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eds" sheetId="1" r:id="rId4"/>
    <sheet state="visible" name="Seeds (no hacer)" sheetId="2" r:id="rId5"/>
    <sheet state="visible" name="Imágenes" sheetId="3" r:id="rId6"/>
    <sheet state="visible" name="Proceso" sheetId="4" r:id="rId7"/>
    <sheet state="visible" name="Estadísticas" sheetId="5" r:id="rId8"/>
    <sheet state="visible" name="Mecánicas" sheetId="6" r:id="rId9"/>
    <sheet state="visible" name="Revisión json portugués" sheetId="7" r:id="rId10"/>
  </sheets>
  <definedNames>
    <definedName hidden="1" localSheetId="5" name="_xlnm._FilterDatabase">'Mecánicas'!$A$1:$F$20</definedName>
    <definedName hidden="1" localSheetId="0" name="Z_B7882708_4C9B_4F39_9BBF_7FA284481CFD_.wvu.FilterData">Seeds!$A$1:$AG$630</definedName>
    <definedName hidden="1" localSheetId="1" name="Z_B7882708_4C9B_4F39_9BBF_7FA284481CFD_.wvu.FilterData">'Seeds (no hacer)'!$A$1:$Y$59</definedName>
    <definedName hidden="1" localSheetId="1" name="Z_13DA7E0E_B088_4999_9C8F_CC99F3721F2E_.wvu.FilterData">'Seeds (no hacer)'!$A$1:$Y$52</definedName>
    <definedName hidden="1" localSheetId="0" name="Z_9BFBB8F1_8307_4A3D_A621_BE5E3208DD7D_.wvu.FilterData">Seeds!$A$1:$AF$630</definedName>
    <definedName hidden="1" localSheetId="1" name="Z_E79E64A1_FA7D_4566_892F_7B3A35486C15_.wvu.FilterData">'Seeds (no hacer)'!$A$1:$AA$52</definedName>
    <definedName hidden="1" localSheetId="0" name="Z_68210171_CFAF_4ED7_9137_B7D4CCFA5869_.wvu.FilterData">Seeds!$A$1:$AF$630</definedName>
    <definedName hidden="1" localSheetId="0" name="Z_444FD529_A04C_456E_9D33_0F92E483E7DB_.wvu.FilterData">Seeds!$A$1:$AG$630</definedName>
    <definedName hidden="1" localSheetId="1" name="Z_444FD529_A04C_456E_9D33_0F92E483E7DB_.wvu.FilterData">'Seeds (no hacer)'!$A$1:$Y$52</definedName>
    <definedName hidden="1" localSheetId="1" name="Z_ED427EB7_5ACA_49B7_B129_4F5805095B72_.wvu.FilterData">'Seeds (no hacer)'!$A$1:$AA$52</definedName>
    <definedName hidden="1" localSheetId="0" name="Z_CF95B57F_7973_4FCA_A77F_438CD0E428EB_.wvu.FilterData">Seeds!$A$1:$AF$630</definedName>
    <definedName hidden="1" localSheetId="1" name="Z_3C2068F7_0AB4_4B16_9257_6419829EB625_.wvu.FilterData">'Seeds (no hacer)'!$A$1:$AA$52</definedName>
    <definedName hidden="1" localSheetId="1" name="Z_0216D107_6772_4E26_9E8E_3A1D35ED568A_.wvu.FilterData">'Seeds (no hacer)'!$A$1:$Y$52</definedName>
    <definedName hidden="1" localSheetId="1" name="Z_96B3CD91_AA83_4F43_8110_495DF7E3EBFB_.wvu.FilterData">'Seeds (no hacer)'!$A$1:$Y$52</definedName>
    <definedName hidden="1" localSheetId="0" name="Z_5F906F53_BA40_4DDE_8CED_398F6C8932F0_.wvu.FilterData">Seeds!$A$1:$AG$630</definedName>
    <definedName hidden="1" localSheetId="1" name="Z_5F906F53_BA40_4DDE_8CED_398F6C8932F0_.wvu.FilterData">'Seeds (no hacer)'!$A$1:$Y$52</definedName>
    <definedName hidden="1" localSheetId="0" name="Z_4DB3D2CF_BC59_4AC5_9DCC_E660502C1D2F_.wvu.FilterData">Seeds!$A$1:$AG$630</definedName>
    <definedName hidden="1" localSheetId="1" name="Z_4DB3D2CF_BC59_4AC5_9DCC_E660502C1D2F_.wvu.FilterData">'Seeds (no hacer)'!$A$1:$Y$52</definedName>
    <definedName hidden="1" localSheetId="1" name="Z_9495D28B_301F_4A11_88EB_901048402B97_.wvu.FilterData">'Seeds (no hacer)'!$A$1:$Y$52</definedName>
    <definedName hidden="1" localSheetId="1" name="Z_DD55046D_8A2F_4C8E_BEC9_88A1162BC545_.wvu.FilterData">'Seeds (no hacer)'!$A$1:$Y$52</definedName>
    <definedName hidden="1" localSheetId="1" name="Z_C5E5939D_330D_4E7D_A40F_57BEAB346E01_.wvu.FilterData">'Seeds (no hacer)'!$A$1:$Y$52</definedName>
    <definedName hidden="1" localSheetId="0" name="Z_E68E597A_7AC0_4901_A47C_D0020DF11F30_.wvu.FilterData">Seeds!$A$1:$AG$630</definedName>
    <definedName hidden="1" localSheetId="1" name="Z_E68E597A_7AC0_4901_A47C_D0020DF11F30_.wvu.FilterData">'Seeds (no hacer)'!$J$1:$J$21</definedName>
    <definedName hidden="1" localSheetId="0" name="Z_1FBFE64C_71FA_4209_8025_FE4F5DA0FD78_.wvu.FilterData">Seeds!$A$1:$AG$630</definedName>
    <definedName hidden="1" localSheetId="1" name="Z_1FBFE64C_71FA_4209_8025_FE4F5DA0FD78_.wvu.FilterData">'Seeds (no hacer)'!$B$1:$P$52</definedName>
    <definedName hidden="1" localSheetId="0" name="Z_87DE5048_7E0E_4597_AA70_27E119464ED4_.wvu.FilterData">Seeds!$A$1:$AG$630</definedName>
    <definedName hidden="1" localSheetId="1" name="Z_87DE5048_7E0E_4597_AA70_27E119464ED4_.wvu.FilterData">'Seeds (no hacer)'!$J$1:$J$21</definedName>
    <definedName hidden="1" localSheetId="1" name="Z_4CA46041_135B_4B50_A54E_299E98EF43F4_.wvu.FilterData">'Seeds (no hacer)'!$A$1:$Y$52</definedName>
    <definedName hidden="1" localSheetId="0" name="Z_2FA63F88_AE35_42F4_9356_4346769B677F_.wvu.FilterData">Seeds!$A$1:$AG$630</definedName>
    <definedName hidden="1" localSheetId="1" name="Z_2FA63F88_AE35_42F4_9356_4346769B677F_.wvu.FilterData">'Seeds (no hacer)'!$A$1:$Y$52</definedName>
    <definedName hidden="1" localSheetId="1" name="Z_66EB5512_935B_40B6_8A4C_FF506BAE52BF_.wvu.FilterData">'Seeds (no hacer)'!$A$1:$AA$52</definedName>
    <definedName hidden="1" localSheetId="0" name="Z_F8E2E90F_FBD0_4259_B65A_4A7EA280629C_.wvu.FilterData">Seeds!$A$1:$AF$630</definedName>
    <definedName hidden="1" localSheetId="1" name="Z_F8E2E90F_FBD0_4259_B65A_4A7EA280629C_.wvu.FilterData">'Seeds (no hacer)'!$F$1:$F$21</definedName>
    <definedName hidden="1" localSheetId="1" name="Z_B7D4E384_4C3A_463B_B9E5_DB3C567702DF_.wvu.FilterData">'Seeds (no hacer)'!$A$1:$Y$52</definedName>
    <definedName hidden="1" localSheetId="1" name="Z_F0099731_B96D_4F6F_A0A9_7C690D270286_.wvu.FilterData">'Seeds (no hacer)'!$A$1:$Y$52</definedName>
    <definedName hidden="1" localSheetId="0" name="Z_F9DB4520_EE84_420A_8FBA_C20D59FB9D5F_.wvu.FilterData">Seeds!$A$1:$AG$630</definedName>
    <definedName hidden="1" localSheetId="1" name="Z_F9DB4520_EE84_420A_8FBA_C20D59FB9D5F_.wvu.FilterData">'Seeds (no hacer)'!$A$1:$W$21</definedName>
    <definedName hidden="1" localSheetId="1" name="Z_76FA6782_8B3C_46DF_979B_7F852D88B132_.wvu.FilterData">'Seeds (no hacer)'!$A$1:$AA$52</definedName>
    <definedName hidden="1" localSheetId="0" name="Z_3D835A65_2D3A_4FF5_B2E3_AEE7140428FE_.wvu.FilterData">Seeds!$A$1:$AG$625</definedName>
    <definedName hidden="1" localSheetId="1" name="Z_9AE67E8C_CB12_448E_859E_FFCCF849BFDB_.wvu.FilterData">'Seeds (no hacer)'!$A$1:$Y$52</definedName>
    <definedName hidden="1" localSheetId="0" name="Z_B5B0AD51_7502_4CF3_A228_56EE96B962EF_.wvu.FilterData">Seeds!$A$1:$AG$630</definedName>
    <definedName hidden="1" localSheetId="1" name="Z_E49AF2B6_21AE_4D98_B7DB_A46B26867459_.wvu.FilterData">'Seeds (no hacer)'!$A$1:$Y$52</definedName>
    <definedName hidden="1" localSheetId="0" name="Z_A276E8C1_FBA4_4303_AEDA_AFB02922E5E7_.wvu.FilterData">Seeds!$A$1:$AG$630</definedName>
    <definedName hidden="1" localSheetId="1" name="Z_A706136D_F7AC_4688_ADD2_EC0F2137FC86_.wvu.FilterData">'Seeds (no hacer)'!$A$1:$Y$52</definedName>
    <definedName hidden="1" localSheetId="1" name="Z_D085B3D4_09FD_4536_9361_E2D39E2782E7_.wvu.FilterData">'Seeds (no hacer)'!$A$1:$Y$52</definedName>
    <definedName hidden="1" localSheetId="1" name="Z_02A6C027_E013_4625_8631_85D161A35644_.wvu.FilterData">'Seeds (no hacer)'!$A$1:$Y$52</definedName>
    <definedName hidden="1" localSheetId="1" name="Z_D3A22991_38CA_496D_A013_AED96C8019D7_.wvu.FilterData">'Seeds (no hacer)'!$A$1:$Y$52</definedName>
    <definedName hidden="1" localSheetId="0" name="Z_FD42406A_DE69_4399_9CE9_7F78E1F6656D_.wvu.FilterData">Seeds!$A$1:$AF$630</definedName>
    <definedName hidden="1" localSheetId="0" name="Z_00EAD8AB_9900_433C_962A_A1C39DB1C011_.wvu.FilterData">Seeds!$A$1:$AG$630</definedName>
    <definedName hidden="1" localSheetId="0" name="Z_5807A3B8_A258_457F_ABAA_5D28FDF91D7E_.wvu.FilterData">Seeds!$A$1:$AG$630</definedName>
    <definedName hidden="1" localSheetId="1" name="Z_5807A3B8_A258_457F_ABAA_5D28FDF91D7E_.wvu.FilterData">'Seeds (no hacer)'!$A$1:$W$38</definedName>
    <definedName hidden="1" localSheetId="0" name="Z_7CB1DC00_1CBA_4350_AD86_6379E9E45C3B_.wvu.FilterData">Seeds!$D$1:$D$630</definedName>
    <definedName hidden="1" localSheetId="1" name="Z_34DA0797_297E_4096_9F89_C59CFCDF94BB_.wvu.FilterData">'Seeds (no hacer)'!$A$1:$Y$52</definedName>
    <definedName hidden="1" localSheetId="0" name="Z_A6FD0A1B_F2F4_4513_B530_577F5CB16F7D_.wvu.FilterData">Seeds!$AA$538:$AA$630</definedName>
    <definedName hidden="1" localSheetId="1" name="Z_A6FD0A1B_F2F4_4513_B530_577F5CB16F7D_.wvu.FilterData">'Seeds (no hacer)'!$A$1:$Y$52</definedName>
    <definedName hidden="1" localSheetId="0" name="Z_5A472D6C_3233_4687_B872_5DF2BDB05D99_.wvu.FilterData">Seeds!$A$1:$AG$630</definedName>
    <definedName hidden="1" localSheetId="0" name="Z_08D0FD0E_54C4_4C95_B44D_A4832DD6C078_.wvu.FilterData">Seeds!$A$1:$AG$630</definedName>
    <definedName hidden="1" localSheetId="1" name="Z_08D0FD0E_54C4_4C95_B44D_A4832DD6C078_.wvu.FilterData">'Seeds (no hacer)'!$A$1:$Y$52</definedName>
    <definedName hidden="1" localSheetId="1" name="Z_8D8226EB_2D00_4944_AD40_110444EF4155_.wvu.FilterData">'Seeds (no hacer)'!$A$1:$Y$52</definedName>
    <definedName hidden="1" localSheetId="0" name="Z_0F8AA304_5C26_4CFB_8F68_2E1B68796708_.wvu.FilterData">Seeds!$A$1:$AF$630</definedName>
    <definedName hidden="1" localSheetId="1" name="Z_D84DDA63_15E8_4258_A193_0FFE17AF11E9_.wvu.FilterData">'Seeds (no hacer)'!$A$1:$Y$52</definedName>
    <definedName hidden="1" localSheetId="1" name="Z_FF7CF88D_24AB_49A7_B45C_8409354A82AF_.wvu.FilterData">'Seeds (no hacer)'!$A$1:$AA$52</definedName>
    <definedName hidden="1" localSheetId="1" name="Z_A5E3593A_F097_4B20_ACE9_6031EF0DC025_.wvu.FilterData">'Seeds (no hacer)'!$A$1:$Y$52</definedName>
    <definedName hidden="1" localSheetId="0" name="Z_F637B962_5B5E_41F6_8788_619DAF8FBE0B_.wvu.FilterData">Seeds!$A$1:$AG$630</definedName>
    <definedName hidden="1" localSheetId="1" name="Z_F637B962_5B5E_41F6_8788_619DAF8FBE0B_.wvu.FilterData">'Seeds (no hacer)'!$A$1:$Y$52</definedName>
    <definedName hidden="1" localSheetId="1" name="Z_7E8096A5_C367_4023_97FE_6E9943E438DF_.wvu.FilterData">'Seeds (no hacer)'!$A$1:$Y$52</definedName>
    <definedName hidden="1" localSheetId="1" name="Z_D29ADC51_A68C_493D_818A_EF137F794B7B_.wvu.FilterData">'Seeds (no hacer)'!$A$1:$Y$52</definedName>
    <definedName hidden="1" localSheetId="1" name="Z_54983DBD_2FE7_435D_83FC_A0A7D442B332_.wvu.FilterData">'Seeds (no hacer)'!$A$1:$Y$52</definedName>
    <definedName hidden="1" localSheetId="0" name="Z_43697361_B446_4BEE_A61F_EC7A7E7E038C_.wvu.FilterData">Seeds!$A$1:$AG$630</definedName>
    <definedName hidden="1" localSheetId="1" name="Z_EB8CAD79_34A7_42CD_9B65_C0A5513FD388_.wvu.FilterData">'Seeds (no hacer)'!$A$1:$Y$52</definedName>
    <definedName hidden="1" localSheetId="0" name="Z_F2789065_BE84_49AE_89ED_E41D46A7732E_.wvu.FilterData">Seeds!$A$1:$AG$625</definedName>
    <definedName hidden="1" localSheetId="1" name="Z_F2789065_BE84_49AE_89ED_E41D46A7732E_.wvu.FilterData">'Seeds (no hacer)'!$A$1:$Y$52</definedName>
    <definedName hidden="1" localSheetId="1" name="Z_1C88B695_7F97_46D3_9835_E0AA38D713BB_.wvu.FilterData">'Seeds (no hacer)'!$A$1:$Y$52</definedName>
    <definedName hidden="1" localSheetId="1" name="Z_85570EB3_8CA0_4152_BA60_9374BA2A02A4_.wvu.FilterData">'Seeds (no hacer)'!$A$1:$Y$52</definedName>
    <definedName hidden="1" localSheetId="1" name="Z_4A246D93_7B5B_42AC_8B95_937CEB20D3BD_.wvu.FilterData">'Seeds (no hacer)'!$A$1:$Y$52</definedName>
    <definedName hidden="1" localSheetId="1" name="Z_4D1CD10D_D24E_4207_9670_4A2051A72D96_.wvu.FilterData">'Seeds (no hacer)'!$A$1:$Y$52</definedName>
    <definedName hidden="1" localSheetId="1" name="Z_444A9F79_1EBF_418C_A438_C65BBD62E4CB_.wvu.FilterData">'Seeds (no hacer)'!$A$1:$Y$52</definedName>
    <definedName hidden="1" localSheetId="1" name="Z_8E61BA52_1CC6_4799_8B80_D1009F09E211_.wvu.FilterData">'Seeds (no hacer)'!$D$1:$D$54</definedName>
    <definedName hidden="1" localSheetId="0" name="Z_8B4AFAC8_4683_43D7_8DDB_2F0211F639DD_.wvu.FilterData">Seeds!$A$1:$AG$630</definedName>
    <definedName hidden="1" localSheetId="0" name="Z_9743E786_49CF_48FA_9186_DD6A01DCB11E_.wvu.FilterData">Seeds!$A$1:$AG$630</definedName>
    <definedName hidden="1" localSheetId="1" name="Z_9743E786_49CF_48FA_9186_DD6A01DCB11E_.wvu.FilterData">'Seeds (no hacer)'!$A$1:$Y$52</definedName>
    <definedName hidden="1" localSheetId="1" name="Z_648C0C07_6CE6_4CBF_B039_4B39A2ECC7A9_.wvu.FilterData">'Seeds (no hacer)'!$A$1:$Y$52</definedName>
    <definedName hidden="1" localSheetId="0" name="Z_75EE5584_7494_4B8A_8D8D_635F1B4FA8D9_.wvu.FilterData">Seeds!$A$1:$AG$630</definedName>
    <definedName hidden="1" localSheetId="1" name="Z_75EE5584_7494_4B8A_8D8D_635F1B4FA8D9_.wvu.FilterData">'Seeds (no hacer)'!$A$1:$X$52</definedName>
    <definedName hidden="1" localSheetId="0" name="Z_B30A6A61_0130_42AD_A4F3_530296C27D35_.wvu.FilterData">Seeds!$A$1:$AG$630</definedName>
    <definedName hidden="1" localSheetId="1" name="Z_B30A6A61_0130_42AD_A4F3_530296C27D35_.wvu.FilterData">'Seeds (no hacer)'!$A$1:$Y$52</definedName>
    <definedName hidden="1" localSheetId="1" name="Z_29FC6FE3_4639_4447_B55C_3D5D6196ADD2_.wvu.FilterData">'Seeds (no hacer)'!$A$1:$Y$52</definedName>
    <definedName hidden="1" localSheetId="1" name="Z_673A0DBA_D4C1_4930_8DB5_255CECFC336B_.wvu.FilterData">'Seeds (no hacer)'!$A$1:$AA$52</definedName>
    <definedName hidden="1" localSheetId="1" name="Z_49562156_215E_4C19_9633_2C4B849F5461_.wvu.FilterData">'Seeds (no hacer)'!$A$1:$Y$52</definedName>
    <definedName hidden="1" localSheetId="1" name="Z_E791A46D_2FFD_49B7_B87A_0B1F1FF50EC8_.wvu.FilterData">'Seeds (no hacer)'!$A$1:$AA$52</definedName>
    <definedName hidden="1" localSheetId="0" name="Z_40FF335B_D5CC_4728_8049_92CF465A4173_.wvu.FilterData">Seeds!$A$1:$AF$630</definedName>
    <definedName hidden="1" localSheetId="1" name="Z_40FF335B_D5CC_4728_8049_92CF465A4173_.wvu.FilterData">'Seeds (no hacer)'!$B$1:$J$21</definedName>
    <definedName hidden="1" localSheetId="2" name="Z_40FF335B_D5CC_4728_8049_92CF465A4173_.wvu.FilterData">'Imágenes'!$A$1:$N$443</definedName>
    <definedName hidden="1" localSheetId="1" name="Z_55436B0A_4615_4C68_9DB8_C15C66B5C464_.wvu.FilterData">'Seeds (no hacer)'!$A$1:$Y$52</definedName>
    <definedName hidden="1" localSheetId="0" name="Z_4480ED3F_494E_41FE_B810_9ED25F0A07C0_.wvu.FilterData">Seeds!$A$1:$AF$630</definedName>
    <definedName hidden="1" localSheetId="0" name="Z_9E6953FB_EF94_4F3F_A3B9_4E3A714D9EED_.wvu.FilterData">Seeds!$A$1:$AG$630</definedName>
    <definedName hidden="1" localSheetId="1" name="Z_9E6953FB_EF94_4F3F_A3B9_4E3A714D9EED_.wvu.FilterData">'Seeds (no hacer)'!$A$1:$Y$52</definedName>
    <definedName hidden="1" localSheetId="1" name="Z_B46A91FF_35E7_4F0E_BE71_32FA23EE111F_.wvu.FilterData">'Seeds (no hacer)'!$A$1:$AA$52</definedName>
    <definedName hidden="1" localSheetId="0" name="Z_698364F5_3D62_4D5C_B692_23CA289DAF5D_.wvu.FilterData">Seeds!$A$1:$AG$630</definedName>
    <definedName hidden="1" localSheetId="0" name="Z_2C85DB90_FBF8_4A00_ADC4_341A55153C98_.wvu.FilterData">Seeds!$A$1:$AG$630</definedName>
    <definedName hidden="1" localSheetId="1" name="Z_0B66366A_C612_45C3_8273_0A84F4E1B041_.wvu.FilterData">'Seeds (no hacer)'!$A$1:$Y$52</definedName>
    <definedName hidden="1" localSheetId="1" name="Z_6750CC90_71E2_457A_8083_1E9E7C47A7D0_.wvu.FilterData">'Seeds (no hacer)'!$A$1:$Y$52</definedName>
  </definedNames>
  <calcPr/>
  <customWorkbookViews>
    <customWorkbookView activeSheetId="0" maximized="1" windowHeight="0" windowWidth="0" guid="{4DB3D2CF-BC59-4AC5-9DCC-E660502C1D2F}" name="Filtro 17"/>
    <customWorkbookView activeSheetId="0" maximized="1" windowHeight="0" windowWidth="0" guid="{08D0FD0E-54C4-4C95-B44D-A4832DD6C078}" name="Filtro 18"/>
    <customWorkbookView activeSheetId="0" maximized="1" windowHeight="0" windowWidth="0" guid="{5F906F53-BA40-4DDE-8CED-398F6C8932F0}" name="Filtro 15"/>
    <customWorkbookView activeSheetId="0" maximized="1" windowHeight="0" windowWidth="0" guid="{66EB5512-935B-40B6-8A4C-FF506BAE52BF}" name="Filtro 59"/>
    <customWorkbookView activeSheetId="0" maximized="1" windowHeight="0" windowWidth="0" guid="{B30A6A61-0130-42AD-A4F3-530296C27D35}" name="Filtro 16"/>
    <customWorkbookView activeSheetId="0" maximized="1" windowHeight="0" windowWidth="0" guid="{2FA63F88-AE35-42F4-9356-4346769B677F}" name="Filtro 13"/>
    <customWorkbookView activeSheetId="0" maximized="1" windowHeight="0" windowWidth="0" guid="{34DA0797-297E-4096-9F89-C59CFCDF94BB}" name="Filtro 57"/>
    <customWorkbookView activeSheetId="0" maximized="1" windowHeight="0" windowWidth="0" guid="{9E6953FB-EF94-4F3F-A3B9-4E3A714D9EED}" name="Filtro 14"/>
    <customWorkbookView activeSheetId="0" maximized="1" windowHeight="0" windowWidth="0" guid="{EB8CAD79-34A7-42CD-9B65-C0A5513FD388}" name="Filtro 58"/>
    <customWorkbookView activeSheetId="0" maximized="1" windowHeight="0" windowWidth="0" guid="{444FD529-A04C-456E-9D33-0F92E483E7DB}" name="Filtro 11"/>
    <customWorkbookView activeSheetId="0" maximized="1" windowHeight="0" windowWidth="0" guid="{A5E3593A-F097-4B20-ACE9-6031EF0DC025}" name="Filtro 55"/>
    <customWorkbookView activeSheetId="0" maximized="1" windowHeight="0" windowWidth="0" guid="{F2789065-BE84-49AE-89ED-E41D46A7732E}" name="Filtro 12"/>
    <customWorkbookView activeSheetId="0" maximized="1" windowHeight="0" windowWidth="0" guid="{49562156-215E-4C19-9633-2C4B849F5461}" name="Filtro 56"/>
    <customWorkbookView activeSheetId="0" maximized="1" windowHeight="0" windowWidth="0" guid="{7E8096A5-C367-4023-97FE-6E9943E438DF}" name="Filtro 53"/>
    <customWorkbookView activeSheetId="0" maximized="1" windowHeight="0" windowWidth="0" guid="{B7882708-4C9B-4F39-9BBF-7FA284481CFD}" name="Filtro 10"/>
    <customWorkbookView activeSheetId="0" maximized="1" windowHeight="0" windowWidth="0" guid="{4CA46041-135B-4B50-A54E-299E98EF43F4}" name="Filtro 51"/>
    <customWorkbookView activeSheetId="0" maximized="1" windowHeight="0" windowWidth="0" guid="{C5E5939D-330D-4E7D-A40F-57BEAB346E01}" name="Filtro 52"/>
    <customWorkbookView activeSheetId="0" maximized="1" windowHeight="0" windowWidth="0" guid="{9495D28B-301F-4A11-88EB-901048402B97}" name="Filtro 50"/>
    <customWorkbookView activeSheetId="0" maximized="1" windowHeight="0" windowWidth="0" guid="{00EAD8AB-9900-433C-962A-A1C39DB1C011}" name="Single Choice"/>
    <customWorkbookView activeSheetId="0" maximized="1" windowHeight="0" windowWidth="0" guid="{A276E8C1-FBA4-4303-AEDA-AFB02922E5E7}" name="Erica"/>
    <customWorkbookView activeSheetId="0" maximized="1" windowHeight="0" windowWidth="0" guid="{E49AF2B6-21AE-4D98-B7DB-A46B26867459}" name="Filtro 28"/>
    <customWorkbookView activeSheetId="0" maximized="1" windowHeight="0" windowWidth="0" guid="{55436B0A-4615-4C68-9DB8-C15C66B5C464}" name="Filtro 29"/>
    <customWorkbookView activeSheetId="0" maximized="1" windowHeight="0" windowWidth="0" guid="{29FC6FE3-4639-4447-B55C-3D5D6196ADD2}" name="Filtro 26"/>
    <customWorkbookView activeSheetId="0" maximized="1" windowHeight="0" windowWidth="0" guid="{D3A22991-38CA-496D-A013-AED96C8019D7}" name="Filtro 27"/>
    <customWorkbookView activeSheetId="0" maximized="1" windowHeight="0" windowWidth="0" guid="{F9DB4520-EE84-420A-8FBA-C20D59FB9D5F}" name="Filtro 8"/>
    <customWorkbookView activeSheetId="0" maximized="1" windowHeight="0" windowWidth="0" guid="{02A6C027-E013-4625-8631-85D161A35644}" name="Filtro 24"/>
    <customWorkbookView activeSheetId="0" maximized="1" windowHeight="0" windowWidth="0" guid="{F637B962-5B5E-41F6-8788-619DAF8FBE0B}" name="Filtro 9"/>
    <customWorkbookView activeSheetId="0" maximized="1" windowHeight="0" windowWidth="0" guid="{13DA7E0E-B088-4999-9C8F-CC99F3721F2E}" name="Filtro 25"/>
    <customWorkbookView activeSheetId="0" maximized="1" windowHeight="0" windowWidth="0" guid="{4D1CD10D-D24E-4207-9670-4A2051A72D96}" name="Filtro 22"/>
    <customWorkbookView activeSheetId="0" maximized="1" windowHeight="0" windowWidth="0" guid="{FF7CF88D-24AB-49A7-B45C-8409354A82AF}" name="Filtro 66"/>
    <customWorkbookView activeSheetId="0" maximized="1" windowHeight="0" windowWidth="0" guid="{ED427EB7-5ACA-49B7-B129-4F5805095B72}" name="Filtro 67"/>
    <customWorkbookView activeSheetId="0" maximized="1" windowHeight="0" windowWidth="0" guid="{54983DBD-2FE7-435D-83FC-A0A7D442B332}" name="Filtro 23"/>
    <customWorkbookView activeSheetId="0" maximized="1" windowHeight="0" windowWidth="0" guid="{9743E786-49CF-48FA-9186-DD6A01DCB11E}" name="Filtro 20"/>
    <customWorkbookView activeSheetId="0" maximized="1" windowHeight="0" windowWidth="0" guid="{5A472D6C-3233-4687-B872-5DF2BDB05D99}" name="Colores tablas"/>
    <customWorkbookView activeSheetId="0" maximized="1" windowHeight="0" windowWidth="0" guid="{E791A46D-2FFD-49B7-B87A-0B1F1FF50EC8}" name="Filtro 64"/>
    <customWorkbookView activeSheetId="0" maximized="1" windowHeight="0" windowWidth="0" guid="{A6FD0A1B-F2F4-4513-B530-577F5CB16F7D}" name="Filtro 21"/>
    <customWorkbookView activeSheetId="0" maximized="1" windowHeight="0" windowWidth="0" guid="{76FA6782-8B3C-46DF-979B-7F852D88B132}" name="Filtro 65"/>
    <customWorkbookView activeSheetId="0" maximized="1" windowHeight="0" windowWidth="0" guid="{CF95B57F-7973-4FCA-A77F-438CD0E428EB}" name="Traducão brasil"/>
    <customWorkbookView activeSheetId="0" maximized="1" windowHeight="0" windowWidth="0" guid="{673A0DBA-D4C1-4930-8DB5-255CECFC336B}" name="Filtro 62"/>
    <customWorkbookView activeSheetId="0" maximized="1" windowHeight="0" windowWidth="0" guid="{4480ED3F-494E-41FE-B810-9ED25F0A07C0}" name="Manolo BCC"/>
    <customWorkbookView activeSheetId="0" maximized="1" windowHeight="0" windowWidth="0" guid="{3C2068F7-0AB4-4B16-9257-6419829EB625}" name="Filtro 63"/>
    <customWorkbookView activeSheetId="0" maximized="1" windowHeight="0" windowWidth="0" guid="{E79E64A1-FA7D-4566-892F-7B3A35486C15}" name="Filtro 60"/>
    <customWorkbookView activeSheetId="0" maximized="1" windowHeight="0" windowWidth="0" guid="{B46A91FF-35E7-4F0E-BE71-32FA23EE111F}" name="Filtro 61"/>
    <customWorkbookView activeSheetId="0" maximized="1" windowHeight="0" windowWidth="0" guid="{3D835A65-2D3A-4FF5-B2E3-AEE7140428FE}" name="Traducción US (DANI)"/>
    <customWorkbookView activeSheetId="0" maximized="1" windowHeight="0" windowWidth="0" guid="{8B4AFAC8-4683-43D7-8DDB-2F0211F639DD}" name="BNCC"/>
    <customWorkbookView activeSheetId="0" maximized="1" windowHeight="0" windowWidth="0" guid="{9BFBB8F1-8307-4A3D-A621-BE5E3208DD7D}" name="Ana"/>
    <customWorkbookView activeSheetId="0" maximized="1" windowHeight="0" windowWidth="0" guid="{FD42406A-DE69-4399-9CE9-7F78E1F6656D}" name="Dani"/>
    <customWorkbookView activeSheetId="0" maximized="1" windowHeight="0" windowWidth="0" guid="{75EE5584-7494-4B8A-8D8D-635F1B4FA8D9}" name="Filtro 19"/>
    <customWorkbookView activeSheetId="0" maximized="1" windowHeight="0" windowWidth="0" guid="{8D8226EB-2D00-4944-AD40-110444EF4155}" name="Filtro 39"/>
    <customWorkbookView activeSheetId="0" maximized="1" windowHeight="0" windowWidth="0" guid="{0216D107-6772-4E26-9E8E-3A1D35ED568A}" name="Filtro 37"/>
    <customWorkbookView activeSheetId="0" maximized="1" windowHeight="0" windowWidth="0" guid="{A706136D-F7AC-4688-ADD2-EC0F2137FC86}" name="Filtro 38"/>
    <customWorkbookView activeSheetId="0" maximized="1" windowHeight="0" windowWidth="0" guid="{6750CC90-71E2-457A-8083-1E9E7C47A7D0}" name="Filtro 35"/>
    <customWorkbookView activeSheetId="0" maximized="1" windowHeight="0" windowWidth="0" guid="{96B3CD91-AA83-4F43-8110-495DF7E3EBFB}" name="Filtro 36"/>
    <customWorkbookView activeSheetId="0" maximized="1" windowHeight="0" windowWidth="0" guid="{1C88B695-7F97-46D3-9835-E0AA38D713BB}" name="Filtro 33"/>
    <customWorkbookView activeSheetId="0" maximized="1" windowHeight="0" windowWidth="0" guid="{D29ADC51-A68C-493D-818A-EF137F794B7B}" name="Filtro 34"/>
    <customWorkbookView activeSheetId="0" maximized="1" windowHeight="0" windowWidth="0" guid="{DD55046D-8A2F-4C8E-BEC9-88A1162BC545}" name="Filtro 31"/>
    <customWorkbookView activeSheetId="0" maximized="1" windowHeight="0" windowWidth="0" guid="{9AE67E8C-CB12-448E-859E-FFCCF849BFDB}" name="Filtro 32"/>
    <customWorkbookView activeSheetId="0" maximized="1" windowHeight="0" windowWidth="0" guid="{F0099731-B96D-4F6F-A0A9-7C690D270286}" name="Filtro 30"/>
    <customWorkbookView activeSheetId="0" maximized="1" windowHeight="0" windowWidth="0" guid="{0F8AA304-5C26-4CFB-8F68-2E1B68796708}" name="Match"/>
    <customWorkbookView activeSheetId="0" maximized="1" windowHeight="0" windowWidth="0" guid="{68210171-CFAF-4ED7-9137-B7D4CCFA5869}" name="Isa"/>
    <customWorkbookView activeSheetId="0" maximized="1" windowHeight="0" windowWidth="0" guid="{E68E597A-7AC0-4901-A47C-D0020DF11F30}" name="Filtro 4"/>
    <customWorkbookView activeSheetId="0" maximized="1" windowHeight="0" windowWidth="0" guid="{8E61BA52-1CC6-4799-8B80-D1009F09E211}" name="Filtro 5"/>
    <customWorkbookView activeSheetId="0" maximized="1" windowHeight="0" windowWidth="0" guid="{1FBFE64C-71FA-4209-8025-FE4F5DA0FD78}" name="Filtro 6"/>
    <customWorkbookView activeSheetId="0" maximized="1" windowHeight="0" windowWidth="0" guid="{5807A3B8-A258-457F-ABAA-5D28FDF91D7E}" name="Filtro 7"/>
    <customWorkbookView activeSheetId="0" maximized="1" windowHeight="0" windowWidth="0" guid="{40FF335B-D5CC-4728-8049-92CF465A4173}" name="Filtro 1"/>
    <customWorkbookView activeSheetId="0" maximized="1" windowHeight="0" windowWidth="0" guid="{F8E2E90F-FBD0-4259-B65A-4A7EA280629C}" name="Filtro 2"/>
    <customWorkbookView activeSheetId="0" maximized="1" windowHeight="0" windowWidth="0" guid="{87DE5048-7E0E-4597-AA70-27E119464ED4}" name="Filtro 3"/>
    <customWorkbookView activeSheetId="0" maximized="1" windowHeight="0" windowWidth="0" guid="{D085B3D4-09FD-4536-9361-E2D39E2782E7}" name="Filtro 48"/>
    <customWorkbookView activeSheetId="0" maximized="1" windowHeight="0" windowWidth="0" guid="{D84DDA63-15E8-4258-A193-0FFE17AF11E9}" name="Filtro 46"/>
    <customWorkbookView activeSheetId="0" maximized="1" windowHeight="0" windowWidth="0" guid="{648C0C07-6CE6-4CBF-B039-4B39A2ECC7A9}" name="Filtro 47"/>
    <customWorkbookView activeSheetId="0" maximized="1" windowHeight="0" windowWidth="0" guid="{0B66366A-C612-45C3-8273-0A84F4E1B041}" name="Filtro 44"/>
    <customWorkbookView activeSheetId="0" maximized="1" windowHeight="0" windowWidth="0" guid="{4A246D93-7B5B-42AC-8B95-937CEB20D3BD}" name="Filtro 45"/>
    <customWorkbookView activeSheetId="0" maximized="1" windowHeight="0" windowWidth="0" guid="{85570EB3-8CA0-4152-BA60-9374BA2A02A4}" name="Filtro 43"/>
    <customWorkbookView activeSheetId="0" maximized="1" windowHeight="0" windowWidth="0" guid="{B7D4E384-4C3A-463B-B9E5-DB3C567702DF}" name="Filtro 40"/>
    <customWorkbookView activeSheetId="0" maximized="1" windowHeight="0" windowWidth="0" guid="{698364F5-3D62-4D5C-B692-23CA289DAF5D}" name="CC(ES)"/>
    <customWorkbookView activeSheetId="0" maximized="1" windowHeight="0" windowWidth="0" guid="{444A9F79-1EBF-418C-A438-C65BBD62E4CB}" name="Filtro 41"/>
    <customWorkbookView activeSheetId="0" maximized="1" windowHeight="0" windowWidth="0" guid="{43697361-B446-4BEE-A61F-EC7A7E7E038C}" name="Other JSON"/>
    <customWorkbookView activeSheetId="0" maximized="1" windowHeight="0" windowWidth="0" guid="{B5B0AD51-7502-4CF3-A228-56EE96B962EF}" name="Traducir a PT"/>
    <customWorkbookView activeSheetId="0" maximized="1" windowHeight="0" windowWidth="0" guid="{7CB1DC00-1CBA-4350-AD86-6379E9E45C3B}" name="JSON con imagen"/>
    <customWorkbookView activeSheetId="0" maximized="1" windowHeight="0" windowWidth="0" guid="{2C85DB90-FBF8-4A00-ADC4-341A55153C98}" name="Traducción US"/>
  </customWorkbookViews>
</workbook>
</file>

<file path=xl/comments1.xml><?xml version="1.0" encoding="utf-8"?>
<comments xmlns:r="http://schemas.openxmlformats.org/officeDocument/2006/relationships" xmlns="http://schemas.openxmlformats.org/spreadsheetml/2006/main">
  <authors>
    <author/>
  </authors>
  <commentList>
    <comment authorId="0" ref="AE1">
      <text>
        <t xml:space="preserve">Feedback: falta revisar Feedback
Total: hay que revisarlo completo</t>
      </text>
    </comment>
    <comment authorId="0" ref="F423">
      <text>
        <t xml:space="preserve">Cuando se traduzca al inglés, cambiar cm^2 por in^2.</t>
      </text>
    </comment>
  </commentList>
</comments>
</file>

<file path=xl/comments2.xml><?xml version="1.0" encoding="utf-8"?>
<comments xmlns:r="http://schemas.openxmlformats.org/officeDocument/2006/relationships" xmlns="http://schemas.openxmlformats.org/spreadsheetml/2006/main">
  <authors>
    <author/>
  </authors>
  <commentList>
    <comment authorId="0" ref="E1">
      <text>
        <t xml:space="preserve">Si se puede reutilizar, quiere decir que no hay que dibujarla.</t>
      </text>
    </comment>
    <comment authorId="0" ref="J1">
      <text>
        <t xml:space="preserve">https://drive.google.com/drive/folders/1NmfzGWSbM6Fy4L7Yt-h7ISK0UUsZgaRq</t>
      </text>
    </comment>
  </commentList>
</comments>
</file>

<file path=xl/sharedStrings.xml><?xml version="1.0" encoding="utf-8"?>
<sst xmlns="http://schemas.openxmlformats.org/spreadsheetml/2006/main" count="14004" uniqueCount="4679">
  <si>
    <t>ID</t>
  </si>
  <si>
    <t>Outcome</t>
  </si>
  <si>
    <t>Proceso</t>
  </si>
  <si>
    <t>Estado</t>
  </si>
  <si>
    <t>¿Problema técnico?</t>
  </si>
  <si>
    <t>Enunciado</t>
  </si>
  <si>
    <t>Template</t>
  </si>
  <si>
    <t>Ejemplo</t>
  </si>
  <si>
    <t>¿Imagen?</t>
  </si>
  <si>
    <t>Mecánica</t>
  </si>
  <si>
    <t>Parámetros</t>
  </si>
  <si>
    <t>Cálculos</t>
  </si>
  <si>
    <t>TE+hint / Scaffolding</t>
  </si>
  <si>
    <t>Hint</t>
  </si>
  <si>
    <t>Tratamiento del Error</t>
  </si>
  <si>
    <t>Otra variable</t>
  </si>
  <si>
    <t>Apoyo Visual Error</t>
  </si>
  <si>
    <t>Scaff Paso 0</t>
  </si>
  <si>
    <t>Scaff Paso 1</t>
  </si>
  <si>
    <t>Scaff Paso 2</t>
  </si>
  <si>
    <t>Scaff Paso 3</t>
  </si>
  <si>
    <t>Scaff Paso 4</t>
  </si>
  <si>
    <t>Scaff Paso 5</t>
  </si>
  <si>
    <t>Scaff Paso 6</t>
  </si>
  <si>
    <t>Departamento</t>
  </si>
  <si>
    <t>JSON</t>
  </si>
  <si>
    <t>JSON brasileño</t>
  </si>
  <si>
    <t>Referencia para ID</t>
  </si>
  <si>
    <t>ID con idioma</t>
  </si>
  <si>
    <t>STANDARD</t>
  </si>
  <si>
    <t>Falta revisión Pablo</t>
  </si>
  <si>
    <t>Código</t>
  </si>
  <si>
    <t>CC (US)</t>
  </si>
  <si>
    <t>M3-NyO-1a</t>
  </si>
  <si>
    <t>Lee números naturales de hasta cuatro cifras (pasa número a texto)</t>
  </si>
  <si>
    <t>Identificar</t>
  </si>
  <si>
    <t>JSON revisado</t>
  </si>
  <si>
    <t>Une con líneas los números y la forma en que se leen.
{{Q1}} {{A1}}
{{Q2}} {{A2}}
{{Q3}} {{A3}}
{{Q4}} {{A4}}</t>
  </si>
  <si>
    <t>No</t>
  </si>
  <si>
    <t>Linking lines</t>
  </si>
  <si>
    <t>Q1: Mín: 1000; Máx: 9999; Step: 1
Q2: Mín: 1000; Máx: 9999; Step: 1
Q3: Mín: 1000; Máx: 9999; Step: 1
Q4: Mín: 1000; Máx: 9999; Step: 1</t>
  </si>
  <si>
    <t>A1 = Lemonlib.numToWords({{Q1}})
A2 = Lemonlib.numToWords({{Q2}})
A3 = Lemonlib.numToWords({{Q3}})
A4 = Lemonlib.numToWords({{Q4}})</t>
  </si>
  <si>
    <t>TE + hint</t>
  </si>
  <si>
    <t>La posición de cada cifra determina la forma en la que se lee.</t>
  </si>
  <si>
    <t>&lt;p&gt;La posición de cada cifra determina la forma en la que se lee. Por eso 40 se lee de una manera diferente a 400.&lt;/p&gt;</t>
  </si>
  <si>
    <t>Números y operaciones</t>
  </si>
  <si>
    <t>{"id":"M3-NyO-1a-I-1","stimulus":"&lt;p&gt;Arraste a forma como o número é lido para o local apropiado.&lt;/p&gt;","hint":"&lt;p&gt;A posição de cada algarismo determina a forma como o número é lido.&lt;/p&gt;","feedback":"&lt;p&gt;A posição de cada algarismo determina a forma como o número é lido. Por isso, 40 se lê diferente de 400.&lt;/p&gt;","seed":{"parameters":[{"name":"Q1","label":null,"min":1000,"max":9999,"step":1},{"name":"Q2","label":null,"min":1000,"max":9999,"step":1},{"name":"Q3","label":null,"min":1000,"max":9999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t>
  </si>
  <si>
    <t>CC</t>
  </si>
  <si>
    <t>BNCC</t>
  </si>
  <si>
    <t>USA</t>
  </si>
  <si>
    <t>Evocar</t>
  </si>
  <si>
    <t>¿Cómo se escribe este número? Completa el hueco.
{{T1}}: {{T2}} {{A1}}</t>
  </si>
  <si>
    <t>Cloze with text</t>
  </si>
  <si>
    <t>Q1 = Min = 1; Max = 9; Step = 1
Q2 = Min = 2; Max = 9; Step = 1
Q3 = Min = 10; Max = 30; Step = 1</t>
  </si>
  <si>
    <t>T1 = {{Q1}}*1000+{{Q2}}*100+{{Q3}}
T2= Lemonlib.numToWords({{Q1}}*1000+{{Q2}}*100)
A1 = Lemonlib.numToWords({{Q3}})</t>
  </si>
  <si>
    <t>{"id":"M3-NyO-1a-E-1","stimulus":"&lt;p&gt;Como se escreve este número por extenso? Complete.&lt;/p&gt;","template":"&lt;p&gt;{{T1}}: {{T2}} {{T3}} e {{response}}","hint":"&lt;p&gt;A posição de cada algarismo determina a forma como o número é lido.&lt;/p&gt;","feedback":"&lt;p&gt;A posição de cada algarismo determina a forma como o número é lido. Por isso, 40 se lê diferente de 400.&lt;/p&gt;","seed":{"parameters":[{"name":"Q1","label":null,"min":1,"max":9,"step":1},{"name":"Q2","label":null,"min":2,"max":9,"step":1},{"name":"Q3","label":null,"min":10,"max":30,"step":1}],"calculated":[{"name":"T1","label":"","function":"{{Q1}}*1000+{{Q2}}*100+{{Q3}}","temp":true},{"name":"T2","label":"{{function}}","function":" Lemonlib.numToWords({{Q1}}*1000,'pt')","temp":true},{"name":"T3","label":"{{function}}","function":" Lemonlib.numToWords({{Q2}}*100,'pt')","temp":true},{"name":"A1","label":"{{function}}","function":"Lemonlib.numToWords({{Q3}},'pt')"}],"uniques":true},"algorithm":{"name":"calculateOperation","template":"Cloze with text"}}</t>
  </si>
  <si>
    <t>¿Cómo se escribe este número? Completa el hueco.
{{T1}}: {{T2}} {{A1}} y {{T3}}</t>
  </si>
  <si>
    <t>Q1 = Min = 1; Max = 9; Step = 1
Q2 = Min = 2; Max = 9; Step = 1
Q3 = Min = 3; Max = 9; Step = 1
Q4 = Min = 1; Max = 9; Step = 1</t>
  </si>
  <si>
    <t>T1 = {{Q1}}*1000+{{Q2}}*100+{{Q3}}*10+{{Q4}}
T2= Lemonlib.numToWords({{Q1}}*1000+{{Q2}}*100)
T3= Lemonlib.numToWords({{Q4}})
A1 = Lemonlib.numToWords({{Q3}}*10)</t>
  </si>
  <si>
    <t>{"id":"M3-NyO-1a-E-2","stimulus":"&lt;p&gt;Como se escreve este número por extenso? Complete.&lt;/p&gt;","template":"&lt;p&gt;{{T1}}: {{T2}} {{T3}} e {{response}} e {{T4}}&lt;/p&gt;","hint":"&lt;p&gt;A posição de cada algarismo determina a forma como o número é lido.&lt;/p&gt;","feedback":"&lt;p&gt;A posição de cada algarismo determina a forma como o número é lido. Por isso, 40 se lê diferente de 400.&lt;/p&gt;","seed":{"parameters":[{"name":"Q1","label":null,"min":1,"max":9,"step":1},{"name":"Q2","label":null,"min":2,"max":9,"step":1},{"name":"Q3","label":null,"min":3,"max":9,"step":1},{"name":"Q4","label":null,"min":1,"max":9,"step":1}],"calculated":[{"name":"T1","label":"","function":"{{Q1}}*1000+{{Q2}}*100+{{Q3}}*10+{{Q4}}","temp":true},{"name":"T2","label":"{{function}}","function":" Lemonlib.numToWords({{Q1}}*1000,'pt')","temp":true},{"name":"T3","label":"{{function}}","function":" Lemonlib.numToWords({{Q2}}*100,'pt')","temp":true},{"name":"T4","label":"{{function}}","function":"Lemonlib.numToWords({{Q4}},'pt')","temp":true},{"name":"A1","label":"{{function}}","function":"Lemonlib.numToWords({{Q3}}*10,'pt')"}],"uniques":true},"algorithm":{"name":"calculateOperation","template":"Cloze with text"}}</t>
  </si>
  <si>
    <t>¿Cómo se escribe este número? Completa el hueco.
{{T1}}: {{T2}} {{A1}} {{T3}}</t>
  </si>
  <si>
    <t>Q1 = Min = 1; Max = 9; Step = 1
Q2 = Min = 2; Max = 9; Step = 1
Q3 = Min = 10; Max = 99; Step = 1</t>
  </si>
  <si>
    <t>T1 = {{Q1}}*1000+{{Q2}}*100+{{Q3}}
T2= Lemonlib.numToWords({{Q1}}*1000)
T3= Lemonlib.numToWords({{Q3}})
A1 = Lemonlib.numToWords({{Q2}}*100)</t>
  </si>
  <si>
    <t>{"id":"M3-NyO-1a-E-3","stimulus":"&lt;p&gt;Como se escreve este número por extenso? Complete.&lt;/p&gt;","template":"&lt;p&gt;{{T1}}: {{T2}} {{response}} e {{T3}}&lt;/p&gt;","hint":"&lt;p&gt;A posição de cada algarismo determina a forma como o número é lido.&lt;/p&gt;","feedback":"&lt;p&gt;A posição de cada algarismo determina a forma como o número é lido. Por isso, 40 se lê diferente de 400.&lt;/p&gt;","seed":{"parameters":[{"name":"Q1","label":null,"min":1,"max":9,"step":1},{"name":"Q2","label":null,"min":2,"max":9,"step":1},{"name":"Q3","label":null,"min":10,"max":99,"step":1}],"calculated":[{"name":"T1","label":"","function":"{{Q1}}*1000+{{Q2}}*100+{{Q3}}","temp":true},{"name":"T2","label":"{{function}}","function":" Lemonlib.numToWords({{Q1}}*1000,'pt')","temp":true},{"name":"T3","label":"{{function}}","function":"Lemonlib.numToWords({{Q3}},'pt')","temp":true},{"name":"A1","label":"{{function}}","function":"Lemonlib.numToWords({{Q2}}*100,'pt')"}],"uniques":true},"algorithm":{"name":"calculateOperation","template":"Cloze with text"}}</t>
  </si>
  <si>
    <t>¿Cómo se escribe este número? Completa el hueco.
{{T1}}: {{A1}} {{T2}}</t>
  </si>
  <si>
    <t>Q1 = Min = 1; Max = 9; Step = 1
Q2 = Min = 100; Max = 999; Step = 1</t>
  </si>
  <si>
    <t>T1 = {{Q1}}*1000+{{Q2}}
T2= Lemonlib.numToWords({{Q2}})
A1 = Lemonlib.numToWords({{Q1}}*1000)</t>
  </si>
  <si>
    <t>{"id":"M3-NyO-1a-E-4","stimulus":"&lt;p&gt;Como se escreve este número por extenso? Complete.&lt;/p&gt;","template":"&lt;p&gt;{{T1}}: {{response}} {{T2}}&lt;/p&gt;","hint":"&lt;p&gt;A posição de cada algarismo determina a forma como o número é lido.&lt;/p&gt;","feedback":"&lt;p&gt;A posição de cada algarismo determina a forma como o número é lido. Por isso, 40 se lê diferente de 400.&lt;/p&gt;","seed":{"parameters":[{"name":"Q1","label":null,"min":1,"max":9,"step":1},{"name":"Q2","label":null,"min":100,"max":999,"step":1}],"calculated":[{"name":"T1","label":"","function":"{{Q1}}*1000+{{Q2}}","temp":true},{"name":"T2","label":"{{function}}","function":" Lemonlib.numToWords({{Q2}},'pt')","temp":true},{"name":"A1","label":"{{function}}","function":"Lemonlib.numToWords({{Q1}}*1000,'pt')"}],"uniques":true},"algorithm":{"name":"calculateOperation","template":"Cloze with text"}}</t>
  </si>
  <si>
    <t>Aplicar</t>
  </si>
  <si>
    <t>Una empresa asegura que ha vendido {{T1}} cuerdas de guitarra en todo el mundo durante el último mes. Completa el hueco.
Ha vendido {{T2}} {{A1}} y {{T3}} cuerdas.</t>
  </si>
  <si>
    <t>Q1 = Mín = 1; Máx = 9; Step = 1
Q2 = Mín = 2; Máx = 9; Step = 1
Q3 = Mín = 3; Máx = 9; Step = 1
Q4 = Mín = 1; Máx = 9; Step = 1</t>
  </si>
  <si>
    <t>{"id":"M3-NyO-1a-A-1","stimulus":"&lt;p&gt;Uma empresa afirma que vendeu {{T1}} violinos em todo o mundo no último mês. Complete o valor por extenso.&lt;/p&gt;","template":"Foram vendidos {{T2}} {{T4}} e {{response}} e {{T3}} violinos.","hint":"&lt;p&gt;A posição de cada algarismo determina a forma como o número é lido.&lt;/p&gt;","feedback":"&lt;p&gt;A posição de cada algarismo determina a forma como o número é lido. Por isso, 40 se lê diferente de 400.&lt;/p&gt;","seed":{"parameters":[{"name":"Q1","label":null,"min":1,"max":9,"step":1},{"name":"Q2","label":null,"min":2,"max":9,"step":1},{"name":"Q3","label":null,"min":3,"max":9,"step":1},{"name":"Q4","label":null,"min":1,"max":9,"step":1}],"calculated":[{"name":"T1","label":"","function":"{{Q1}}*1000+{{Q2}}*100+{{Q3}}*10+{{Q4}}","temp":true},{"name":"T2","label":"{{function}}","function":" Lemonlib.numToWords({{Q1}}*1000,'pt')","temp":true},{"name":"T3","label":"{{function}}","function":" Lemonlib.numToWords({{Q4}},'pt')","temp":true},{"name":"T4","label":"{{function}}","function":" Lemonlib.numToWords({{Q2}}*100,'pt')","temp":true},{"name":"A1","label":"{{function}}","function":"Lemonlib.numToWords({{Q3}}*10,'pt')"}],"uniques":true},"algorithm":{"name":"calculateOperation","template":"Cloze with text"}}</t>
  </si>
  <si>
    <t>En una oficina, este año se han impreso {{T1}} páginas. Completa el hueco.
Se han impreso {{T2}} {{A1}} {{T3}} páginas.</t>
  </si>
  <si>
    <t>Q1 = Mín = 1; Máx = 9; Step = 1
Q2 = Mín = 2; Máx = 9; Step = 1
Q3 = Mín = 10; Máx = 99; Step = 1</t>
  </si>
  <si>
    <t>{"id":"M3-NyO-1a-A-2","stimulus":"&lt;p&gt;Em um escritório, {{T1}} impressos foram distribuídos durante o ano. Complete o valor por extenso.&lt;/p&gt;","template":"Foram distribuídos {{T2}} {{response}} e {{T3}} impressos.","hint":"&lt;p&gt;A posição de cada algarismo determina a forma como o número é lido.&lt;/p&gt;","feedback":"&lt;p&gt;A posição de cada algarismo determina a forma como o número é lido. Por isso, 40 se lê diferente de 400.&lt;/p&gt;","seed":{"parameters":[{"name":"Q1","label":null,"min":1,"max":9,"step":1},{"name":"Q2","label":null,"min":2,"max":9,"step":1},{"name":"Q3","label":null,"min":10,"max":99,"step":1}],"calculated":[{"name":"T1","label":"","function":"{{Q1}}*1000+{{Q2}}*100+{{Q3}}","temp":true},{"name":"T2","label":"{{function}}","function":"Lemonlib.numToWords({{Q1}}*1000,'pt')","temp":true},{"name":"T3","label":"{{function}}","function":" Lemonlib.numToWords({{Q3}},'pt')","temp":true},{"name":"A1","label":"{{function}}","function":"Lemonlib.numToWords({{Q2}}*100,'pt')"}],"uniques":true},"algorithm":{"name":"calculateOperation","template":"Cloze with text"}}</t>
  </si>
  <si>
    <t>Abril ha recorrido {{T1}} m montada en su bicicleta. Completa el hueco.
Recorrió {{A1}} {{T2}} m.</t>
  </si>
  <si>
    <t>Q1 = Mín = 1; Máx = 9; Step = 1
Q2 = Mín = 100; Máx = 999; Step = 1</t>
  </si>
  <si>
    <t>{"id":"M3-NyO-1a-A-3","stimulus":"&lt;p&gt;Priscila foi passear de bicicleta e percorreu um distância de {{T1}} m. Complete o valor por extenso.&lt;/p&gt;","template":"Priscila percorreu {{response}} {{T2}} m.","hint":"&lt;p&gt;A posição de cada algarismo determina a forma como o número é lido.&lt;/p&gt;","feedback":"&lt;p&gt;A posição de cada algarismo determina a forma como o número é lido. Por isso, 40 se lê diferente de 400.&lt;/p&gt;","seed":{"parameters":[{"name":"Q1","label":null,"min":1,"max":9,"step":1},{"name":"Q2","label":null,"min":100,"max":999,"step":1}],"calculated":[{"name":"T1","label":"","function":"{{Q1}}*1000+{{Q2}}","temp":true},{"name":"T2","label":"{{function}}","function":"Lemonlib.numToWords({{Q2}},'pt')","temp":true},{"name":"A1","label":"{{function}}","function":"Lemonlib.numToWords({{Q1}}*1000,'pt')"}],"uniques":true},"algorithm":{"name":"calculateOperation","template":"Cloze with text"}}</t>
  </si>
  <si>
    <t>Ayer durante la hora punta, viajaron en el metro de una ciudad {{T1}} personas. Completa el hueco.
Viajaron {{T2}} {{A1}} personas.</t>
  </si>
  <si>
    <t>Q1 = Min = 1; Max = 9; Step = 1
Q2 = Min = 2; Max = 9; Step = 1
Q3 = Min = 10; Max = 30; Step = 1</t>
  </si>
  <si>
    <t>{"id":"M3-NyO-1a-A-4","stimulus":"&lt;p&gt;Durante o horário de pico, {{T1}} passageiros estavam no metrô. Complete o valor por extenso.&lt;/p&gt;","template":"Havia {{T2}} {{T3}} e {{response}} passageiros no metrô.","hint":"&lt;p&gt;A posição de cada algarismo determina a forma como o número é lido.&lt;/p&gt;","feedback":"&lt;p&gt;A posição de cada algarismo determina a forma como o número é lido. Por isso, 40 se lê diferente de 400.&lt;/p&gt;","seed":{"parameters":[{"name":"Q1","label":null,"min":1,"max":9,"step":1},{"name":"Q2","label":null,"min":2,"max":9,"step":1},{"name":"Q3","label":null,"min":10,"max":30,"step":1}],"calculated":[{"name":"T1","label":"","function":"{{Q1}}*1000+{{Q2}}*100+{{Q3}}","temp":true},{"name":"T2","label":"{{function}}","function":"Lemonlib.numToWords({{Q1}}*1000,'pt')","temp":true},{"name":"T3","label":"{{function}}","function":"Lemonlib.numToWords({{Q2}}*100,'pt')","temp":true},{"name":"A1","label":"{{function}}","function":"Lemonlib.numToWords({{Q3}},'pt')"}],"uniques":true},"algorithm":{"name":"calculateOperation","template":"Cloze with text"}}</t>
  </si>
  <si>
    <t>Un biólogo ha contado {{Q1}} hormigas dentro de un hormiguero. Completa el hueco.
Hay {{T2}} {{A1}} {{T3}} hormigas.</t>
  </si>
  <si>
    <t>{"id":"M3-NyO-1a-A-5","stimulus":"&lt;p&gt;Em uma toca vivem {{T1}} coelhos. Complete o valor por extenso.&lt;/p&gt;","template":"Há {{T2}} {{response}} e {{T3}} coelhos.","hint":"&lt;p&gt;A posição de cada algarismo determina a forma como o número é lido.&lt;/p&gt;","feedback":"&lt;p&gt;A posição de cada algarismo determina a forma como o número é lido. Por isso, 40 se lê diferente de 400.&lt;/p&gt;","seed":{"parameters":[{"name":"Q1","label":null,"min":1,"max":9,"step":1},{"name":"Q2","label":null,"min":2,"max":9,"step":1},{"name":"Q3","label":null,"min":10,"max":99,"step":1}],"calculated":[{"name":"T1","label":"","function":"{{Q1}}*1000+{{Q2}}*100+{{Q3}}","temp":true},{"name":"T2","label":"{{function}}","function":"Lemonlib.numToWords({{Q1}}*1000,'pt')","temp":true},{"name":"T3","label":"{{function}}","function":"Lemonlib.numToWords({{Q3}},'pt')","temp":true},{"name":"A1","label":"{{function}}","function":"Lemonlib.numToWords({{Q2}}*100,'pt')"}],"uniques":true},"algorithm":{"name":"calculateOperation","template":"Cloze with text"}}</t>
  </si>
  <si>
    <t>M3-NyO-1b</t>
  </si>
  <si>
    <t>Escribe números naturales de hasta cuatro cifras (pasa texto a número)</t>
  </si>
  <si>
    <t>Une la forma escrita de los números con su forma numérica.
{{T1}} {{A1}}
{{T2}} {{A2}}
{{T3}} {{A3}}
{{T4}} {{A4}}</t>
  </si>
  <si>
    <t>T1 = Lemonlib.numToWords({{Q1}})
T2 = Lemonlib.numToWords({{Q2}})
T3 = Lemonlib.numToWords({{Q3}})
T4 = Lemonlib.numToWords({{Q4}})
A1 = {{Q1}}
A2 = {{Q2}}
A3 = {{Q3}}
A4 = {{Q4}}</t>
  </si>
  <si>
    <t>El valor de cada cifra es posicional, es decir, depende del lugar que ocupa en el número.</t>
  </si>
  <si>
    <t>&lt;p&gt;El valor de cada cifra es posicional, es decir, depende del lugar que ocupa en el número.&lt;/p&gt;&lt;table style=\"width: 100%;\"&gt;\r\n\t&lt;tbody&gt;\r\n\t\t&lt;tr&gt;\r\n\t\t\t&lt;td style=\"width: 20.0000%;background-color:#1496FA;\"&gt;\r\n\t\t\t\t&lt;div style=\"text-align: center;\"&gt;&lt;strong&gt;&lt;span style=\"color: rgb(255, 255, 255);\"&gt;UM&lt;/span&gt;&lt;/strong&gt;&lt;/div&gt;\r\n\t\t\t&lt;/td&gt;\r\n\t\t\t&lt;td style=\"width: 20.0000%;background-color:#1496FA;\"&gt;\r\n\t\t\t\t&lt;div style=\"text-align: center;\"&gt;&lt;strong&gt;&lt;span style=\"color: rgb(255, 255, 255);\"&gt;C&lt;/span&gt;&lt;/strong&gt;&lt;/div&gt;\r\n\t\t\t&lt;/td&gt;\r\n\t\t\t&lt;td style=\"width: 20.0000%;background-color:#1496FA;\"&gt;\r\n\t\t\t\t&lt;div style=\"text-align: center;\"&gt;&lt;strong&gt;&lt;span style=\"color: rgb(255, 255, 255);\"&gt;D&lt;/span&gt;&lt;/strong&gt;&lt;/div&gt;\r\n\t\t\t&lt;/td&gt;\r\n\t\t\t&lt;td style=\"width: 20.0000%;background-color:#1496FA;\"&gt;\r\n\t\t\t\t&lt;div style=\"text-align: center;\"&gt;&lt;strong&gt;&lt;span style=\"color: rgb(255, 255, 255);\"&gt;U&lt;/span&gt;&lt;/strong&gt;&lt;span style=\"color: rgb(255, 255, 255);\"&gt;&lt;/span&gt;&lt;/div&gt;\r\n\t\t\t&lt;/td&gt;\r\n\t\t&lt;/tr&gt;\r\n\t\t&lt;tr&gt;\r\n\t\t\t&lt;td style=\"width: 20.0000%;\"&gt;\r\n\t\t\t\t&lt;div style=\"text-align: center;\"&gt;{{T2}}&lt;/div&gt;\r\n\t\t\t&lt;/td&gt;\r\n\t\t\t&lt;td style=\"width: 20.0000%;\"&gt;\r\n\t\t\t\t&lt;div style=\"text-align: center;\"&gt;{{T3}}&lt;/div&gt;\r\n\t\t\t&lt;/td&gt;\r\n\t\t\t&lt;td style=\"width: 20.0000%;\"&gt;\r\n\t\t\t\t&lt;div style=\"text-align: center;\"&gt;{{T4}}&lt;/div&gt;\r\n\t\t\t&lt;/td&gt;\r\n\t\t\t&lt;td style=\"width: 20.0000%;\"&gt;\r\n\t\t\t\t&lt;div style=\"text-align: center;\"&gt;{{T5}}&lt;/div&gt;\r\n\t\t\t&lt;/td&gt;\r\n\t\t&lt;/tr&gt;\r\n\t&lt;/tbody&gt;\r\n&lt;/table&gt;&lt;p&gt;{{Q1}} = {{T7}} + {{T8}} + {{T9}} + {{T5}}&lt;/p&gt;</t>
  </si>
  <si>
    <t>T2 = math.floor({{Q1}}/1000)
T3 = math.floor({{Q1}}/100)-math.floor({{Q1}}/1000)*10
T4 = math.floor({{Q1}}/10)-math.floor({{Q1}}/100)*10
T5 = {{Q1}}-math.floor({{Q1}}/10)*10
T7 = T1*1000
T8 = T1*100
T9 = T1*10</t>
  </si>
  <si>
    <t>{"id":"M3-NyO-1b-I-1","stimulus":"&lt;p&gt;Arraste cada número à forma como ele é escrito por extenso.&lt;/p&gt;","hint":"&lt;p&gt;O valor de cada algarismo é posicional, ou seja, depende da posição que ocupa no número.&lt;/p&gt;","feedback":"&lt;p&gt;O valor de cada algarismo é posicional, ou seja, depende da posição que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name":"Q2","label":null,"min":1000,"max":9999,"step":1},{"name":"Q3","label":null,"min":1000,"max":9999,"step":1}],"calculated":[{"name":"A1","label":"{{Q1}}","function":"Lemonlib.numToWords({{Q1}},'pt')[0].toUpperCase() + Lemonlib.numToWords({{Q1}},'pt').slice(1,)"},{"name":"A2","label":"{{Q2}}","function":"Lemonlib.numToWords({{Q2}},'pt')[0].toUpperCase() + Lemonlib.numToWords({{Q2}},'pt').slice(1,)"},{"name":"A3","label":"{{Q3}}","function":"Lemonlib.numToWords({{Q3}},'pt')[0].toUpperCase() + Lemonlib.numToWords({{Q3}},'pt').slice(1,)"},{"name":"T1","label":"","function":"Lemonlib.numToWords({{Q1}},'pt')","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isNumToWords":true,"uniques":true},"algorithm":{"name":"linkOperationResult","params":{"invert":false},"template":"match list"}}</t>
  </si>
  <si>
    <t>Escribe la forma numérica de esta expresión escrita.
{{T1}}: {{A1}}</t>
  </si>
  <si>
    <t>Cloze Math</t>
  </si>
  <si>
    <t>Q1: Mín: 1000; Máx: 9999; Step: 1</t>
  </si>
  <si>
    <t>T1 = Lemonlib.numToWords({{Q1}})
A1 = {{Q1}}</t>
  </si>
  <si>
    <t>{"id":"M3-NyO-1b-E-1","stimulus":"&lt;p&gt;Escreva usando algarismos os números que estão escritos por extenso.&lt;/p&gt;","template":"&lt;p&gt;O número &lt;i&gt;{{T1}}&lt;/i&gt; usando algarismos é: {{response}}&lt;/p&gt;","hint":"&lt;p&gt;O valor de cada algarismo é posicional, ou seja, depende da posição que ocupa no número.&lt;/p&gt;","feedback":"&lt;p&gt;O valor de cada algarismo é posicional, ou seja, depende da posição que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function":"{{Q1}}"},{"name":"T1","label":"","function":"Lemonlib.numToWords({{Q1}},'pt')","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t>
  </si>
  <si>
    <t>En una biblioteca tienen {{T1}} libros. Escribe este número con cifras.
En la biblioteca hay {{A1}} libros.</t>
  </si>
  <si>
    <t>T2 = math.floor({{Q1}}/1000)
T3 = math.floor({{Q1}}/100)-math.floor({{Q1}}/1000)*10
T4 = math.floor({{Q1}}/10)-math.floor({{Q1}}/100)*10
T5 = {{Q1}}-math.floor({{Q1}}/10)*10
T7 = {{Q1}}-math.floor({{Q1}}/10000)*10000-({{Q1}}-math.floor({{Q1}}/1000)*1000)
T8 = {{Q1}}-math.floor({{Q1}}/1000)*1000-({{Q1}}-math.floor({{Q1}}/100)*100)
T9 = {{Q1}}-math.floor({{Q1}}/100)*100-({{Q1}}-math.floor({{Q1}}/10)*10)</t>
  </si>
  <si>
    <t>{"id":"M3-NyO-1b-A-1","stimulus":"&lt;p&gt;Em uma biblioteca há {{T1}} livros. Escreva esse número usando algarismos.&lt;/p&gt;","template":"&lt;p&gt;Na biblioteca há {{response}} livros.&lt;/p&gt;","hint":"&lt;p&gt;O valor de cada algarismo é posicional, ou seja, depende da posição que ocupa no número.&lt;/p&gt;","feedback":"&lt;p&gt;O valor de cada algarismo é posicional, ou seja, depende da posição que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function":"{{Q1}}"},{"name":"T1","label":"","function":"Lemonlib.numToWords({{Q1}},'pt')","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t>
  </si>
  <si>
    <t>La nueva actualización del videojuego favorito de Raquel ocupa {{T1}} kilobytes. Escribe esta cantidad con cifras.
La actualización ocupa {{A1}} kilobytes.</t>
  </si>
  <si>
    <t>T2 = math.floor({{Q1}}/1000)
T3 = math.floor({{Q1}}/100)-math.floor({{Q1}}/1000)*10
T4 = math.floor({{Q1}}/10)-math.floor({{Q1}}/100)*10
T5 = {{Q1}}-math.floor({{Q1}}/10)*10
T7 = {{Q1}}-math.floor({{Q1}}/10000)*10000-({{Q1}}-math.floor({{Q1}}/1000)*1000)
T8 = {{Q1}}-math.floor({{Q1}}/1000)*1000-({{Q1}}-math.floor({{Q1}}/100)*100)
T9 = {{Q1}}-math.floor({{Q1}}/100)*100-({{Q1}}-math.floor({{Q1}}/10)*10)</t>
  </si>
  <si>
    <t>{"id":"M3-NyO-1b-A-2","stimulus":"&lt;p&gt;A nova atualização do jogo de videogame favorito de Raquel ocupa {{T1}} kilobytes. Escreva essa quantidade usando algarismos.&lt;/p&gt;","template":"&lt;p&gt;A atualização ocupa {{response}} kilobytes.&lt;/p&gt;","hint":"&lt;p&gt;O valor de cada algarismo é posicional, ou seja, depende da posição que ocupa no número.&lt;/p&gt;","feedback":"&lt;p&gt;O valor de cada algarismo é posicional, ou seja, depende da posição que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function":"{{Q1}}"},{"name":"T1","label":"","function":"Lemonlib.numToWords({{Q1}},'pt')","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t>
  </si>
  <si>
    <t>En un vertedero se han acumulado {{T1}} toneladas de basura tecnológica. Escribe esta cantidad con cifras.
En el vertedero hay {{A1}} toneladas.</t>
  </si>
  <si>
    <t>{"id":"M3-NyO-1b-A-3","stimulus":"&lt;p&gt;Em um aterro sanitário se acumularam {{T1}} toneladas de resíduos tecnológicos. Escreva esse valor usando algarismos.&lt;/p&gt;","template":"&lt;p&gt;No aterro há {{response}} toneladas de resíduos tecnológicos.&lt;/p&gt;","hint":"&lt;p&gt;O valor de cada algarismo é posicional, ou seja, depende da posição que ocupa no número.&lt;/p&gt;","feedback":"&lt;p&gt;O valor de cada algarismo é posicional, ou seja, depende da posição que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label":"{{function}}","function":"{{Q1}}"},{"name":"T1","label":"","function":"Lemonlib.numToWords({{Q1}},'pt')","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t>
  </si>
  <si>
    <t>Un carpintero tiene en su inventario {{T1}} clavos. Escribe esa cantidad con cifras.
El carpintero tiene {{A1}} clavos.</t>
  </si>
  <si>
    <t>{"id":"M3-NyO-1b-A-4","stimulus":"&lt;p&gt;Um carpinteiro tem {{T1}} pregos na oficina dele. Escreva esse número usando algarismos.&lt;/p&gt;","template":"&lt;p&gt;O carpinteiro tem {{response}} pregos na oficina.&lt;/p&gt;","hint":"&lt;p&gt;O valor de cada algarismo é posicional, ou seja, depende da posição que ocupa no número.&lt;/p&gt;","feedback":"&lt;p&gt;O valor de cada algarismo é posicional, ou seja, depende da posição que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function":"{{Q1}}"},{"name":"T1","label":"","function":"Lemonlib.numToWords({{Q1}},'pt')","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t>
  </si>
  <si>
    <t>El nuevo vídeo musical de un cantante recibió {{T1}} visitas en su primera hora de lanzamiento. Expresa esa cantidad con cifras.
El vídeo recibió {{A1}} visitas en una hora.</t>
  </si>
  <si>
    <t>{"id":"M3-NyO-1b-A-5","stimulus":"&lt;p&gt;O novo videoclipe de um cantor recebeu {{T1}} visualizações em sua primeira hora de lançamento. Expresse essa quantidade usando algarismos.&lt;/p&gt;","template":"&lt;p&gt;O videoclipe recebeu {{response}} visualizações em uma hora.&lt;/p&gt;","hint":"&lt;p&gt;O valor de cada algarismo é posicional, ou seja, depende da posição que ocupa no número.&lt;/p&gt;","feedback":"&lt;p&gt;O valor de cada algarismo é posicional, ou seja, depende da posição que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function":"{{Q1}}"},{"name":"T1","label":"","function":"Lemonlib.numToWords({{Q1}},'pt')","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t>
  </si>
  <si>
    <t>M3-NyO-36a</t>
  </si>
  <si>
    <t>Descompone números naturales de forma aditiva y de forma aditivo-multiplicativa atendiendo al valor posicional de las cifras</t>
  </si>
  <si>
    <t>Señala si las siguientes descomposiciones son correctas o incorrectas.
{{Q1}}{{Q2}} {{Q3}}{{Q4}}0 = {{Q1}} × 10 000 + {{Q2}} × 1 000 + {{Q3}} × 100 + {{Q4}} × 10
[Correcto*/Incorrecto]
{{Q3}}{{Q5}} 0{{Q7}}0 = {{Q3}} × 10 000 + {{Q5}} × 1 000 + {{Q7}} × 10
[Correcto*/Incorrecto]
{{Q4}}0 {{Q1}}00 = {{Q4}} × 10 000 + {{Q1}} × 100  
[Correcto*/Incorrecto]
{{Q2}}{{Q8}} {{Q3}}{{Q7}}0 = {{Q2}} × 10 000 + {{Q8}} × 1 000 + {{Q3}} × 100  
[Correcto/Incorrecto*]
{{Q5}}0 {{Q6}}0{{Q7}} = {{Q5}} × 10 000 + {{Q6}} × 10 000 + {{Q7}} × 10 000 
[Correcto/Incorrecto*]
{{Q6}}{{Q8}} {{Q4}}0{{Q8}} = {{Q6}} × 10 000 + {{Q8}} × 1 000 + {{Q4}} × 100 + {{Q8}} × 10 
[Correcto/Incorrecto*]
(se ven 3, dos correctas)</t>
  </si>
  <si>
    <t>True or False</t>
  </si>
  <si>
    <t>Q1-Q9: Mín: 1; Máx: 9; Step: 1</t>
  </si>
  <si>
    <t>No aplica</t>
  </si>
  <si>
    <t>Un número puede descomponerse como la suma de sus cifras multiplicadas por 1, 10, 100, &lt;span class=\"no-break\"&gt;1 000&lt;/span&gt; o &lt;span class=\"no-break\"&gt;10 000,&lt;/span&gt; según su posición en el número.</t>
  </si>
  <si>
    <t>&lt;p&gt;Un número puede descomponerse como la suma de sus cifras multiplicadas por 1, 10, 100, &lt;span class=\"no-break\"&gt;1 000&lt;/span&gt; o &lt;span class=\"no-break\"&gt;10 000,&lt;/span&gt; según su posición en el número.&lt;/p&gt;
A4 =&lt;p&gt;La descomposición correcta es:&lt;/p&gt;&lt;p&gt;{{Q2}}{{Q8}} {{Q3}}{{Q7}}0 = {{Q2}} × 10 000 + {{Q8}} × 1 000 + {{Q3}} × 100 + {{Q7}} × 10&lt;/p&gt;
A5 =&lt;p&gt;La descomposición correcta es:&lt;/p&gt;&lt;p&gt;{{Q5}}0 {{Q6}}0{{Q7}} = {{Q5}} × 10 000 + {{Q6}} × 100 + {{Q7}}&lt;/p&gt; 
A6 =&lt;p&gt;La descomposición correcta es:&lt;/p&gt;&lt;p&gt;{{Q6}}{{Q8}} {{Q4}}0{{Q8}} = {{Q6}} × 10 000 + {{Q8}} × 1 000 + {{Q4}} × 100 + {{Q8}}&lt;/p&gt;</t>
  </si>
  <si>
    <t>{
    "id": "M3-NyO-36a-I-1",
    "stimulus": "&lt;p&gt;Indique quais das seguintes decomposições estão corretas ou incorretas.&lt;/p&gt;",
    "hint": "&lt;p&gt;Um número pode ser decomposto como a soma de seus algarismos multiplicados por 1, 10, 100, &lt;span class=\"no-break\"&gt;1 000&lt;/span&gt; ou &lt;span class=\"no-break\"&gt;10 000,&lt;/span&gt; de acordo com a posição que cada algarismo ocupa no número.&lt;/p&gt;",
    "feedback": "&lt;p&gt;Um número pode ser decomposto como a soma de seus algarismos multiplicados por 1, 10, 100, &lt;span class=\"no-break\"&gt;1 000&lt;/span&gt; ou &lt;span class=\"no-break\"&gt;10 000,&lt;/span&gt; de acordo com a posição que cada algarismo ocupa no número.&lt;/p&gt;",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"{{Q1}}{{Q2}} {{Q3}}{{Q4}}0 = {{Q1}} × 10 000 + {{Q2}} × 1 000 + {{Q3}} × 100 + {{Q4}} × 10",
                "function": ""
            },
            {
                "name": "A2",
                "label": "{{Q3}}{{Q5}} 0{{Q7}}0 = {{Q3}} × 10 000 + {{Q5}} × 1 000 + {{Q7}} × 10",
                "function": ""
            },
            {
                "name": "A3",
                "label": "{{Q4}}0 {{Q1}}00 = {{Q4}} × 10 000 + {{Q1}} × 100 ",
                "function": ""
            },
            {
                "name": "A4",
                "label": "{{Q2}}{{Q8}} {{Q3}}{{Q7}}0 = {{Q2}} × 10 000 + {{Q8}} × 1 000 + {{Q3}} × 100 ",
                "function": "",
                "incorrect": true,
                "feedback": "&lt;p&gt;A decomposição correta é:&lt;/p&gt;&lt;p&gt;{{Q2}}{{Q8}} {{Q3}}{{Q7}}0 = {{Q2}} × 10 000 + {{Q8}} × 1 000 + {{Q3}} × 100 + {{Q7}} × 10&lt;/p&gt;"
            },
            {
                "name": "A5",
                "label": "{{Q5}}0 {{Q6}}0{{Q7}} = {{Q5}} × 10 000 + {{Q6}} × 10 000 + {{Q7}} × 10 000 ",
                "function": "",
                "incorrect": true,
                "feedback": "&lt;p&gt;A decomposição correta é:&lt;/p&gt;&lt;p&gt;{{Q5}}0 {{Q6}}0{{Q7}} = {{Q5}} × 10 000 + {{Q6}} × 100 + {{Q7}}&lt;/p&gt;"
            },
            {
                "name": "A6",
                "label": "{{Q6}}{{Q8}} {{Q4}}0{{Q8}} = {{Q6}} × 10 000 + {{Q8}} × 1 000 + {{Q4}} × 100 + {{Q8}} × 10 ",
                "function": "",
                "incorrect": true,
                "feedback": "&lt;p&gt;A decomposição correta é:&lt;/p&gt;&lt;p&gt;{{Q6}}{{Q8}} {{Q4}}0{{Q8}} = {{Q6}} × 10 000 + {{Q8}} × 1 000 + {{Q4}} × 100 + {{Q8}}&lt;/p&gt;"
            }
        ],
        "uniques": true
    },
    "algorithm": {
        "name": "trueFalse",
        "template": "Choice matrix – inline",
        "params": {
            "countCorrect": 2,
            "countIncorrect": 1,
            "options": [
                "Correta",
                "Incorreta"
            ]
        }
    }
}</t>
  </si>
  <si>
    <t>Descompón este número siguiendo el ejemplo:
123 = 100 + 20 + 3
{{Q1}}{{Q2}} {{Q3}}0{{Q4}} = {{A1}} + {{A2}} + {{A3}} + {{A4}}</t>
  </si>
  <si>
    <t>Cloze with math</t>
  </si>
  <si>
    <t>Q1 - Q4: Mín: 1; Máx: 9; Step: 1</t>
  </si>
  <si>
    <t>A1 = {{Q1}}*10000
A2 = {{Q2}}*1000
A3 = {{Q3}}*100
A4 = {{Q4}}</t>
  </si>
  <si>
    <t>&lt;p&gt;Un número puede descomponerse como la suma de sus cifras multiplicadas por 1, 10, 100, &lt;span class=\"no-break\"&gt;1 000&lt;/span&gt; o &lt;span class=\"no-break\"&gt;10 000,&lt;/span&gt; según su posición en el número.&lt;/p&gt;</t>
  </si>
  <si>
    <t>{"id":"M3-NyO-36a-E-1","stimulus":"&lt;p&gt;Decomponha este número seguindo o exemplo:&lt;/p&gt;&lt;p style=\"text-align: center\"&gt;123 = 100 + 20 + 3&lt;/p&gt;","template":"&lt;p style=\"text-align: center\"&gt;{{Q1}}{{Q2}} {{Q3}}0{{Q4}} = {{response}} + {{response}} + {{response}} + {{response}}&lt;/p&gt;","hint":"&lt;p&gt;Um número pode ser decomposto como a soma de seus algarismos multiplicados por 1, 10, 100, &lt;span class=\"no-break\"&gt;1 000&lt;/span&gt; ou &lt;span class=\"no-break\"&gt;10 000,&lt;/span&gt; de acordo com a posição que cada algarismo ocupa no número.&lt;/p&gt;","feedback":"&lt;p&gt;Um número pode ser decomposto como a soma de seus algarismos multiplicados por 1, 10, 100, &lt;span class=\"no-break\"&gt;1 000&lt;/span&gt; ou &lt;span class=\"no-break\"&gt;10 000,&lt;/span&gt; de acordo com a posição que cada algarismo ocupa no número.&lt;/p&gt;","seed":{"parameters":[{"name":"Q1","label":null,"min":1,"max":9,"step":1},{"name":"Q2","label":null,"min":1,"max":9,"step":1},{"name":"Q3","label":null,"min":1,"max":9,"step":1},{"name":"Q4","label":null,"min":1,"max":9,"step":1}],"calculated":[{"name":"A1","label":"{{function}}","function":"{{Q1}}*10000"},{"name":"A2","label":"{{function}}","function":"{{Q2}}*1000"},{"name":"A3","label":"{{function}}","function":"{{Q3}}*100"},{"name":"A4","label":"{{function}}","function":"{{Q4}}"}],"uniques":true},"algorithm":{"name":"calculateOperation","params":{"method":"equivLiteral","keyboard":"NUMERICAL"}}}</t>
  </si>
  <si>
    <t xml:space="preserve">Descompón este número siguiendo el ejemplo:
123 = 100 + 20 + 3
{{Q1}}0 0{{Q2}}0  = {{A1}} + {{A2}} </t>
  </si>
  <si>
    <t>Q1 - Q2: Mín: 1; Máx: 9; Step: 1</t>
  </si>
  <si>
    <t>A1 = {{Q1}}*10000
A2 = {{Q2}}*10</t>
  </si>
  <si>
    <t>{
    "id": "M3-NyO-36a-E-2",
    "stimulus": "&lt;p&gt;Decomponha este número seguindo o exemplo:&lt;/p&gt;&lt;p style=\"text-align: center\"&gt;123 = 100 + 20 + 3&lt;/p&gt;",
    "template": "&lt;p style=\"text-align: center\"&gt;{{Q1}}0 0{{Q2}}0 = {{response}} + {{response}}&lt;/p&gt;",
    "hint": "&lt;p&gt;Um número pode ser decomposto como a soma de seus algarismos multiplicados por 1, 10, 100, &lt;span class=\"no-break\"&gt;1 000&lt;/span&gt; ou &lt;span class=\"no-break\"&gt;10 000,&lt;/span&gt; de acordo com a posição que cada algarismo ocupa no número.&lt;/p&gt;",
    "feedback": "&lt;p&gt;Um número pode ser decomposto como a soma de seus algarismos multiplicados por 1, 10, 100, &lt;span class=\"no-break\"&gt;1 000&lt;/span&gt; ou &lt;span class=\"no-break\"&gt;10 000,&lt;/span&gt; de acordo com a posição que cada algarismo ocupa no número.&lt;/p&gt;",
    "seed": {
        "parameters": [
            {
                "name": "Q1",
                "label": null,
                "min": 1,
                "max": 9,
                "step": 1
            },
            {
                "name": "Q2",
                "label": null,
                "min": 1,
                "max": 9,
                "step": 1
            }
        ],
        "calculated": [
            {
                "name": "A1",
                "label": "{{function}}",
                "function": "{{Q1}}*10000"
            },
            {
                "name": "A2",
                "label": "{{function}}",
                "function": "{{Q2}}*10"
            }
        ],
        "uniques": true
    },
    "algorithm": {
        "name": "calculateOperation",
        "params": {
            "method": "equivLiteral",
            "keyboard": "NUMERICAL"
        }
    }
}</t>
  </si>
  <si>
    <t>Descompón este número siguiendo el ejemplo:
123 = 100 + 20 + 3
{{Q1}}0 {{Q2}}{{Q3}}{{Q4}} = {{A1}} + {{A2}} + {{A3}} + {{A4}}</t>
  </si>
  <si>
    <t>A1 = {{Q1}}*10000
A2 = {{Q2}}*100
A3 = {{Q3}}*10
A4 = {{Q4}}</t>
  </si>
  <si>
    <t>{"id":"M3-NyO-36a-E-3","stimulus":"&lt;p&gt;Decomponha este número seguindo o exemplo:&lt;/p&gt;&lt;p style=\"text-align: center\"&gt;123 = 100 + 20 + 3&lt;/p&gt;","template":"&lt;p style=\"text-align: center\"&gt;{{Q1}}0 {{Q2}}{{Q3}}{{Q4}} = {{response}} + {{response}} + {{response}} + {{response}}&lt;/p&gt;","hint":"&lt;p&gt;Um número pode ser decomposto como a soma de seus algarismos multiplicados por 1, 10, 100, &lt;span class=\"no-break\"&gt;1 000&lt;/span&gt; ou &lt;span class=\"no-break\"&gt;10 000,&lt;/span&gt; de acordo com a posição que cada algarismo ocupa no número.&lt;/p&gt;","feedback":"&lt;p&gt;Um número pode ser decomposto como a soma de seus algarismos multiplicados por 1, 10, 100, &lt;span class=\"no-break\"&gt;1 000&lt;/span&gt; ou &lt;span class=\"no-break\"&gt;10 000,&lt;/span&gt; de acordo com a posição que cada algarismo ocupa no número.&lt;/p&gt;","seed":{"parameters":[{"name":"Q1","label":null,"min":1,"max":9,"step":1},{"name":"Q2","label":null,"min":1,"max":9,"step":1},{"name":"Q3","label":null,"min":1,"max":9,"step":1},{"name":"Q4","label":null,"min":1,"max":9,"step":1}],"calculated":[{"name":"A1","label":"{{function}}","function":"{{Q1}}*10000"},{"name":"A2","label":"{{function}}","function":"{{Q2}}*100"},{"name":"A3","label":"{{function}}","function":"{{Q3}}*10"},{"name":"A4","label":"{{function}}","function":"{{Q4}}"}],"uniques":true},"algorithm":{"name":"calculateOperation","params":{"method":"equivLiteral","keyboard":"NUMERICAL"}}}</t>
  </si>
  <si>
    <t>La ONU ha enviado {{T1}} trabajadores humanitarios a países en vías de desarrollo el último mes. Descompón el número de trabajadores siguiendo este ejemplo: 34 = 3 × 10 + 4.
{{T1}} = {{A1}}</t>
  </si>
  <si>
    <t xml:space="preserve">T1 = {{Q1}}*10000 + {{Q2}}*1000 + {{Q3}}*100 + {{Q4}}*10
A1 = {{Q1}}\\times10000+{{Q2}}\\times1000+{{Q3}}\\times100+{{Q4}}\\times10 </t>
  </si>
  <si>
    <t>Un número puede descomponerse como la suma de sus cifras multiplicadas por 1, 10, 100, 1 000 o 10 000, según su posición en el número.</t>
  </si>
  <si>
    <t>&lt;p&gt;Un número puede descomponerse como la suma de sus cifras multiplicadas por 1, 10, 100, 1 000, etcétera, según su posición en el número. En este caso:&lt;/p&gt;&lt;p&gt;{{T1}} = {{T2}} + {{T3}} + {{T4}} + {{T5}} = {{A1}}&lt;/p&gt;</t>
  </si>
  <si>
    <t>T2 = {{Q1}}*10000
T3 = {{Q2}}*1000
T4 = {{Q3}}*100
T5 = {{Q4}}*10</t>
  </si>
  <si>
    <t>{"id":"M3-NyO-36a-A-1","stimulus":"&lt;p&gt;A ONU enviou {{T1}} trabalhadores voluntários a países em desenvolvimento no último mês. Decomponha o número de trabalhadores seguindo este exemplo: 34 = 3 × 10 + 4.&lt;/p&gt;","template":"&lt;p style=\"text-align: center\"&gt;{{T1}} = {{response}}&lt;/p&gt;","hint":"&lt;p&gt;Um número pode ser decomposto como a soma de seus algarismos multiplicados por 1, 10, 100, 1 000 ou 10 000, de acordo com a posição que cada algarismo ocupa no número.&lt;/p&gt;","feedback":"&lt;p&gt;Um número pode ser decomposto como a soma de seus algarismos multiplicados por 1, 10, 100, 1 000 etc., de acordo com a posição que cada algarismo ocupa no número. Neste caso:&lt;/p&gt;&lt;p style=\"text-align: center\"&gt;{{T1}} = {{T2}} + {{T3}} + {{T4}} + {{T5}} = {{T6}}&lt;/p&gt;","seed":{"parameters":[{"name":"Q1","label":null,"min":1,"max":9,"step":1},{"name":"Q2","label":null,"min":1,"max":9,"step":1},{"name":"Q3","label":null,"min":1,"max":9,"step":1},{"name":"Q4","label":null,"min":1,"max":9,"step":1}],"calculated":[{"name":"T6","function":"{{Q1}} × 10000 + {{Q2}} × 1000 + {{Q3}} × 100 + {{Q4}} × 10","temp":true},{"name":"A1","label":"{{function}}","function":"{{Q1}}\\times10000+{{Q2}}\\times1000+{{Q3}}\\times100+{{Q4}}\\times10"},{"name":"T1","label":"{{function}}","function":"{{Q1}}*10000 + {{Q2}}*1000 + {{Q3}}*100 + {{Q4}}*10","temp":true},{"name":"T2","label":"{{function}}","function":"{{Q1}}*10000","temp":true},{"name":"T3","label":"{{function}}","function":"{{Q2}}*1000","temp":true},{"name":"T4","label":"{{function}}","function":"{{Q3}}*100","temp":true},{"name":"T5","label":"{{function}}","function":"{{Q4}}*10","temp":true}],"uniques":true},"algorithm":{"name":"calculateOperation","params":{"method":"equivLiteral","keyboard":"INTERMEDIATE"}}}</t>
  </si>
  <si>
    <t>En el primer mes de venta al público, se han vendido {{T1}} unidades de una consola. Descompón esa cantidad siguiendo este ejemplo: 45 = 4 × 10 + 5.
{{T1}} = {{A1}}</t>
  </si>
  <si>
    <t xml:space="preserve">T1 = {{Q1}}*10000 + {{Q2}}*1000 + {{Q3}}*100 +{{Q4}}*10
A1 = {{Q1}}\\times10000+{{Q2}}\\times1000+{{Q3}}\\times100+{{Q4}}\\times10 </t>
  </si>
  <si>
    <t>{"id":"M3-NyO-36a-A-2","stimulus":"&lt;p&gt;No primeiro mês de venda ao público, foram vendidas {{T1}} unidades de um console de videogame. Decomponha esse número seguindo este exemplo: 45 = 4 × 10 + 5.&lt;/p&gt;","template":"&lt;p style=\"text-align: center\"&gt;{{T1}} = {{response}}&lt;/p&gt;","hint":"&lt;p&gt;Um número pode ser decomposto como a soma de seus algarismos multiplicados por 1, 10, 100, 1 000 ou 10 000, de acordo com a posição que cada algarismo ocupa no número.&lt;/p&gt;","feedback":"&lt;p&gt;Um número pode ser decomposto como a soma de seus algarismos multiplicados por 1, 10, 100, 1 000 etc., de acordo com a posição que cada algarismo ocupa no número. Neste caso:&lt;/p&gt;&lt;p style=\"text-align: center\"&gt;{{T1}} = {{T2}} + {{T3}} + {{T4}} + {{T5}} = {{T6}}&lt;/p&gt;","seed":{"parameters":[{"name":"Q1","label":null,"min":1,"max":9,"step":1},{"name":"Q2","label":null,"min":1,"max":9,"step":1},{"name":"Q3","label":null,"min":1,"max":9,"step":1},{"name":"Q4","label":null,"min":1,"max":9,"step":1}],"calculated":[{"name":"T6","function":"{{Q1}} × 10000 + {{Q2}} × 1000 + {{Q3}} × 100 + {{Q4}} × 10","temp":true},{"name":"A1","label":"{{Q1}}","function":"{{Q1}}\\times10000+{{Q2}}\\times1000+{{Q3}}\\times100+{{Q4}}\\times10"},{"name":"T1","label":"{{function}}","function":"{{Q1}}*10000 + {{Q2}}*1000 + {{Q3}}*100 +{{Q4}}*10","temp":true},{"name":"T2","function":"{{Q1}}*10000","temp":true},{"name":"T3","function":"{{Q2}}*1000","temp":true},{"name":"T4","function":"{{Q3}}*100","temp":true},{"name":"T5","function":"{{Q4}}*10","temp":true}],"uniques":true},"algorithm":{"name":"calculateOperation","params":{"method":"equivLiteral","keyboard":"INTERMEDIATE"}}}</t>
  </si>
  <si>
    <t>Una avioneta ha volado a una altura media de {{T1}} m durante una prueba de vuelo. Descompón esta distancia siguiendo este ejemplo: 23 = 2 × 10 + 3.
{{T1}} = {{A1}}</t>
  </si>
  <si>
    <t>{"id":"M3-NyO-36a-A-3","stimulus":"&lt;p&gt;Um pequeno avião voou a uma altura média de {{T1}} m durante um teste de voo. Decomponha esta medida seguindo este exemplo: 23 = 2 × 10 + 3.&lt;/p&gt;","template":"&lt;p style=\"text-align: center\"&gt;{{T1}} = {{response}}&lt;/p&gt;","hint":"&lt;p&gt;Um número pode ser decomposto como a soma de seus algarismos multiplicados por 1, 10, 100, 1 000 ou 10 000, de acordo com a posição que cada algarismo ocupa no número.&lt;/p&gt;","feedback":"&lt;p&gt;Um número pode ser decomposto como a soma de seus algarismos multiplicados por 10, 100, 1 000 etc., de acordo com a posição que cada algarismo ocupa no número. Neste caso:&lt;/p&gt;&lt;p style=\"text-align: center\"&gt;{{T1}} = {{T2}} + {{T3}} + {{T4}} + {{T5}} = {{T6}}&lt;/p&gt;","seed":{"parameters":[{"name":"Q1","label":null,"min":1,"max":9,"step":1},{"name":"Q2","label":null,"min":1,"max":9,"step":1},{"name":"Q3","label":null,"min":1,"max":9,"step":1},{"name":"Q4","label":null,"min":1,"max":9,"step":1}],"calculated":[{"name":"T6","function":"{{Q1}} × 10000 + {{Q2}} × 1000 + {{Q3}} × 100 + {{Q4}} × 10","temp":true},{"name":"A1","label":"{{Q1}}","function":"{{Q1}}\\times10000+{{Q2}}\\times1000+{{Q3}}\\times100+{{Q4}}\\times10"},{"name":"T1","label":"{{function}}","function":"{{Q1}}*10000 + {{Q2}}*1000 + {{Q3}}*100 +{{Q4}}*10","temp":true},{"name":"T2","label":"{{function}}","function":"{{Q1}}*10000","temp":true},{"name":"T3","label":"{{function}}","function":"{{Q2}}*1000","temp":true},{"name":"T4","label":"{{function}}","function":"{{Q3}}*100","temp":true},{"name":"T5","label":"{{function}}","function":"{{Q4}}*10","temp":true}],"uniques":true},"algorithm":{"name":"calculateOperation","params":{"method":"equivLiteral","keyboard":"INTERMEDIATE"}}}</t>
  </si>
  <si>
    <t>Raúl tiene {{T1}} figuritas en su colección. Descompón esta cantidad siguiendo este ejemplo: 65 = 6 × 10 + 5.
{{T1}} = {{A1}}</t>
  </si>
  <si>
    <t>{"id":"M3-NyO-36a-A-4","stimulus":"&lt;p&gt;Raul tem {{T1}} figurinhas no álbum dele. Decomponha esta quantidade seguindo este exemplo: 65 = 6 × 10 + 5.&lt;/p&gt;","template":"&lt;p style=\"text-align: center\"&gt;{{T1}} = {{response}}&lt;/p&gt;","hint":"&lt;p&gt;Um número pode ser decomposto como a soma de seus algarismos multiplicados por 1, 10, 100, 1 000 ou 10 000, de acordo com a posição que cada algarismo ocupa no número.&lt;/p&gt;","feedback":"&lt;p&gt;Um número pode ser decomposto como a soma de seus algarismos multiplicados por 1, 10, 100, 1 000 etc., de acordo com a posição que cada algarismo ocupa no número. Neste caso:&lt;/p&gt;&lt;p style=\"text-align: center\"&gt;{{T1}} = {{T2}} + {{T3}} + {{T4}} + {{T5}} = {{T6}}&lt;/p&gt;","seed":{"parameters":[{"name":"Q1","label":null,"min":1,"max":9,"step":1},{"name":"Q2","label":null,"min":1,"max":9,"step":1},{"name":"Q3","label":null,"min":1,"max":9,"step":1},{"name":"Q4","label":null,"min":1,"max":9,"step":1}],"calculated":[{"name":"T6","function":"{{Q1}} × 10000 + {{Q2}} × 1000 + {{Q3}} × 100 + {{Q4}} × 10","temp":true},{"name":"A1","label":"{{Q1}}","function":"{{Q1}}\\times10000+{{Q2}}\\times1000+{{Q3}}\\times100+{{Q4}}\\times10"},{"name":"T1","label":"{{function}}","function":"{{Q1}}*10000 + {{Q2}}*1000 + {{Q3}}*100 +{{Q4}}*10","temp":true},{"name":"T2","label":"{{function}}","function":"{{Q1}}*10000","temp":true},{"name":"T3","label":"{{function}}","function":"{{Q2}}*1000","temp":true},{"name":"T4","label":"{{function}}","function":"{{Q3}}*100","temp":true},{"name":"T5","label":"{{function}}","function":"{{Q4}}*10","temp":true}],"uniques":true},"algorithm":{"name":"calculateOperation","params":{"method":"equivLiteral","keyboard":"INTERMEDIATE"}}}</t>
  </si>
  <si>
    <t>Paola ha preparado {{T1}} &lt;i&gt;cupcakes&lt;/i&gt; de colores para un evento. Descompón esta cantidad, siguiendo este ejemplo: 27 = 2 × 10 + 7 
{{T1}} = {{A1}}</t>
  </si>
  <si>
    <t>{"id":"M3-NyO-36a-A-5","stimulus":"&lt;p&gt;Paola preparou {{T1}} &lt;i&gt;cupcakes&lt;/i&gt; sortidos para um evento. Decomponha esta quantidade seguindo este exemplo: 27 = 2 × 10 + 7&lt;/p&gt;","template":"&lt;p style=\"text-align: center\"&gt;{{T1}} = {{response}}&lt;/p&gt;","hint":"&lt;p&gt;Um número pode ser decomposto como a soma de seus algarismos multiplicados por 1, 10, 100, 1 000 ou 10 000, de acordo com a posição que cada algarismo ocupa no número.&lt;/p&gt;","feedback":"&lt;p&gt;Um número pode ser decomposto como a soma de seus algarismos multiplicados por 1, 10, 100, 1 000 etc., de acordo com a posição que cada algarismo ocupa no número. Neste caso:&lt;/p&gt;&lt;p style=\"text-align: center\"&gt;{{T1}} = {{T2}} + {{T3}} + {{T4}} + {{T5}} = {{T6}}&lt;/p&gt;","seed":{"parameters":[{"name":"Q1","label":null,"min":1,"max":9,"step":1},{"name":"Q2","label":null,"min":1,"max":9,"step":1},{"name":"Q3","label":null,"min":1,"max":9,"step":1},{"name":"Q4","label":null,"min":1,"max":9,"step":1}],"calculated":[{"name":"T6","function":"{{Q1}} × 10000 + {{Q2}} × 1000 + {{Q3}} × 100 + {{Q4}} × 10","temp":true},{"name":"A1","label":"{{Q1}}","function":"{{Q1}}\\times10000+{{Q2}}\\times1000+{{Q3}}\\times100+{{Q4}}\\times10"},{"name":"T1","label":"{{function}}","function":"{{Q1}}*10000 + {{Q2}}*1000 + {{Q3}}*100 +{{Q4}}*10","temp":true},{"name":"T2","label":"{{function}}","function":"{{Q1}}*10000","temp":true},{"name":"T3","label":"{{function}}","function":"{{Q2}}*1000","temp":true},{"name":"T4","label":"{{function}}","function":"{{Q3}}*100","temp":true},{"name":"T5","label":"{{function}}","function":"{{Q4}}*10","temp":true}],"uniques":true},"algorithm":{"name":"calculateOperation","params":{"method":"equivLiteral","keyboard":"INTERMEDIATE"}}}</t>
  </si>
  <si>
    <t>M3-NyO-36b</t>
  </si>
  <si>
    <t>Compone números naturales de hasta 4 cifras de forma aditiva y de forma aditivo-multiplicativa atendiendo al valor posicional de las cifras</t>
  </si>
  <si>
    <t>Selecciona el resultado de este cálculo.
{{Q1}} × 1 000 + {{Q2}} × 100 + {{Q3}} × 10 + {{Q4}} = ...
{{T1}}*
{{T2}}
{{T3}}
{{T4}}
(Se ven 3)</t>
  </si>
  <si>
    <t>Single Choice</t>
  </si>
  <si>
    <t>Q1-Q4= Min= 1; Max= 9; Step=1</t>
  </si>
  <si>
    <t>T1 = {{Q1}}*1000 + {{Q2}}*100 + {{Q3}}*10 +{{Q4}}
T2 = {{Q3}}*1000 + {{Q2}}*100 + {{Q1}}*10 +{{Q4}}
T3= {{Q1}}*1000 + {{Q4}}*100 + {{Q3}}*10 +{{Q3}}
T4 = {{Q2}}*1000 + {{Q1}}*100 + {{Q3}}*10 +{{Q4}}</t>
  </si>
  <si>
    <t>Un número puede descomponerse como la suma de sus cifras multiplicadas por 1, 10, 100 y 1 000.</t>
  </si>
  <si>
    <t>&lt;p&gt;Un número puede descomponerse como la suma de sus cifras multiplicadas por 1, 10, 100 y 1 000.&lt;/p&gt;&lt;p&gt;{{Q1}} × 1 000 + {{Q2}} × 100 + {{Q3}} × 10 + {{Q4}} = {{T11}} + {{T12}} + {{T13}} + {{Q4}} = {{T1}}&lt;/p&gt;</t>
  </si>
  <si>
    <t>T11={{Q1}}*1000
T12={{Q2}}*100
T13={{Q3}}*10</t>
  </si>
  <si>
    <t>{"id":"M3-NyO-36b-I-1","stimulus":"&lt;p&gt;Selecione o resultado deste cálculo.&lt;/p&gt;&lt;p style=\"text-align: center\"&gt;{{Q1}} × 1 000 + {{Q2}} × 100 + {{Q3}} × 10 + {{Q4}} = ...&lt;/p&gt;","hint":"&lt;p&gt;Um número pode ser decomposto como a soma de seus algarismos multiplicados por 1, 10, 100 e &lt;span class=\"no-break\"&gt;1 000.&lt;/span&gt;&lt;/p&gt;","feedback":"&lt;p&gt;Um número pode ser decomposto como a soma de seus algarismos multiplicados por 1, 10, 100 e &lt;span class=\"no-break\"&gt;1 000.&lt;/span&gt;&lt;/p&gt;&lt;p style=\"text-align: center\"&gt;{{Q1}} × 1 000 + {{Q2}} × 100 + {{Q3}} × 10 + {{Q4}} = {{T11}} + {{T12}} + {{T13}} + {{Q4}} = {{A1}}&lt;/p&gt;","seed":{"parameters":[{"name":"Q1","label":null,"min":1,"max":9,"step":1},{"name":"Q2","label":null,"min":1,"max":9,"step":1},{"name":"Q3","label":null,"min":1,"max":9,"step":1},{"name":"Q4","label":null,"min":1,"max":9,"step":1}],"calculated":[{"name":"T11","label":"{{function}}","function":"{{Q1}}*1000","temp":true},{"name":"T12","label":"{{function}}","function":"{{Q2}}*100","temp":true},{"name":"T13","label":"{{function}}","function":"{{Q3}}*10","temp":true},{"name":"A1","label":"{{function}}","function":"{{Q1}}*1000 + {{Q2}}*100 + {{Q3}}*10 +{{Q4}}"},{"name":"A2","label":"{{function}}","function":"{{Q3}}*1000 + {{Q2}}*100 + {{Q1}}*10 +{{Q4}}","incorrect":true},{"name":"A3","label":"{{function}}","function":"{{Q1}}*1000 + {{Q4}}*100 + {{Q3}}*10 +{{Q3}}","incorrect":true},{"name":"A4","label":"{{function}}","function":"{{Q2}}*1000 + {{Q1}}*100 + {{Q3}}*10 +{{Q4}}","incorrect":true}],"uniques":true},"algorithm":{"name":"trueFalse","template":"Multiple choice – standard","params":{"countCorrect":1,"countIncorrect":2,"showCheckIcon":false,
            "columns": 3
        }
    }
}</t>
  </si>
  <si>
    <t>Completa la siguiente igualdad.
{{Q1}} × 1 000 + {{Q2}} × 100 + {{Q3}} × 10 + {{Q4}} = {{A1}}</t>
  </si>
  <si>
    <t>Cloze math</t>
  </si>
  <si>
    <t>Q1= Min= 1; Max= 9; Step=1
Q2-Q4=  Min= 0; Max= 9; Step=1</t>
  </si>
  <si>
    <t>A1= {{Q1}}*1000 + {{Q2}}*100 + {{Q3}}*10 +{{Q4}}</t>
  </si>
  <si>
    <t>&lt;p&gt;Un número puede descomponerse como la suma de sus cifras multiplicadas por 1, 10, 100 y 1 000.&lt;/p&gt;&lt;p&gt;{{Q1}} × 1 000 + {{Q2}} × 100 + {{Q3}} × 10 + {{Q4}} = {{T11}} + {{T12}} + {{T13}} + {{Q4}} = {{A1}}&lt;/p&gt;</t>
  </si>
  <si>
    <t>{"id":"M3-NyO-36b-E-1","stimulus":"&lt;p&gt;Complete a seguinte igualdade.&lt;/p&gt;","template":"&lt;p style=\"text-align: center\"&gt;{{Q1}} × 1 000 + {{Q2}} × 100 + {{Q3}} × 10 + {{Q4}} = {{response}}&lt;/p&gt;","hint":"&lt;p&gt;Um número pode ser decomposto como a soma de seus algarismos multiplicados por 1, 10, 100 e &lt;span class=\"no-break\"&gt;1 000.&lt;/span&gt;&lt;/p&gt;","feedback":"&lt;p&gt;Um número pode ser decomposto como a soma de seus algarismos multiplicados por 1, 10, 100 e 1 000.&lt;/p&gt;&lt;p style=\"text-align: center\"&gt;{{Q1}} × 1 000 + {{Q2}} × 100 + {{Q3}} × 10 + {{Q4}} = {{T11}} + {{T12}} + {{T13}} + {{Q4}} = {{A1}}&lt;/p&gt;","seed":{"parameters":[{"name":"Q1","label":null,"min":1,"max":9,"step":1},{"name":"Q2","label":null,"min":0,"max":9,"step":1},{"name":"Q3","label":null,"min":0,"max":9,"step":1},{"name":"Q4","label":null,"min":0,"max":9,"step":1}],"calculated":[{"name":"T11","label":"{{function}}","function":"{{Q1}}*1000","temp":true},{"name":"T12","label":"{{function}}","function":"{{Q2}}*100","temp":true},{"name":"T13","label":"{{function}}","function":"{{Q3}}*10","temp":true},{"name":"A1","label":"{{function}}","function":"{{Q1}}*1000 + {{Q2}}*100 + {{Q3}}*10 +{{Q4}}"}],"uniques":true},"algorithm":{"name":"calculateOperation","params":{"method":"equivLiteral","keyboard":"NUMERICAL"}}}</t>
  </si>
  <si>
    <t>La fotocopiadora de una oficina ha impreso {{Q1}} × 1 000 fotocopias por la mañana, {{Q2}} × 100 a mediodía y {{Q3}} durante la noche. ¿Cuántas fotocopias ha hecho en el día?
Ha hecho {{A1}} fotocopias.</t>
  </si>
  <si>
    <t>Q1-Q3= Min= 1; Max= 9; Step=1</t>
  </si>
  <si>
    <t>A1= {{Q1}}*1000 + {{Q2}}*100+{{Q3}}</t>
  </si>
  <si>
    <t>Un número puede descomponerse como la suma de sus cifras multiplicadas por 1, 10, 100 y &lt;span class=\"no-break\"&gt;1 000.&lt;/span&gt;</t>
  </si>
  <si>
    <t>&lt;p&gt;Un número puede descomponerse como la suma de sus cifras multiplicadas por 1, 10, 100 y &lt;span class=\"no-break\"&gt;1 000.&lt;/span&gt;&lt;/p&gt;&lt;p&gt;{{Q1}} × 1 000 + {{Q2}} × 100 + {{Q3}} = {{T1}} + {{T2}} + {{Q3}} = {{A1}}&lt;/p&gt;</t>
  </si>
  <si>
    <t>T1={{Q1}}*1000
T2={{Q2}}*100</t>
  </si>
  <si>
    <t>{"id":"M3-NyO-36b-A-1","stimulus":"&lt;p&gt;Uma fotocopiadora imprimiu {{Q1}} × &lt;span class=\"no-break\"&gt;1 000&lt;/span&gt; fotocopias pela manhã, {{Q2}} × 100 à tarde e {{Q3}} durante a noite. Quantas fotocópias foram feitas no dia?&lt;/p&gt;","template":"&lt;p&gt;Foram feitas {{response}} fotocópias.&lt;/p&gt;","hint":"&lt;p&gt;Um número pode ser decomposto como a soma de seus algarismos multiplicados por 1, 10, 100 e &lt;span class=\"no-break\"&gt;1 000.&lt;/span&gt;&lt;/p&gt;","feedback":"&lt;p&gt;Um número pode ser decomposto como a soma de seus algarismos multiplicados por 1, 10, 100 e &lt;span class=\"no-break\"&gt;1 000.&lt;/span&gt;&lt;/p&gt;&lt;p style=\"text-align: center\"&gt;{{Q1}} × 1 000 + {{Q2}} × 100 + {{Q3}} = {{T1}} + {{T2}} + {{Q3}} = {{A1}}&lt;/p&gt;","seed":{"parameters":[{"name":"Q1","label":null,"min":1,"max":9,"step":1},{"name":"Q2","label":null,"min":1,"max":9,"step":1},{"name":"Q3","label":null,"min":1,"max":9,"step":1}],"calculated":[{"name":"T1","label":"{{function}}","function":"{{Q1}}*1000","temp":true},{"name":"T2","label":"{{function}}","function":"{{Q2}}*100","temp":true},{"name":"A1","label":"{{function}}","function":"{{Q1}}*1000 + {{Q2}}*100+{{Q3}}"}],"uniques":true},"algorithm":{"name":"calculateOperation","params":{"method":"equivLiteral","keyboard":"NUMERICAL"}}}</t>
  </si>
  <si>
    <t>Desde que se ha publicado, un vídeo educativo ha recibido {{Q1}} × 1 000 visitas en su primera hora, {{Q2}} × 10 en la segunda y {{Q3}} en la tercera. ¿Cuántas visitas ha tenido el vídeo?
Ha tenido {{A1}} visitas.</t>
  </si>
  <si>
    <t>A1= {{Q1}}*1000 + {{Q2}}*10+{{Q3}}</t>
  </si>
  <si>
    <t>&lt;p&gt;Un número puede descomponerse como la suma de sus cifras multiplicadas por 1, 10, 100 y &lt;span class=\"no-break\"&gt;1 000.&lt;/span&gt;&lt;/p&gt;&lt;p&gt;{{Q1}} × 1 000 + {{Q2}} × 10 + {{Q3}} = {{T1}} + {{T2}} + {{Q3}} = {{A1}}&lt;/p&gt;</t>
  </si>
  <si>
    <t>T1={{Q1}}*1000
T2={{Q2}}*10</t>
  </si>
  <si>
    <t>{"id":"M3-NyO-36b-A-2","stimulus":"&lt;p&gt;Após ser publicado, um vídeo educativo recebeu {{Q1}} × &lt;span class=\"no-break\"&gt;1 000&lt;/span&gt; visualizações na primeira hora, {{Q2}} × 10 na segunda e {{Q3}} na terceira. Quantas visualizações o vídeo teve nesse período?&lt;/p&gt;","template":"&lt;p&gt;O vídeo teve {{response}} visualizações.&lt;/p&gt;","hint":"&lt;p&gt;Um número pode ser decomposto como a soma de seus algarismos multiplicados por 1, 10, 100 e &lt;span class=\"no-break\"&gt;1 000.&lt;/span&gt;&lt;/p&gt;","feedback":"&lt;p&gt;Um número pode ser decomposto como a soma de seus algarismos multiplicados por 1, 10, 100 e &lt;span class=\"no-break\"&gt;1 000.&lt;/span&gt;&lt;/p&gt;&lt;p style=\"text-align: center\"&gt;{{Q1}} × 1 000 + {{Q2}} × 10 + {{Q3}} = {{T1}} + {{T2}} + {{Q3}} = {{A1}}&lt;/p&gt;","seed":{"parameters":[{"name":"Q1","label":null,"min":1,"max":9,"step":1},{"name":"Q2","label":null,"min":1,"max":9,"step":1},{"name":"Q3","label":null,"min":1,"max":9,"step":1}],"calculated":[{"name":"T1","label":"{{function}}","function":"{{Q1}}*1000","temp":true},{"name":"T2","label":"{{function}}","function":"{{Q2}}*10","temp":true},{"name":"A1","label":"{{function}}","function":"{{Q1}}*1000+{{Q2}}*10+{{Q3}}"}],"uniques":true},"algorithm":{"name":"calculateOperation","params":{"method":"equivLiteral","keyboard":"NUMERICAL"}}}</t>
  </si>
  <si>
    <t>Juana ha llenado su piscina hinchable en tres días. En el primero utilizó {{Q1}} × 1 000 l de agua, en el segundo, {{Q2}} × 100 l y en el tercero, {{Q3}} × 10 l. ¿Cuántos litros de agua contiene la piscina?
Contiene {{A1}} l de agua.</t>
  </si>
  <si>
    <t>Q1= List=1,2
Q2= Min= 1; Max= 9; Step=1
Q3= Min= 1; Max= 9; Step=1</t>
  </si>
  <si>
    <t>A1= {{Q1}}*1000 + {{Q2}}*100+{{Q3}}*10</t>
  </si>
  <si>
    <t>&lt;p&gt;Un número puede descomponerse como la suma de sus cifras multiplicadas por 1, 10, 100 y &lt;span class=\"no-break\"&gt;1 000.&lt;/span&gt;&lt;/p&gt;&lt;p&gt;{{Q1}} × 1 000 + {{Q2}} × 100 + {{Q3}} × 10 = {{T1}} + {{T2}} + {{T3}} = {{A1}}&lt;/p&gt;</t>
  </si>
  <si>
    <t>T1={{Q1}}*1000
T2={{Q2}}*100
T3={{Q3}}*10</t>
  </si>
  <si>
    <t>{"id":"M3-NyO-36b-A-3","stimulus":"&lt;p&gt;Jéssica encheu sua piscina inflável em três dias. No primeiro dia, ela usou {{Q1}} × &lt;span class=\"no-break\"&gt;1 000 l&lt;/span&gt; de água, no segundo, {{Q2}} × 100 l e no terceiro, {{Q3}} × 10 l. Quantos litros de água contém a piscina?&lt;/p&gt;","template":"&lt;p&gt;A piscina contém {{response}} l de água.&lt;/p&gt;","hint":"&lt;p&gt;Um número pode ser decomposto como a soma de seus algarismos multiplicados por 1, 10, 100 e &lt;span class=\"no-break\"&gt;1 000.&lt;/span&gt;&lt;/p&gt;","feedback":"&lt;p&gt;Um número pode ser decomposto como a soma de seus algarismos multiplicados por 1, 10, 100 e &lt;span class=\"no-break\"&gt;1 000.&lt;/span&gt;&lt;/p&gt;&lt;p style=\"text-align: center\"&gt;{{Q1}} × 1 000 + {{Q2}} × 100 + {{Q3}} × 10 = {{T1}} + {{T2}} + {{T3}} = {{A1}}&lt;/p&gt;","seed":{"parameters":[{"name":"Q1","label":null,"list":[1,2]},{"name":"Q2","label":null,"min":1,"max":9,"step":1},{"name":"Q3","label":null,"min":1,"max":9,"step":1}],"calculated":[{"name":"T1","label":"{{function}}","function":"{{Q1}}*1000","temp":true},{"name":"T2","label":"{{function}}","function":"{{Q2}}*100","temp":true},{"name":"T3","label":"{{function}}","function":"{{Q3}}*10","temp":true},{"name":"A1","label":"{{function}}","function":"{{Q1}}*1000+{{Q2}}*100+{{Q3}}*10"}],"uniques":true},"algorithm":{"name":"calculateOperation","params":{"method":"equivLiteral","keyboard":"NUMERICAL"}}}</t>
  </si>
  <si>
    <t>M3-NyO-2a</t>
  </si>
  <si>
    <t>Lee números naturales de hasta cinco cifras (pasa número a texto)</t>
  </si>
  <si>
    <t>Une los números con sus expresiones escritas.
{{Q1}}   {{A1}}
{{Q2}}   {{A2}}
{{Q3}}   {{A3}}
{{Q4}}   {{A4}}
{{Q5}}   {{A5}}</t>
  </si>
  <si>
    <t>Q1: Mín: 10000; Máx: 99999; Step: 1
Q2: Mín: 10000; Máx: 99999; Step: 1
Q3: Mín: 10000; Máx: 99999; Step: 1
Q4: Mín: 10000; Máx: 99999; Step: 1
Q5: Mín: 10000; Máx: 99999; Step: 1</t>
  </si>
  <si>
    <t>A1 = Lemonlib.numToWords({{Q1}})
A2 = Lemonlib.numToWords({{Q2}})
A3 = Lemonlib.numToWords({{Q3}})
A4 = Lemonlib.numToWords({{Q4}})
A5 = Lemonlib.numToWords({{Q5}})</t>
  </si>
  <si>
    <t>&lt;p&gt;El valor de cada cifra es posicional, es decir, depende del lugar que ocupa en el número. Por ejemplo:&lt;/p&gt;&lt;table style=\"width: 100%;\"&gt;\r\n\t&lt;tbody&gt;\r\n\t\t&lt;tr&gt;\r\n\t\t\t&lt;td style=\"width: 20%; background-color:#1496FA;\"&gt;\r\n\t\t\t\t&lt;div style=\"text-align: center;\"&gt;&lt;strong style=\"text-align: center;\"&gt;&lt;span style=\"color: rgb(255, 255, 255);\"&gt;DM&lt;\/span&gt;&lt;\/strong&gt;&lt;\/div&gt;\r\n\t\t\t&lt;\/td&gt;\r\n\t\t\t&lt;td style=\"width: 20.0000%;background-color:#1496FA;\"&gt;\r\n\t\t\t\t&lt;div style=\"text-align: center;\"&gt;&lt;strong&gt;&lt;span style=\"color: rgb(255, 255, 255);\"&gt;UM&lt;\/span&gt;&lt;\/strong&gt;&lt;\/div&gt;\r\n\t\t\t&lt;\/td&gt;\r\n\t\t\t&lt;td style=\"width: 20.0000%;background-color:#1496FA;\"&gt;\r\n\t\t\t\t&lt;div style=\"text-align: center;\"&gt;&lt;strong&gt;&lt;span style=\"color: rgb(255, 255, 255);\"&gt;C&lt;\/span&gt;&lt;\/strong&gt;&lt;\/div&gt;\r\n\t\t\t&lt;\/td&gt;\r\n\t\t\t&lt;td style=\"width: 20.0000%;background-color:#1496FA;\"&gt;\r\n\t\t\t\t&lt;div style=\"text-align: center;\"&gt;&lt;strong&gt;&lt;span style=\"color: rgb(255, 255, 255);\"&gt;D&lt;\/span&gt;&lt;\/strong&gt;&lt;\/div&gt;\r\n\t\t\t&lt;\/td&gt;\r\n\t\t\t&lt;td style=\"width: 20.0000%;background-color:#1496FA;\"&gt;\r\n\t\t\t\t&lt;div style=\"text-align: center;\"&gt;&lt;strong&gt;&lt;span style=\"color: rgb(255, 255, 255);\"&gt;U&lt;\/span&gt;&lt;\/strong&gt;&lt;span style=\"color: rgb(255, 255, 255);\"&gt;&lt;\/span&gt;&lt;\/div&gt;\r\n\t\t\t&lt;\/td&gt;\r\n\t\t&lt;\/tr&gt;\r\n\t\t&lt;tr&gt;\r\n\t\t\t&lt;td style=\"width: 20.0000%;\"&gt;\r\n\t\t\t\t&lt;div style=\"text-align: center;\"&gt;{{T1}}&lt;\/div&gt;\r\n\t\t\t&lt;\/td&gt;\r\n\t\t\t&lt;td style=\"width: 20.0000%;\"&gt;\r\n\t\t\t\t&lt;div style=\"text-align: center;\"&gt;{{T2}}&lt;\/div&gt;\r\n\t\t\t&lt;\/td&gt;\r\n\t\t\t&lt;td style=\"width: 20.0000%;\"&gt;\r\n\t\t\t\t&lt;div style=\"text-align: center;\"&gt;{{T3}}&lt;\/div&gt;\r\n\t\t\t&lt;\/td&gt;\r\n\t\t\t&lt;td style=\"width: 20.0000%;\"&gt;\r\n\t\t\t\t&lt;div style=\"text-align: center;\"&gt;{{T4}}&lt;\/div&gt;\r\n\t\t\t&lt;\/td&gt;\r\n\t\t\t&lt;td style=\"width: 20.0000%;\"&gt;\r\n\t\t\t\t&lt;div style=\"text-align: center;\"&gt;{{T5}}&lt;\/div&gt;\r\n\t\t\t&lt;\/td&gt;\r\n\t\t&lt;\/tr&gt;\r\n\t&lt;\/tbody&gt;\r\n&lt;\/table&gt;&lt;p&gt;{{Q1}} = {{T6}} + {{T7}} + {{T8}} + {{T9}} + {{T5}}&lt;/p&gt;</t>
  </si>
  <si>
    <t>T1 = math.floor({{Q1}}/10000)
T2 = math.floor({{Q1}}/1000)-math.floor({{Q1}}/10000)*10
T3 = math.floor({{Q1}}/100)-math.floor({{Q1}}/1000)*10
T4 = math.floor({{Q1}}/10)-math.floor({{Q1}}/100)*10
T5 = {{Q1}}-math.floor({{Q1}}/10)*10
T6 = {{Q1}}-math.floor({{Q1}}/100000)*100000-({{Q1}}-math.floor({{Q1}}/10000)*10000)
T7 = {{Q1}}-math.floor({{Q1}}/10000)*10000-({{Q1}}-math.floor({{Q1}}/1000)*1000)
T8 = {{Q1}}-math.floor({{Q1}}/1000)*1000-({{Q1}}-math.floor({{Q1}}/100)*100)
T9 = {{Q1}}-math.floor({{Q1}}/100)*100-({{Q1}}-math.floor({{Q1}}/10)*10)</t>
  </si>
  <si>
    <t>{
 "id": "M3-NyO-2a-I-1",
 "stimulus": "&lt;p&gt;Associe cada número à forma como ele é escrito por extenso.&lt;/p&gt;",
 "hint": "&lt;p&gt;O valor de cada algarismo é posicional, ou seja, depende da posição que ocupa no número.&lt;/p&gt;",
 "feedback": "&lt;p&gt;O valor de cada algarismo é posicional, ou seja, depende da posição que ocupa no número. Por exemplo:&lt;/p&gt;&lt;table style=\"width: 100%;\"&gt;&lt;tbody&gt;&lt;tr&gt;&lt;td style=\"width: 20%; background-color:#FEA487;\"&gt;&lt;div style=\"text-align: center;\"&gt;&lt;strong style=\"text-align: center;\"&gt;&lt;span style=\"color: rgb(255, 255, 255);\"&gt;DM&lt;/span&gt;&lt;/strong&gt;&lt;/div&gt;&lt;/td&gt;&lt;td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center;\"&gt;{{T1}}&lt;/div&gt;&lt;/td&gt;&lt;td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{{T6}} + {{T7}} + {{T8}} + {{T9}} + {{T5}}&lt;/p&gt;",
 "seed": {
 "parameters": [
 {
 "name": "Q1",
 "label": null,
 "min": 10000,
 "max": 99999,
 "step": 1
 },
 {
 "name": "Q2",
 "label": null,
 "min": 10000,
 "max": 99999,
 "step": 1
 },
 {
 "name": "Q3",
 "label": null,
 "min": 10000,
 "max": 99999,
 "step": 1
 },
 {
 "name": "Q4",
 "label": null,
 "min": 10000,
 "max": 99999,
 "step": 1
 },
 {
 "name": "Q5",
 "label": null,
 "min": 10000,
 "max": 99999,
 "step": 1
 }
 ],
 "calculated": [
 {
 "name": "A1",
 "label": "{{Q1}}",
 "function": "Lemonlib.numToWords({{Q1}},'pt')"
 },
 {
 "name": "A2",
 "label": "{{Q2}}",
 "function": "Lemonlib.numToWords({{Q2}},'pt')"
 },
 {
 "name": "A3",
 "label": "{{Q3}}",
 "function": "Lemonlib.numToWords({{Q3}},'pt')"
 },
 {
 "name": "A4",
 "label": "{{Q4}}",
 "function": "Lemonlib.numToWords({{Q4}},'pt')"
 },
 {
 "name": "A5",
 "label": "{{Q5}}",
 "function": "Lemonlib.numToWords({{Q5}},'pt')"
 },
 {
 "name": "T1",
 "label": "",
 "function": "math.floor({{Q1}}/10000)",
 "temp": true
 },
 {
 "name": "T2",
 "label": "",
 "function": "math.floor({{Q1}}/1000)-math.floor({{Q1}}/10000)*10",
 "temp": true
 },
 {
 "name": "T3",
 "label": "",
 "function": "math.floor({{Q1}}/100)-math.floor({{Q1}}/1000)*10",
 "temp": true
 },
 {
 "name": "T4",
 "label": "",
 "function": "math.floor({{Q1}}/10)-math.floor({{Q1}}/100)*10",
 "temp": true
 },
 {
 "name": "T5",
 "label": "",
 "function": "{{Q1}}-math.floor({{Q1}}/10)*10",
 "temp": true
 },
 {
 "name": "T6",
 "label": "",
 "function": "{{Q1}}-math.floor({{Q1}}/100000)*100000-({{Q1}}-math.floor({{Q1}}/10000)*10000)",
 "temp": true
 },
 {
 "name": "T7",
 "label": "",
 "function": "{{Q1}}-math.floor({{Q1}}/10000)*10000-({{Q1}}-math.floor({{Q1}}/1000)*1000)",
 "temp": true
 },
 {
 "name": "T8",
 "label": "",
 "function": "{{Q1}}-math.floor({{Q1}}/1000)*1000-({{Q1}}-math.floor({{Q1}}/100)*100)",
 "temp": true
 },
 {
 "name": "T9",
 "label": "",
 "function": "{{Q1}}-math.floor({{Q1}}/100)*100-({{Q1}}-math.floor({{Q1}}/10)*10)",
 "temp": true
 }
 ],
 "isNumToWords": true,
 "uniques": true
 },
 "algorithm": {
 "name": "linkOperationResult",
 "params": {
 "invert": true
 },
 "template": "Match list"
 }
 }</t>
  </si>
  <si>
    <t>A la final de una competición de fútbol han asistido {{Q1}} personas. Completa el hueco.
En el estadio hubo {{T2}} {{A1}} y {{T3}} personas.</t>
  </si>
  <si>
    <t>Q1 = Min = 1; Max = 9; Step = 1
Q2 = Min = 1; Max = 9; Step = 1
Q3 = Min = 2; Max = 9; Step = 1
Q4 = Min = 3; Max = 9; Step = 1
Q5 = Min = 1; Max = 9; Step = 1</t>
  </si>
  <si>
    <t>T1 = {{Q1}}*10000+{{Q2}}*1000+{{Q3}}*100+{{Q4}}*10+{{Q5}}
T2 = Lemonlib.numToWords({{Q1}}*10000+{{Q2}}*1000+{{Q3}}*100, 'es','female')
T3 = Lemonlib.numToWords({{Q5}}, 'es', 'female')
A1 = Lemonlib.numToWords({{Q4}}*10, 'es')</t>
  </si>
  <si>
    <t>&lt;p&gt;El valor de cada cifra es posicional, es decir, depende del lugar que ocupa en el número:&lt;/p&gt;&lt;table style=\"width: 100%;\"&gt;\r\n\t&lt;tbody&gt;\r\n\t\t&lt;tr&gt;\r\n\t\t\t&lt;td style=\"width: 20%; background-color:#1496FA;\"&gt;\r\n\t\t\t\t&lt;div style=\"text-align: center;\"&gt;&lt;strong style=\"text-align: center;\"&gt;&lt;span style=\"color: rgb(255, 255, 255);\"&gt;DM&lt;/span&gt;&lt;/strong&gt;&lt;/div&gt;\r\n\t\t\t&lt;/td&gt;\r\n\t\t\t&lt;td style=\"width: 20.0000%;background-color:#1496FA;\"&gt;\r\n\t\t\t\t&lt;div style=\"text-align: center;\"&gt;&lt;strong&gt;&lt;span style=\"color: rgb(255, 255, 255);\"&gt;UM&lt;/span&gt;&lt;/strong&gt;&lt;/div&gt;\r\n\t\t\t&lt;/td&gt;\r\n\t\t\t&lt;td style=\"width: 20.0000%;background-color:#1496FA;\"&gt;\r\n\t\t\t\t&lt;div style=\"text-align: center;\"&gt;&lt;strong&gt;&lt;span style=\"color: rgb(255, 255, 255);\"&gt;C&lt;/span&gt;&lt;/strong&gt;&lt;/div&gt;\r\n\t\t\t&lt;/td&gt;\r\n\t\t\t&lt;td style=\"width: 20.0000%;background-color:#1496FA;\"&gt;\r\n\t\t\t\t&lt;div style=\"text-align: center;\"&gt;&lt;strong&gt;&lt;span style=\"color: rgb(255, 255, 255);\"&gt;D&lt;/span&gt;&lt;/strong&gt;&lt;/div&gt;\r\n\t\t\t&lt;/td&gt;\r\n\t\t\t&lt;td style=\"width: 20.0000%;background-color:#1496FA;\"&gt;\r\n\t\t\t\t&lt;div style=\"text-align: center;\"&gt;&lt;strong&gt;&lt;span style=\"color: rgb(255, 255, 255);\"&gt;U&lt;/span&gt;&lt;/strong&gt;&lt;span style=\"color: rgb(255, 255, 255);\"&gt;&lt;/span&gt;&lt;/div&gt;\r\n\t\t\t&lt;/td&gt;\r\n\t\t&lt;/tr&gt;\r\n\t\t&lt;tr&gt;\r\n\t\t\t&lt;td style=\"width: 20.0000%;\"&gt;\r\n\t\t\t\t&lt;div style=\"text-align: center;\"&gt;{{Q1}}&lt;/div&gt;\r\n\t\t\t&lt;/td&gt;\r\n\t\t\t&lt;td style=\"width: 20.0000%;\"&gt;\r\n\t\t\t\t&lt;div style=\"text-align: center;\"&gt;{{Q2}}&lt;/div&gt;\r\n\t\t\t&lt;/td&gt;\r\n\t\t\t&lt;td style=\"width: 20.0000%;\"&gt;\r\n\t\t\t\t&lt;div style=\"text-align: center;\"&gt;{{Q3}}&lt;/div&gt;\r\n\t\t\t&lt;/td&gt;\r\n\t\t\t&lt;td style=\"width: 20.0000%;\"&gt;\r\n\t\t\t\t&lt;div style=\"text-align: center;\"&gt;{{Q4}}&lt;/div&gt;\r\n\t\t\t&lt;/td&gt;\r\n\t\t\t&lt;td style=\"width: 20.0000%;\"&gt;\r\n\t\t\t\t&lt;div style=\"text-align: center;\"&gt;{{Q5}}&lt;/div&gt;\r\n\t\t\t&lt;/td&gt;\r\n\t\t&lt;/tr&gt;\r\n\t&lt;/tbody&gt;\r\n&lt;/table&gt;</t>
  </si>
  <si>
    <t>{
    "id": "M3-NyO-2a-A-1",
    "stimulus": "&lt;p&gt;A final de uma competição de futebol contou com a presença de {{Q1}} expectadores no estádio. Escreva essa quantidade por extenso.&lt;/p&gt;",
    "template": "Havia {{response}} expectadores no estádio.",
    "hint": "&lt;p&gt;O valor de cada algarismo é posicional, ou seja, depende da posição que ocupa no número.&lt;/p&gt;",
    "feedback": "&lt;p&gt;O valor de cada algarismo é posicional, ou seja, depende da posição que ocupa no número.&lt;/p&gt;&lt;table style=\"width: 100%;\"&gt;&lt;tbody&gt;&lt;tr&gt;&lt;td style=\"width: 20%; background-color:#9FC1FD;\"&gt;&lt;div style=\"text-align: center;\"&gt;&lt;strong style=\"text-align: center;\"&gt;&lt;span style=\"color: rgb(255, 255, 255);\"&gt;DM&lt;/span&gt;&lt;/strong&gt;&lt;/div&gt;&lt;/td&gt;&lt;td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center;\"&gt;{{T1}}&lt;/div&gt;&lt;/td&gt;&lt;td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{{T6}} + {{T7}} + {{T8}} + {{T9}} + {{T5}}&lt;/p&gt;",
    "seed": {
        "parameters": [
            {
                "name": "Q1",
                "label": null,
                "min": 10000,
                "max": 99999,
                "step": 1
            }
        ],
        "calculated": [
            {
                "name": "A1",
                "label": "{{function}}",
                "function": "Lemonlib.numToWords({{Q1}},'pt')"
            },
            {
                "name": "T1",
                "label": "",
                "function": "math.floor({{Q1}}/10000)",
                "temp": true
            },
            {
                "name": "T2",
                "label": "",
                "function": "math.floor({{Q1}}/1000)-math.floor({{Q1}}/10000)*10",
                "temp": true
            },
            {
                "name": "T3",
                "label": "",
                "function": "math.floor({{Q1}}/100)-math.floor({{Q1}}/1000)*10",
                "temp": true
            },
            {
                "name": "T4",
                "label": "",
                "function": "math.floor({{Q1}}/10)-math.floor({{Q1}}/100)*10",
                "temp": true
            },
            {
                "name": "T5",
                "label": "",
                "function": "{{Q1}}-math.floor({{Q1}}/10)*10",
                "temp": true
            },
            {
                "name": "T6",
                "label": "",
                "function": "{{Q1}}-math.floor({{Q1}}/100000)*100000-({{Q1}}-math.floor({{Q1}}/10000)*10000)",
                "temp": true
            },
            {
                "name": "T7",
                "label": "",
                "function": "{{Q1}}-math.floor({{Q1}}/10000)*10000-({{Q1}}-math.floor({{Q1}}/1000)*1000)",
                "temp": true
            },
            {
                "name": "T8",
                "label": "",
                "function": "{{Q1}}-math.floor({{Q1}}/1000)*1000-({{Q1}}-math.floor({{Q1}}/100)*100)",
                "temp": true
            },
            {
                "name": "T9",
                "label": "",
                "function": "{{Q1}}-math.floor({{Q1}}/100)*100-({{Q1}}-math.floor({{Q1}}/10)*10)",
                "temp": true
            }
        ],
        "uniques": true
    },
    "algorithm": {
        "name": "calculateOperation",
        "template": "Cloze with text"
    }
}</t>
  </si>
  <si>
    <t>En una playa hay {{T1}} personas. Escribe el número en el hueco con letras.
Hay {{T2}} {{A1}} personas.</t>
  </si>
  <si>
    <t>Q1 = Min = 1; Max = 9; Step = 1
Q2 = Min = 1; Max = 9; Step = 1
Q3 = Min = 1; Max = 9; Step = 1
Q4 = Min = 1; Max = 2; Step = 1
Q5 = Min = 1; Max = 9; Step = 1</t>
  </si>
  <si>
    <t>T1 = {{Q1}}*10000+{{Q2}}*1000+{{Q3}}*100+{{Q4}}*10+{{Q5}}
T2= Lemonlib.numToWords({{Q1}}*10000+{{Q2}}*1000+{{Q3}}*100, 'es','female')
A1 = Lemonlib.numToWords({{Q4}}*10+{{Q5}}, 'es', 'female')</t>
  </si>
  <si>
    <t>{
    "id": "M3-NyO-2a-A-2",
    "stimulus": "&lt;p&gt;Em um final de semana uma praia recebeu {{Q1}} visitantes. Escreva essa quantidade por extenso.&lt;/p&gt;",
    "template": "Foram para a praia {{response}} visitantes.",
    "hint": "&lt;p&gt;O valor de cada algarismo é posicional, ou seja, depende da posição que ocupa no número.&lt;/p&gt;",
    "feedback": "&lt;p&gt;O valor de cada algarismo é posicional, ou seja, depende da posição que ocupa no número.&lt;/p&gt;&lt;table style=\"width: 100%;\"&gt;&lt;tbody&gt;&lt;tr&gt;&lt;td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
    "seed": {
        "parameters": [
            {
                "name": "Q1",
                "label": null,
                "min": 1000,
                "max": 9999,
                "step": 1
            }
        ],
        "calculated": [
            {
                "name": "A1",
                "label": "{{function}}",
                "function": "Lemonlib.numToWords({{Q1}},'pt')"
            },
            {
                "name": "T1",
                "label": "",
                "function": "math.floor({{Q1}}/10000)",
                "temp": true
            },
            {
                "name": "T2",
                "label": "",
                "function": "math.floor({{Q1}}/1000)-math.floor({{Q1}}/10000)*10",
                "temp": true
            },
            {
                "name": "T3",
                "label": "",
                "function": "math.floor({{Q1}}/100)-math.floor({{Q1}}/1000)*10",
                "temp": true
            },
            {
                "name": "T4",
                "label": "",
                "function": "math.floor({{Q1}}/10)-math.floor({{Q1}}/100)*10",
                "temp": true
            },
            {
                "name": "T5",
                "label": "",
                "function": "{{Q1}}-math.floor({{Q1}}/10)*10",
                "temp": true
            },
            {
                "name": "T7",
                "label": "",
                "function": "{{Q1}}-math.floor({{Q1}}/10000)*10000-({{Q1}}-math.floor({{Q1}}/1000)*1000)",
                "temp": true
            },
            {
                "name": "T8",
                "label": "",
                "function": "{{Q1}}-math.floor({{Q1}}/1000)*1000-({{Q1}}-math.floor({{Q1}}/100)*100)",
                "temp": true
            },
            {
                "name": "T9",
                "label": "",
                "function": "{{Q1}}-math.floor({{Q1}}/100)*100-({{Q1}}-math.floor({{Q1}}/10)*10)",
                "temp": true
            }
        ],
        "uniques": true
    },
    "algorithm": {
        "name": "calculateOperation",
        "template": "Cloze with text"
    }
}</t>
  </si>
  <si>
    <t>Ricardo ha conseguido {{T1}} monedas doradas en un videojuego. Completa el hueco.
Ha conseguido {{T2}} {{A1}} {{T3}} monedas.</t>
  </si>
  <si>
    <t>Q1 = Min = 1; Max = 9; Step = 1
Q2 = Min = 1; Max = 9; Step = 1
Q3 = Min = 2; Max = 9; Step = 1
Q4 = Min = 1; Max = 9; Step = 1
Q5 = Min = 1; Max = 9; Step = 1</t>
  </si>
  <si>
    <t>T1 = {{Q1}}*10000+{{Q2}}*1000+{{Q3}}*100+{{Q4}}*10+{{Q5}}
T2= Lemonlib.numToWords({{Q1}}*10000+{{Q2}}*1000, 'es','female')
T3= Lemonlib.numToWords({{Q4}}*10+{{Q5}}, 'es', 'female')
A1 = Lemonlib.numToWords({{Q3}}*100, 'es')</t>
  </si>
  <si>
    <t>{
    "id": "M3-NyO-2a-A-3",
    "stimulus": "&lt;p&gt;Ricardo fez {{Q1}} pontos em um jogo de videogame. Expresse essa quantidade por extenso.&lt;/p&gt;",
    "template": "Ricardo fez {{response}} pontos.",
    "hint": "&lt;p&gt;O valor de cada algarismo é posicional, ou seja, depende da posição que ocupa no número.&lt;/p&gt;",
    "feedback": "&lt;p&gt;O valor de cada algarismo é posicional, ou seja, depende da posição que ocupa no número.&lt;/p&gt;&lt;table style=\"width: 100%;\"&gt;&lt;tbody&gt;&lt;tr&gt;&lt;td style=\"width: 20%; background-color:#9FC1FD;\"&gt;&lt;div style=\"text-align: center;\"&gt;&lt;strong style=\"text-align: center;\"&gt;&lt;span style=\"color: rgb(255, 255, 255);\"&gt;DM&lt;/span&gt;&lt;/strong&gt;&lt;/div&gt;&lt;/td&gt;&lt;td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center;\"&gt;{{T1}}&lt;/div&gt;&lt;/td&gt;&lt;td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{{T6}} + {{T7}} + {{T8}} + {{T9}} + {{T5}}&lt;/p&gt;",
    "seed": {
        "parameters": [
            {
                "name": "Q1",
                "label": null,
                "min": 10000,
                "max": 99999,
                "step": 1
            }
        ],
        "calculated": [
            {
                "name": "A1",
                "label": "{{function}}",
                "function": "Lemonlib.numToWords({{Q1}},'pt')"
            },
            {
                "name": "T1",
                "label": "",
                "function": "math.floor({{Q1}}/10000)",
                "temp": true
            },
            {
                "name": "T2",
                "label": "",
                "function": "math.floor({{Q1}}/1000)-math.floor({{Q1}}/10000)*10",
                "temp": true
            },
            {
                "name": "T3",
                "label": "",
                "function": "math.floor({{Q1}}/100)-math.floor({{Q1}}/1000)*10",
                "temp": true
            },
            {
                "name": "T4",
                "label": "",
                "function": "math.floor({{Q1}}/10)-math.floor({{Q1}}/100)*10",
                "temp": true
            },
            {
                "name": "T5",
                "label": "",
                "function": "{{Q1}}-math.floor({{Q1}}/10)*10",
                "temp": true
            },
            {
                "name": "T6",
                "label": "",
                "function": "{{Q1}}-math.floor({{Q1}}/100000)*100000-({{Q1}}-math.floor({{Q1}}/10000)*10000)",
                "temp": true
            },
            {
                "name": "T7",
                "label": "",
                "function": "{{Q1}}-math.floor({{Q1}}/10000)*10000-({{Q1}}-math.floor({{Q1}}/1000)*1000)",
                "temp": true
            },
            {
                "name": "T8",
                "label": "",
                "function": "{{Q1}}-math.floor({{Q1}}/1000)*1000-({{Q1}}-math.floor({{Q1}}/100)*100)",
                "temp": true
            },
            {
                "name": "T9",
                "label": "",
                "function": "{{Q1}}-math.floor({{Q1}}/100)*100-({{Q1}}-math.floor({{Q1}}/10)*10)",
                "temp": true
            }
        ],
        "uniques": true
    },
    "algorithm": {
        "name": "calculateOperation",
        "template": "Cloze with text"
    }
}</t>
  </si>
  <si>
    <t>Una fábrica produce {{T1}} galletas al día. Escribe el número en el hueco con letras.
Produce {{A1}} mil {{T2}} galletas.</t>
  </si>
  <si>
    <t>Q1 = Min = 1; Max = 2; Step = 1
Q2 = Min = 1; Max = 9; Step = 1
Q3 = Min = 1; Max = 9; Step = 1
Q4 = Min = 1; Max = 9; Step = 1
Q5 = Min = 1; Max = 9; Step = 1</t>
  </si>
  <si>
    <t>T1 = {{Q1}}*10000+{{Q2}}*1000+{{Q3}}*100+{{Q4}}*10+{{Q5}}
T2= Lemonlib.numToWords({{Q3}}*100+{{Q4}}*10+{{Q5}}, 'es', 'female')
A1 = Lemonlib.numToWords({{Q1}}*10+{{Q2}}, 'es','female')</t>
  </si>
  <si>
    <t>{
    "id": "M3-NyO-2a-A-4",
    "stimulus": "&lt;p&gt;Uma fábrica produz {{Q1}} biscoitos por dia. Expresse esse valor por extenso.&lt;/p&gt;",
    "template": "A fábrica produz {{response}} biscoitos por dia.",
    "hint": "&lt;p&gt;O valor de cada algarismo é posicional, ou seja, depende da posição que ocupa no número.&lt;/p&gt;",
    "feedback": "&lt;p&gt;O valor de cada algarismo é posicional, ou seja, depende da posição que ocupa no número.&lt;/p&gt;&lt;table style=\"width: 100%;\"&gt;&lt;tbody&gt;&lt;tr&gt;&lt;td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
    "seed": {
        "parameters": [
            {
                "name": "Q1",
                "label": null,
                "min": 1000,
                "max": 9999,
                "step": 1
            }
        ],
        "calculated": [
            {
                "name": "A1",
                "label": "{{function}}",
                "function": "Lemonlib.numToWords({{Q1}},'pt')"
            },
            {
                "name": "T1",
                "label": "",
                "function": "math.floor({{Q1}}/10000)",
                "temp": true
            },
            {
                "name": "T2",
                "label": "",
                "function": "math.floor({{Q1}}/1000)-math.floor({{Q1}}/10000)*10",
                "temp": true
            },
            {
                "name": "T3",
                "label": "",
                "function": "math.floor({{Q1}}/100)-math.floor({{Q1}}/1000)*10",
                "temp": true
            },
            {
                "name": "T4",
                "label": "",
                "function": "math.floor({{Q1}}/10)-math.floor({{Q1}}/100)*10",
                "temp": true
            },
            {
                "name": "T5",
                "label": "",
                "function": "{{Q1}}-math.floor({{Q1}}/10)*10",
                "temp": true
            },
            {
                "name": "T7",
                "label": "",
                "function": "{{Q1}}-math.floor({{Q1}}/10000)*10000-({{Q1}}-math.floor({{Q1}}/1000)*1000)",
                "temp": true
            },
            {
                "name": "T8",
                "label": "",
                "function": "{{Q1}}-math.floor({{Q1}}/1000)*1000-({{Q1}}-math.floor({{Q1}}/100)*100)",
                "temp": true
            },
            {
                "name": "T9",
                "label": "",
                "function": "{{Q1}}-math.floor({{Q1}}/100)*100-({{Q1}}-math.floor({{Q1}}/10)*10)",
                "temp": true
            }
        ],
        "uniques": true
    },
    "algorithm": {
        "name": "calculateOperation",
        "template": "Cloze with text"
    }
}</t>
  </si>
  <si>
    <t>El &lt;i&gt;influencer&lt;/i&gt; favorito de Mercedes tiene {{Q1}} seguidores. Escribe el número en el hueco con letras.
Tiene {{T2}} y {{A1}} {{T3}} seguidores.</t>
  </si>
  <si>
    <t>Q1 = Min = 3; Max = 9; Step = 1
Q2 = Min = 2; Max = 9; Step = 1
Q3 = Min = 1; Max = 9; Step = 1
Q4 = Min = 1; Max = 9; Step = 1
Q5 = Min = 1; Max = 9; Step = 1</t>
  </si>
  <si>
    <t>T1 = {{Q1}}*10000+{{Q2}}*1000+{{Q3}}*100+{{Q4}}*10+{{Q5}}
T2 = Lemonlib.numToWords({{Q1}}*10, 'es')
T3 = Lemonlib.numToWords({{Q3}}*100+{{Q4}}*10+{{Q5}}, 'es')
A1 = Lemonlib.numToWords({{Q2}}*1000, 'es')</t>
  </si>
  <si>
    <t>{
    "id": "M3-NyO-2a-A-5",
    "stimulus": "&lt;p&gt;O &lt;i&gt;influencer&lt;/i&gt; favorito de Jéssica tem {{Q1}} seguidores. Expresse este número por extenso.&lt;/p&gt;",
    "template": "O &lt;i&gt;influencer&lt;/i&gt; tem {{response}} seguidores.",
    "hint": "&lt;p&gt;O valor de cada algarismo é posicional, ou seja, depende da posição que ocupa no número.&lt;/p&gt;",
    "feedback": "&lt;p&gt;O valor de cada algarismo é posicional, ou seja, depende da posição que ocupa no número.&lt;/p&gt;&lt;table style=\"width: 100%;\"&gt;&lt;tbody&gt;&lt;tr&gt;&lt;td style=\"width: 20%; background-color:#9FC1FD;\"&gt;&lt;div style=\"text-align: center;\"&gt;&lt;strong style=\"text-align: center;\"&gt;&lt;span style=\"color: rgb(255, 255, 255);\"&gt;DM&lt;/span&gt;&lt;/strong&gt;&lt;/div&gt;&lt;/td&gt;&lt;td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center;\"&gt;{{T1}}&lt;/div&gt;&lt;/td&gt;&lt;td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{{T6}} + {{T7}} + {{T8}} + {{T9}} + {{T5}}&lt;/p&gt;",
    "seed": {
        "parameters": [
            {
                "name": "Q1",
                "label": null,
                "min": 10000,
                "max": 99999,
                "step": 1
            }
        ],
        "calculated": [
            {
                "name": "A1",
                "label": "{{function}}",
                "function": "Lemonlib.numToWords({{Q1}},'pt')"
            },
            {
                "name": "T1",
                "label": "",
                "function": "math.floor({{Q1}}/10000)",
                "temp": true
            },
            {
                "name": "T2",
                "label": "",
                "function": "math.floor({{Q1}}/1000)-math.floor({{Q1}}/10000)*10",
                "temp": true
            },
            {
                "name": "T3",
                "label": "",
                "function": "math.floor({{Q1}}/100)-math.floor({{Q1}}/1000)*10",
                "temp": true
            },
            {
                "name": "T4",
                "label": "",
                "function": "math.floor({{Q1}}/10)-math.floor({{Q1}}/100)*10",
                "temp": true
            },
            {
                "name": "T5",
                "label": "",
                "function": "{{Q1}}-math.floor({{Q1}}/10)*10",
                "temp": true
            },
            {
                "name": "T6",
                "label": "",
                "function": "{{Q1}}-math.floor({{Q1}}/100000)*100000-({{Q1}}-math.floor({{Q1}}/10000)*10000)",
                "temp": true
            },
            {
                "name": "T7",
                "label": "",
                "function": "{{Q1}}-math.floor({{Q1}}/10000)*10000-({{Q1}}-math.floor({{Q1}}/1000)*1000)",
                "temp": true
            },
            {
                "name": "T8",
                "label": "",
                "function": "{{Q1}}-math.floor({{Q1}}/1000)*1000-({{Q1}}-math.floor({{Q1}}/100)*100)",
                "temp": true
            },
            {
                "name": "T9",
                "label": "",
                "function": "{{Q1}}-math.floor({{Q1}}/100)*100-({{Q1}}-math.floor({{Q1}}/10)*10)",
                "temp": true
            }
        ],
        "uniques": true
    },
    "algorithm": {
        "name": "calculateOperation",
        "template": "Cloze with text"
    }
}</t>
  </si>
  <si>
    <t>M3-NyO-2b</t>
  </si>
  <si>
    <t>Escribe números naturales de hasta cinco cifras (pasa texto a número)</t>
  </si>
  <si>
    <t>Une las siguientes expresiones escritas con su expresión en forma numérica correspondiente.
{{T1}} - {{A1}}
{{T2}} - {{A2}}
{{T3}} - {{A3}}</t>
  </si>
  <si>
    <t>{{Q1}}: Mín: 1000; Máx: 99999; Step: 1
{{Q2}}: Mín: 1000; Máx: 99999; Step: 1
{{Q3}}: Mín: 1000; Máx: 99999; Step: 1</t>
  </si>
  <si>
    <t>T1 = Lemonlib.numToWords({{Q1}})
T2 = Lemonlib.numToWords({{Q2}})
T3 = Lemonlib.numToWords({{Q3}})
A1 = {{Q1}}
A2 = {{Q2}}
A3 = {{Q3}}</t>
  </si>
  <si>
    <t>La posición de cada cifra condiciona la forma en la que se lee un número.</t>
  </si>
  <si>
    <t>&lt;p&gt;La posición de cada cifra condiciona la forma en la que se lee el número: la primera cifra desde la derecha es la unidad, la segunda es la decena, la tercera es la centena, la cuarta es la unidad de millar y la quinta es la decena de millar.&lt;/p&gt;
Sin TE individual</t>
  </si>
  <si>
    <t>{
 "id": "M3-NyO-2b-I-1",
 "stimulus": "&lt;p&gt;Combine as seguintes escritas por extenso com sua expressão correspondente usando algarimos.&lt;/p&gt;",
 "hint": "&lt;p&gt;A posição de cada algarismo determina a maneira como o número é lido.&lt;/p&gt;",
 "feedback": "&lt;p&gt;A posição de cada algarismo determina a forma como o número é lido: a partir da direita, o primeiro algarismo são as unidades, o segundo são as dezenas, o terceiro são as centenas, o quarto são as unidades de milhar e o quinto são as dezenas de milhar.&lt;/p&gt;",
 "seed": {
 "parameters": [
 {
 "name": "Q1",
 "label": null,
 "min": 1000,
 "max": 99999,
 "step": 1
 },
 {
 "name": "Q2",
 "label": null,
 "min": 1000,
 "max": 99999,
 "step": 1
 },
 {
 "name": "Q3",
 "label": null,
 "min": 1000,
 "max": 99999,
 "step": 1
 }
 ],
 "calculated": [
 { 
 "name": "A1", 
 "label": "{{Q1}}", 
 "function": "Lemonlib.numToWords({{Q1}},'pt')[0].toUpperCase() + Lemonlib.numToWords({{Q1}},'pt').slice(1,)" 
 }, 
 { 
 "name": "A2", 
 "label": "{{Q2}}", 
 "function": "Lemonlib.numToWords({{Q2}},'pt')[0].toUpperCase() + Lemonlib.numToWords({{Q2}},'pt').slice(1,)" 
 }, 
 { 
 "name": "A3", 
 "label": "{{Q3}}", 
 "function": "Lemonlib.numToWords({{Q3}},'pt')[0].toUpperCase() + Lemonlib.numToWords({{Q3}},'pt').slice(1,)" 
 }
 ],
 "isNumToWords": true,
 "uniques": true
 },
 "algorithm": {
 "name": "linkOperationResult",
 "params": {
 "invert": false
 },
 "template": "Match list"
 }
 }</t>
  </si>
  <si>
    <t>Escribe la siguiente expresión escrita en forma de número.
{{T1}}: {{A1}}</t>
  </si>
  <si>
    <t>Q1: Mín: 1000; Máx: 99999; Step: 1</t>
  </si>
  <si>
    <t>T1 = Lemonlib.numToWords({{Q1}})
A1 = {{Q1}}</t>
  </si>
  <si>
    <t>&lt;p&gt;La posición de cada cifra condiciona la forma en la que se lee el número: la primera cifra desde la derecha es la unidad, la segunda es la decena, la tercera es la centena, la cuarta es la unidad de millar y la quinta es la decena de millar.&lt;/p&gt;</t>
  </si>
  <si>
    <t>{
    "id": "M3-NyO-2b-E-1",
    "stimulus": "&lt;p&gt;Expresse usando algarismos a seguinte escrita por extenso.&lt;/p&gt;",
    "template": "&lt;p&gt;O número {{T1}} usando algarismos é: {{response}}&lt;/p&gt;",
    "hint": "&lt;p&gt;A posição de cada algarismo determina a maneira como o número é lido.&lt;/p&gt;",
    "feedback": "&lt;p&gt;A posição de cada algarismo determina a forma como o número é lido: a partir da direita, o primeiro algarismo são as unidades, o segundo são as dezenas, o terceiro são as centenas, o quarto são as unidades de milhar e o quinto são as dezenas de milhar.&lt;/p&gt;",
    "seed": {
        "parameters": [
            {
                "name": "Q1",
                "label": null,
                "min": 1000,
                "max": 99999,
                "step": 1
            }
        ],
        "calculated": [
            {
                "name": "A1",
                "label": "{{Q1}}",
                "function": "{{Q1}}"
            },
            {
                "name": "T1",
                "label": "",
                "function": "Lemonlib.numToWords({{Q1}},'pt')",
                "temp": true
            }
        ],
        "uniques": true
    },
    "algorithm": {
        "name": "calculateOperation",
        "params": {
            "method": "equivLiteral","keyboard": "NUMERICAL"
        }
    }
}</t>
  </si>
  <si>
    <t>La población de una determinada ciudad es de {{T1}} habitantes. Escribe esa expresión en forma numérica.
La población es de {{A1}} habitantes.</t>
  </si>
  <si>
    <t>{{Q1}}: Mín: 1000; Máx: 99999; Step: 1</t>
  </si>
  <si>
    <t>{
    "id": "M3-NyO-2b-A-1",
    "stimulus": "&lt;p&gt;A população de uma determinada cidade é de {{T1}} habitantes. Escreva esse número usando algarismos.&lt;/p&gt;",
    "template": "&lt;p&gt;A população é de {{response}} habitantes.&lt;/p&gt;",
    "hint": "&lt;p&gt;A posição de cada algarismo determina a maneira como o número é lido.&lt;/p&gt;",
    "feedback": "&lt;p&gt;A posição de cada algarismo determina a forma como o número é lido: a partir da direita, o primeiro algarismo são as unidades, o segundo são as dezenas, o terceiro são as centenas, o quarto são as unidades de milhar e o quinto são as dezenas de milhar.&lt;/p&gt;",
    "seed": {
        "parameters": [
            {
                "name": "Q1",
                "label": null,
                "min": 1000,
                "max": 99999,
                "step": 1
            }
        ],
        "calculated": [
            {
                "name": "A1",
                "label": "{{Q1}}",
                "function": "{{Q1}}"
            },
            {
                "name": "T1",
                "label": "",
                "function": "Lemonlib.numToWords({{Q1}},'pt')",
                "temp": true
            }
        ],
        "uniques": true
    },
    "algorithm": {
        "name": "calculateOperation",
        "params": {
            "method": "equivLiteral","keyboard": "NUMERICAL"
        }
    }
}</t>
  </si>
  <si>
    <t>La asistencia a un partido de fútbol ha sido de {{T1}} espectadores. Escribe esa expresión en forma numérica.
La asistencia al partido ha sido de {{A1}} espectadores.</t>
  </si>
  <si>
    <t>{{Q1}}: Mín: 5000; Máx: 80000; Step: 1</t>
  </si>
  <si>
    <t>{
    "id": "M3-NyO-2b-A-2",
    "stimulus": "&lt;p&gt;O público em uma partida de futebol foi de {{T1}} espectadores. Escreva essa expressão usando algarismos.&lt;/p&gt;",
    "template": "&lt;p&gt;O público da partida foi de {{response}} espectadores.&lt;/p&gt;",
    "hint": "&lt;p&gt;A posição de cada algarismo determina a maneira como o número é lido.&lt;/p&gt;",
    "feedback": "&lt;p&gt;A posição de cada algarismo determina a forma como o número é lido: a partir da direita, o primeiro algarismo são as unidades, o segundo são as dezenas, o terceiro são as centenas, o quarto são as unidades de milhar e o quinto são as dezenas de milhar.&lt;/p&gt;",
    "seed": {
        "parameters": [
            {
                "name": "Q1",
                "label": null,
                "min": 5000,
                "max": 80000,
                "step": 1
            }
        ],
        "calculated": [
            {
                "name": "A1",
                "label": "{{Q1}}",
                "function": "{{Q1}}"
            },
            {
                "name": "T1",
                "label": "",
                "function": "Lemonlib.numToWords({{Q1}},'pt')",
                "temp": true
            }
        ],
        "uniques": true
    },
    "algorithm": {
        "name": "calculateOperation",
        "params": {
            "method": "equivLiteral","keyboard": "NUMERICAL"
        }
    }
}</t>
  </si>
  <si>
    <t>Un grupo de &lt;i&gt;rock&lt;/i&gt; ha vendido {{T1}} entradas para un concierto. Escribe esa expresión en forma numérica.
Se han vendido {{A1}} entradas.</t>
  </si>
  <si>
    <t>{{Q1}}: Mín: 10000; Máx: 20000; Step: 10</t>
  </si>
  <si>
    <t>{
    "id": "M3-NyO-2b-A-3",
    "stimulus": "&lt;p&gt;Uma banda de rock vendeu {{T1}} ingressos para um show. Escreva este número usando algarismos.&lt;/p&gt;",
    "template": "&lt;p&gt;Foram vendidos {{response}} ingressos.&lt;/p&gt;",
    "hint": "&lt;p&gt;A posição de cada algarismo determina a maneira como o número é lido.&lt;/p&gt;",
    "feedback": "&lt;p&gt;A posição de cada algarismo determina a forma como o número é lido: a partir da direita, o primeiro algarismo são as unidades, o segundo são as dezenas, o terceiro são as centenas, o quarto são as unidades de milhar e o quinto são as dezenas de milhar.&lt;/p&gt;",
    "seed": {
        "parameters": [
            {
                "name": "Q1",
                "label": null,
                "min": 10000,
                "max": 20000,
                "step": 10
            }
        ],
        "calculated": [
            {
                "name": "A1",
                "label": "{{Q1}}",
                "function": "{{Q1}}"
            },
            {
                "name": "T1",
                "label": "",
                "function": "Lemonlib.numToWords({{Q1}},'pt')",
                "temp": true
            }
        ],
        "uniques": true
    },
    "algorithm": {
        "name": "calculateOperation",
        "params": {
            "method": "equivLiteral","keyboard": "NUMERICAL"
        }
    }
}</t>
  </si>
  <si>
    <t>El número de personas con menos de {{Q2}} años en una comunidad autónoma es de {{T1}}. Escribe esa expresión en forma numérica.
Hay {{A1}} personas con menos de {{Q2}} años.</t>
  </si>
  <si>
    <t>{{Q1}}: Mín: 10000; Máx: 50000; Step: 1 
{{Q2}}: [10,20,30,40,50]</t>
  </si>
  <si>
    <t>{
    "id": "M3-NyO-2b-A-4",
    "stimulus": "&lt;p&gt;O número de pessoas com menos de {{Q2}} anos em uma comunidade independente é de {{T1}}. Escreva este número usando algarismos.&lt;/p&gt;",
    "template": "&lt;p&gt;Há {{response}} pessoas com menos de {{Q2}} anos.&lt;/p&gt;",
    "hint": "&lt;p&gt;A posição de cada algarismo determina a maneira como o número é lido.&lt;/p&gt;",
    "feedback": "&lt;p&gt;A posição de cada algarismo determina a forma como o número é lido: a partir da direita, o primeiro algarismo são as unidades, o segundo são as dezenas, o terceiro são as centenas, o quarto são as unidades de milhar e o quinto são as dezenas de milhar.&lt;/p&gt;",
    "seed": {
        "parameters": [
            {
                "name": "Q1",
                "label": null,
                "min": 10000,
                "max": 50000,
                "step": 1
            },
            {
                "name": "Q2",
                "list": [
                    "10",
                    "20",
                    "30",
                    "40",
                    "50"
                ]
            }
        ],
        "calculated": [
            {
                "name": "A1",
                "label": "{{Q1}}",
                "function": "{{Q1}}"
            },
            {
                "name": "T1",
                "label": "",
                "function": "Lemonlib.numToWords({{Q1}},'pt')",
                "temp": true
            }
        ],
        "uniques": true
    },
    "algorithm": {
        "name": "calculateOperation",
        "params": {
            "method": "equivLiteral","keyboard": "NUMERICAL"
        }
    }
}</t>
  </si>
  <si>
    <t xml:space="preserve">En una excavación se han encontrado restos fósiles con unos {{T1}} años de antigüedad. Escribe esa expresión en forma numérica. 
Los restos fósiles tienen unos {{A1}} años de antigüedad. </t>
  </si>
  <si>
    <t>{{Q1}}: Mín: 10000; Máx: 90000; Step: 5000</t>
  </si>
  <si>
    <t>{
    "id": "M3-NyO-2b-A-5",
    "stimulus": "&lt;p&gt;Em uma escavação foram encontrados fósseis com cerca de {{T1}} anos de idade. Escreva este número usando algarismos.&lt;/p&gt;",
    "template": "&lt;p&gt;O fósseis tem cerca de {{response}} anos.&lt;/p&gt;",
    "hint": "&lt;p&gt;A posição de cada algarismo determina a maneira como o número é lido.&lt;/p&gt;",
    "feedback": "&lt;p&gt;A posição de cada algarismo determina a forma como o número é lido: a partir da direita, o primeiro algarismo são as unidades, o segundo são as dezenas, o terceiro são as centenas, o quarto são as unidades de milhar e o quinto são as dezenas de milhar.&lt;/p&gt;",
    "seed": {
        "parameters": [
            {
                "name": "Q1",
                "label": null,
                "min": 10000,
                "max": 90000,
                "step": 5000
            }
        ],
        "calculated": [
            {
                "name": "A1",
                "label": "{{Q1}}",
                "function": "{{Q1}}"
            },
            {
                "name": "T1",
                "label": "",
                "function": "Lemonlib.numToWords({{Q1}},'pt')",
                "temp": true
            }
        ],
        "uniques": true
    },
    "algorithm": {
        "name": "calculateOperation",
        "params": {
            "method": "equivLiteral","keyboard": "NUMERICAL"
        }
    }
}</t>
  </si>
  <si>
    <t>M3-NyO-3a</t>
  </si>
  <si>
    <t>Ordena números naturales utilizando los símbolos de &lt; y &gt; (nºs de 4 cifras)</t>
  </si>
  <si>
    <t>Indica si las comparaciones son correctas o incorrectas.
{{Q1}} &lt; {{Q2}}*
{{Q4}} &gt; {{Q3}}*
{{Q5}} &lt; {{Q6}}*
{{Q7}} &lt; {{Q8}}*
{{Q2}} &lt; {{Q1}}
{{Q3}} &gt; {{Q4}}
{{Q6}} &lt; {{Q5}}
{{Q8}} &lt; {{Q7}}
(Se ven 4, 2 correctas)</t>
  </si>
  <si>
    <t xml:space="preserve">            {
                "name": "Q1",
                "label": null,
                "min": 7000,
                "max": 7499,
                "step": 1
            },
            {
                "name": "Q2",
                "label": null,
                "min": 7500,
                "max": 7999,
                "step": 1
            },
            {
                "name": "Q3",
                "label": null,
                "min": 1000,
                "max": 1499,
                "step": 1
            },
            {
                "name": "Q4",
                "label": null,
                "min": 1500,
                "max": 1999,
                "step": 1
            },
            {
                "name": "Q5",
                "label": null,
                "min": 1000,
                "max": 4999,
                "step": 1
            },
            {
                "name": "Q6",
                "label": null,
                "min": 5000,
                "max": 9999,
                "step": 1
            },
            {
                "name": "Q7",
                "label": null,
                "min": 1000,
                "max": 3999,
                "step": 1
            },
            {
                "name": "Q8",
                "label": null,
                "min": 4000,
                "max": 9999,
                "step": 1
            }</t>
  </si>
  <si>
    <t xml:space="preserve">            {
                "name": "A1",
                "label": "{{Q1}} &lt; {{Q2}}",
                "function": ""
            },
            {
                "name": "A2",
                "label": "{{Q4}} &gt; {{Q3}}",
                "function": ""
            },
            {
                "name": "A3",
                "label": "{{Q5}} &lt; {{Q6}}",
                "function": ""
            },
            {
                "name": "A4",
                "label": "{{Q7}} &lt; {{Q8}}",
                "function": ""
            },
            {
                "name": "A5",
                "label": "{{Q2}} &lt; {{Q1}}",
                "function": "",
                "incorrect": true
            },
            {
                "name": "A6",
                "label": "{{Q3}} &gt; {{Q4}}",
                "function": "",
                "incorrect": true
            },
            {
                "name": "A7",
                "label": "{{Q6}} &lt; {{Q5}}",
                "function": "",
                "incorrect": true
            },
            {
                "name": "A8",
                "label": "{{Q8}} &lt; {{Q7}}",
                "function": "",
                "incorrect": true
            }</t>
  </si>
  <si>
    <t>El símbolo &gt; significa &lt;i&gt;mayor que&lt;/i&gt; y el símbolo &lt;, &lt;i&gt;menor que.&lt;/i&gt;</t>
  </si>
  <si>
    <t>&lt;p&gt;Un número es mayor que otro (&gt;) cuando sus cifras de izquierda a derecha son más altas. En cambio, es menor que otro (&lt;) cuando sus cifras son más bajas.&lt;/p&gt;
(Sin TE individual)</t>
  </si>
  <si>
    <t>{"id":"M3-NyO-3a-I-1","stimulus":"&lt;p&gt;Indique se as seguintes comparações estão corretas ou incorretas.&lt;/p&gt;","hint":"&lt;p&gt;O símbolo &gt; significa &lt;i&gt;maior que&lt;/i&gt; e o símbolo &lt;, &lt;i&gt;menor que.&lt;/i&gt;&lt;/p&gt;","feedback":"&lt;p&gt;Um número é maior que outro (&gt;) quando seus algarimos da esquerda para a direita são maiores. E ao contrário, é menor que outro (&lt;) quando seus algarismos são menores.&lt;/p&gt;","seed":{"parameters":[{"name":"Q1","label":null,"min":7000,"max":7499,"step":1},{"name":"Q2","label":null,"min":7500,"max":7999,"step":1},{"name":"Q3","label":null,"min":1000,"max":1499,"step":1},{"name":"Q4","label":null,"min":1500,"max":1999,"step":1},{"name":"Q5","label":null,"min":1000,"max":4999,"step":1},{"name":"Q6","label":null,"min":5000,"max":9999,"step":1},{"name":"Q7","label":null,"min":1000,"max":3999,"step":1},{"name":"Q8","label":null,"min":4000,"max":9999,"step":1}],"calculated":[{"name":"A1","label":"{{Q1}} &lt; {{Q2}}","function":""},{"name":"A2","label":"{{Q4}} &gt; {{Q3}}","function":""},{"name":"A3","label":"{{Q5}} &lt; {{Q6}}","function":""},{"name":"A4","label":"{{Q7}} &lt; {{Q8}}","function":""},{"name":"A5","label":"{{Q2}} &lt; {{Q1}}","function":"","incorrect":true},{"name":"A6","label":"{{Q3}} &gt; {{Q4}}","function":"","incorrect":true},{"name":"A7","label":"{{Q6}} &lt; {{Q5}}","function":"","incorrect":true},{"name":"A8","label":"{{Q8}} &lt; {{Q7}}","function":"","incorrect":true}],"uniques":true},"algorithm":{"name":"trueFalse","template":"Choice matrix – inline","params":{"countCorrect":2,"countIncorrect":2,"options":["Correta","Incorreta"]}}}</t>
  </si>
  <si>
    <t>Completa los huecos para ordenar estos tres números: {{Q1}}, {{Q2}} y {{Q3}}.
{{A1}} &gt; {{A2}} &gt; {{A3}}</t>
  </si>
  <si>
    <t>Q1-Q3: Mín = 1000; Máx = 9999; Step = 1</t>
  </si>
  <si>
    <r>
      <rPr>
        <rFont val="Calibri"/>
        <color theme="1"/>
        <sz val="12.0"/>
      </rPr>
      <t xml:space="preserve">A1 = math.max({{Q1}}, {{Q2}}, {{Q3}})
</t>
    </r>
    <r>
      <rPr>
        <rFont val="Calibri"/>
        <color theme="1"/>
        <sz val="12.0"/>
      </rPr>
      <t>A2 = {{Q1}}+{{Q2}}+{{Q3}}-</t>
    </r>
    <r>
      <rPr>
        <rFont val="Calibri"/>
        <color theme="1"/>
        <sz val="12.0"/>
      </rPr>
      <t>math.max({{Q1}}, {{Q2}}, {{Q3}})</t>
    </r>
    <r>
      <rPr>
        <rFont val="Calibri"/>
        <color theme="1"/>
        <sz val="12.0"/>
      </rPr>
      <t>-math.min({{Q1}}, {{Q2}}, {{Q3}})
A3 = math.min({{Q1}}, {{Q2}}, {{Q3}})</t>
    </r>
  </si>
  <si>
    <t>&lt;p&gt;Si dos números tienen el mismo número de cifras, hay que comparar cada una empezando desde la izquierda. Si uno de los dos tiene más cifras que el otro, entonces ese es el mayor.&lt;/p&gt;</t>
  </si>
  <si>
    <t>&lt;p&gt;Si dos números tienen el mismo número de cifras, hay que comparar cada una empezando desde la izquierda. Si uno de los dos tiene más cifras que el otro, entonces ese es el mayor.&lt;/p&gt;
(Sin TE particular)</t>
  </si>
  <si>
    <t>{"id":"M3-NyO-3a-E-1","stimulus":"&lt;p&gt;Preencha as lacunas para ordenar os números: {{Q1}}, {{Q2}} e {{Q3}}.&lt;/p&gt;","template":"&lt;p style=\"text-align: center\"&gt;{{response}} &gt; {{response}} &gt; {{response}}&lt;/p&gt;","hint":"&lt;p&gt;Se dois números tiverem o mesmo número de dígitos, compare cada dígito começando pela esquerda. Se um dos dois tem mais algarismos que o outro, então ele é o maior.&lt;/p&gt;","feedback":"&lt;p&gt;Se dois números tiverem o mesmo número de dígitos, compare cada dígito começando pela esquerda. Se um dos dois tem mais algarismos que o outro, então ele é o maior.&lt;/p&gt;","seed":{"parameters":[{"name":"Q1","label":null,"min":1000,"max":9999,"step":1},{"name":"Q2","label":null,"min":1000,"max":9999,"step":1},{"name":"Q3","label":null,"min":1000,"max":9999,"step":1}],"calculated":[{"name":"A1","label":"{{function}}","function":"math.max({{Q1}}, {{Q2}}, {{Q3}})"},{"name":"A2","label":"{{function}}","function":"{{Q1}}+{{Q2}}+{{Q3}}-math.min({{Q1}}, {{Q2}}, {{Q3}})-math.max({{Q1}}, {{Q2}}, {{Q3}})"},{"name":"A3","label":"{{function}}","function":"math.min({{Q1}}, {{Q2}}, {{Q3}})"}],"uniques":true},"algorithm":{"name":"calculateOperation","params":{"method":"equivLiteral","keyboard":"NUMERICAL"}}}</t>
  </si>
  <si>
    <t>En la primera carrera por la igualdad en el pueblo de Inma se inscribieron {{Q1}} corredores. En el segundo año participaron {{Q2}} personas, y en el tercero, {{Q3}}. Escribe el número de corredores siguiendo el orden.
{{A1}} &gt; {{A2}} &gt; {{A3}}</t>
  </si>
  <si>
    <t>Betina</t>
  </si>
  <si>
    <t>Q1-Q3= Min = 1000; Max = 9999; Step = 1</t>
  </si>
  <si>
    <t>A1 = math.max({{Q1}}, {{Q2}}, {{Q3}})
A2 = {{Q1}}+{{Q2}}+{{Q3}}-math.max({{Q1}}, {{Q2}}, {{Q3}})-math.min({{Q1}}, {{Q2}}, {{Q3}})
A3 = math.min({{Q1}}, {{Q2}}, {{Q3}})</t>
  </si>
  <si>
    <t>{"id":"M3-NyO-3a-A-1","stimulus":"&lt;p&gt;Em uma cidade do interior, anulamente é realizada uma corrida de rua em que os moradores da cidade podem participar. A primeira vez que houve essa corrida, {{Q1}} corredores se inscreveram. No segundo ano, {{Q2}} pessoas participaram e no terceiro ano, {{Q3}}. Escreva cada número de corredores seguindo a ordem indicada.&lt;/p&gt;","template":"&lt;p style=\"text-align: center\"&gt;{{response}} &gt; {{response}} &gt; {{response}}&lt;/p&gt;","hint":"&lt;p&gt;Se dois números tiverem o mesmo número de dígitos, compare cada dígito começando pela esquerda. Se um dos dois tem mais algarismos que o outro, então ele é o maior.&lt;/p&gt;","feedback":"&lt;p&gt;Se dois números tiverem o mesmo número de dígitos, compare cada dígito começando pela esquerda. Se um dos dois tem mais algarismos que o outro, então ele é o maior.&lt;/p&gt;","seed":{"parameters":[{"name":"Q1","label":null,"min":1000,"max":9999,"step":1},{"name":"Q2","label":null,"min":1000,"max":9999,"step":1},{"name":"Q3","label":null,"min":1000,"max":9999,"step":1}],"calculated":[{"name":"A1","label":"{{function}}","function":"math.max({{Q1}}, {{Q2}}, {{Q3}})"},{"name":"A2","label":"{{function}}","function":"{{Q1}}+{{Q2}}+{{Q3}}-math.max({{Q1}}, {{Q2}}, {{Q3}})-math.min({{Q1}}, {{Q2}}, {{Q3}})"},{"name":"A3","label":"{{function}}","function":"math.min({{Q1}}, {{Q2}}, {{Q3}})"}],"uniques":true},"algorithm":{"name":"calculateOperation","params":{"method":"equivLiteral","keyboard":"NUMERICAL"}}}</t>
  </si>
  <si>
    <t>En las elecciones para alcaldesa la primera candidata obtuvo {{Q1}} votos, la segunda consiguió {{Q2}} votos y la tercera, {{Q3}}. Escribe el número de votos siguiendo el orden.
{{A1}} &lt; {{A2}} &lt; {{A3}}</t>
  </si>
  <si>
    <t>A1 = math.min({{Q1}}, {{Q2}}, {{Q3}})
A2 = {{Q1}}+{{Q2}}+{{Q3}}-math.min({{Q1}}, {{Q2}}, {{Q3}})-math.max({{Q1}}, {{Q2}}, {{Q3}})
A3 = math.max({{Q1}}, {{Q2}}, {{Q3}})</t>
  </si>
  <si>
    <t>{"id":"M3-NyO-3a-A-2","stimulus":"&lt;p&gt;Nas eleições para prefeito de uma cidade, o primeiro candidato obteve {{Q1}} votos, o segundo obteve {{Q2}} votos e o terceiro, {{Q3}}. Escreva cada número de votos seguindo a ordem indicada.&lt;/p&gt;","template":"&lt;p style=\"text-align: center\"&gt;{{response}} &lt; {{response}} &lt; {{response}}&lt;/p&gt;","hint":"&lt;p&gt;Se dois números tiverem o mesmo número de dígitos, compare cada dígito começando pela esquerda. Se um dos dois tem mais algarismos que o outro, então ele é o maior.&lt;/p&gt;","feedback":"&lt;p&gt;Se dois números tiverem o mesmo número de dígitos, compare cada dígito começando pela esquerda. Se um dos dois tem mais algarismos que o outro, então ele é o maior.&lt;/p&gt;","seed":{"parameters":[{"name":"Q1","label":null,"min":1000,"max":9999,"step":1},{"name":"Q2","label":null,"min":1000,"max":9999,"step":1},{"name":"Q3","label":null,"min":1000,"max":9999,"step":1}],"calculated":[{"name":"A1","label":"{{function}}","function":"math.min({{Q1}}, {{Q2}}, {{Q3}})"},{"name":"A2","label":"{{function}}","function":"{{Q1}}+{{Q2}}+{{Q3}}-math.max({{Q1}}, {{Q2}}, {{Q3}})-math.min({{Q1}}, {{Q2}}, {{Q3}})"},{"name":"A3","label":"{{function}}","function":"math.max({{Q1}}, {{Q2}}, {{Q3}})"}],"uniques":true},"algorithm":{"name":"calculateOperation","params":{"method":"equivLiteral","keyboard":"NUMERICAL"}}}</t>
  </si>
  <si>
    <t>Nicolás vendió durante su primera semana de trabajo {{Q1}} kg de leña, en la segunda, {{Q2}} kg y en la tercera, {{Q3}} kg. Escribe los kilogramos que ha vendido de madera siguiendo el orden.
{{A1}} &gt; {{A2}} &gt; {{A3}}</t>
  </si>
  <si>
    <t>{"id":"M3-NyO-3a-A-3","stimulus":"&lt;p&gt;Nícolas vendeu na primeira semana de trabalho {{Q1}} kg de lenha, na segunda, {{Q2}} kg e na terceira, {{Q3}} kg. Escreva os quilos de lenha que ele vendeu seguindo a ordem indicada.&lt;/p&gt;","template":"&lt;p style=\"text-align: center\"&gt;{{response}} &gt; {{response}} &gt; {{response}}&lt;/p&gt;","hint":"&lt;p&gt;Se dois números tiverem o mesmo número de dígitos, compare cada dígito começando pela esquerda. Se um dos dois tem mais algarismos que o outro, então ele é o maior.&lt;/p&gt;","feedback":"&lt;p&gt;Se dois números tiverem o mesmo número de dígitos, compare cada dígito começando pela esquerda. Se um dos dois tem mais algarismos que o outro, então ele é o maior.&lt;/p&gt;","seed":{"parameters":[{"name":"Q1","label":null,"min":1000,"max":9999,"step":1},{"name":"Q2","label":null,"min":1000,"max":9999,"step":1},{"name":"Q3","label":null,"min":1000,"max":9999,"step":1}],"calculated":[{"name":"A1","label":"{{function}}","function":"math.max({{Q1}}, {{Q2}}, {{Q3}})"},{"name":"A2","label":"{{function}}","function":"{{Q1}}+{{Q2}}+{{Q3}}-math.max({{Q1}}, {{Q2}}, {{Q3}})-math.min({{Q1}}, {{Q2}}, {{Q3}})"},{"name":"A3","label":"{{function}}","function":"math.min({{Q1}}, {{Q2}}, {{Q3}})"}],"uniques":true},"algorithm":{"name":"calculateOperation","params":{"method":"equivLiteral","keyboard":"NUMERICAL"}}}</t>
  </si>
  <si>
    <t>M3-NyO-3b</t>
  </si>
  <si>
    <t>Compara números de 4 cifras en la recta numérica</t>
  </si>
  <si>
    <t>Coloca los números en la recta.</t>
  </si>
  <si>
    <t>Number line</t>
  </si>
  <si>
    <t>"params": {
            "min": 1545,
            "divisions": 21,
            "distance": 2,
            "numbers": 3,
            "frequency": 2</t>
  </si>
  <si>
    <t>{
    "id": "1",
    "stimulus": "&lt;p&gt;Coloca los números en la recta.&lt;/p&gt;",
    "feedback": "&lt;p&gt;A cada número le corresponde una posición en la recta numérica.&lt;p&gt;",
    "hint": "&lt;p&gt;A cada número le corresponde una posición en la recta numérica.&lt;p&gt;",
    "algorithm": {
        "name": "numberline",
        "params": {
            "min": 1545,
            "divisions": 21,
            "distance": 2,
            "numbers": 3,
            "frequency": 2
        }
    }
}</t>
  </si>
  <si>
    <t>A cada número le corresponde una posición en la recta numérica.</t>
  </si>
  <si>
    <t>{
    "id": "M3-NyO-3b-I-1",
    "stimulus": "&lt;p&gt;Coloque estes números na reta numérica.&lt;/p&gt;",
    "feedback": "&lt;p&gt;Cada número tem uma posição na reta numérica.&lt;/p&gt;",
    "hint": "&lt;p&gt;Cada número tem uma posição na reta numérica.&lt;/p&gt;",
    "algorithm": {
        "name": "numberline",
        "params": {
            "min": 1545,
            "divisions": 21,
            "distance": 2,
            "numbers": 3,
            "frequency": 2
        }
    }
}</t>
  </si>
  <si>
    <t>Total</t>
  </si>
  <si>
    <t xml:space="preserve">  "params": {
            "min": 7321,
            "divisions": 30,
            "distance": 2,
            "numbers": 3,
            "frequency": 2
        }</t>
  </si>
  <si>
    <t>{
    "id": "1",
    "stimulus": "&lt;p&gt;Coloca los números en la recta.&lt;/p&gt;",
    "feedback": "&lt;p&gt;A cada número le corresponde una posición en la recta numérica.&lt;p&gt;",
    "hint": "&lt;p&gt;A cada número le corresponde una posición en la recta numérica.&lt;p&gt;",
    "algorithm": {
        "name": "numberline",
        "params": {
            "min": 7321,
            "divisions": 25,
            "distance": 2,
            "numbers": 3,
            "frequency": 2
        }
    }
}</t>
  </si>
  <si>
    <t>{
    "id": "M3-NyO-3b-I-2",
    "stimulus": "&lt;p&gt;Coloque estes números na reta numérica.&lt;/p&gt;",
    "feedback": "&lt;p&gt;Cada número tem uma posição na reta numérica.&lt;/p&gt;",
    "hint": "&lt;p&gt;Cada número tem uma posição na reta numérica.&lt;/p&gt;",
    "algorithm": {
        "name": "numberline",
        "params": {
            "min": 7321,
            "divisions": 30,
            "distance": 2,
            "numbers": 3,
            "frequency": 2
        }
    }
}</t>
  </si>
  <si>
    <t xml:space="preserve">  "params": {
            "min": 8492,
            "divisions": 25,
            "distance": 1,
            "numbers": 3,
            "frequency": 2
        }</t>
  </si>
  <si>
    <t>{
    "id": "1",
    "stimulus": "&lt;p&gt;Coloca los números en la recta.&lt;/p&gt;",
    "feedback": "&lt;p&gt;A cada número le corresponde una posición en la recta numérica.&lt;p&gt;",
    "hint": "&lt;p&gt;A cada número le corresponde una posición en la recta numérica.&lt;p&gt;",
    "algorithm": {
        "name": "numberline",
        "params": {
            "min": 8492,
            "divisions": 25,
            "distance": 1,
            "numbers": 3,
            "frequency": 2
        }
    }
}</t>
  </si>
  <si>
    <t>{
    "id": "M3-NyO-3b-I-3",
    "stimulus": "&lt;p&gt;Coloque estes números na reta numérica.&lt;/p&gt;",
    "feedback": "&lt;p&gt;Cada número tem uma posição na reta numérica.&lt;/p&gt;",
    "hint": "&lt;p&gt;Cada número tem uma posição na reta numérica.&lt;/p&gt;",
    "algorithm": {
        "name": "numberline",
        "params": {
            "min": 8492,
            "divisions": 25,
            "distance": 1,
            "numbers": 3,
            "frequency": 2
        }
    }
}</t>
  </si>
  <si>
    <t>M3-NyO-4a</t>
  </si>
  <si>
    <t>Aproxima números de tres cifras a las centenas</t>
  </si>
  <si>
    <t>Haz clic en la centena más próxima a {{T1}}.
A1*
A2
A3</t>
  </si>
  <si>
    <t>Single choice</t>
  </si>
  <si>
    <t>Q1: Mín = 100; Máx = 990; Incremento = 10
Q2: Mín = 1; Máx = 9; Incremento = 1</t>
  </si>
  <si>
    <t>T1 = {{Q1}}+{{Q2}}
A1 = Lemonlib.round({{T1}}/100)*100
A2 = Lemonlib.round({{T1}}/100)*100+100
A3 = Lemonlib.round({{T1}}/100)*100-100</t>
  </si>
  <si>
    <t>Para aproximar un número a las centenas, hay que buscar entre qué dos centenas se encuentra y elegir la más cercana.</t>
  </si>
  <si>
    <t>&lt;p&gt;Para aproximar {{T1}} a las centenas, se busca entre qué dos centenas se encuentra. En este caso, está entre {{T2}} y {{T3}}.&lt;/p&gt;&lt;p&gt;A continuación, se comprueba a cuál está más próxima. Como {{T1}} está a {{T4}} unidades de {{T2}} y a {{T5}} unidades de {{T3}}, la respuesta es {{A1}}.&lt;/p&gt;</t>
  </si>
  <si>
    <t>T2 = math.floor({{T1}}/100)*100
T3 = math.ceil({{T1}}/100)*100
T4 = {{T1}}-{{T2}}
T5 = {{T3}}-{{T1}}</t>
  </si>
  <si>
    <t>{"id":"M3-NyO-4a-I-1","stimulus":"&lt;p&gt;Escolha o número que indica a centena mais próxima de {{T1}}.&lt;/p&gt;","hint":"&lt;p&gt;Para aproximar um número às centenas, deve-se encontrar entre quais duas centenas ele está e escolher a mais próxima.&lt;/p&gt;","feedback":"&lt;p&gt;Para aproximar {{T1}} às centenas, encontra-se entre quais duas centenas o {{T1}} está. Neste caso, está entre {{T2}} e {{T3}}.&lt;/p&gt;&lt;p&gt;Em seguida, verifica-se qual centena está mais próxima. Como {{T1}} está a {{T4}} unidades de {{T2}} e a {{T5}} unidades de {{T3}}, a resposta é {{A1}}.&lt;/p&gt;","seed":{"parameters":[{"name":"Q1","label":null,"min":100,"max":990,"step":10},{"name":"Q2","label":null,"min":1,"max":9,"step":1}],"calculated":[{"name":"A1","label":"{{function}}","function":"math.round({{T1}}/100)*100"},{"name":"A2","label":"{{function}}","function":"math.round({{T1}}/100)*100+100","incorrect":true},{"name":"A3","label":"{{function}}","function":"math.round({{T1}}/100)*100-100","incorrect":true},{"name":"T1","label":"","function":"{{Q1}}+{{Q2}}","temp":true},{"name":"T2","label":"","function":"math.floor({{T1}}/100)*100","temp":true},{"name":"T3","label":"","function":"math.ceil({{T1}}/100)*100","temp":true},{"name":"T4","label":"","function":"{{T1}}-{{T2}}","temp":true},{"name":"T5","label":"","function":"{{T3}}-{{T1}}","temp":true}],"uniques":true},"algorithm":{"name":"trueFalse","template":"Multiple choice – standard","params":{"countCorrect":1,"countIncorrect":2,"showCheckIcon":false,
            "columns": 3
        }
    }
}</t>
  </si>
  <si>
    <t>Escribe la centena más próxima a {{T1}}. 
La centena más próxima a {{T1}} es {{A1}}.</t>
  </si>
  <si>
    <r>
      <rPr>
        <rFont val="Calibri"/>
        <color rgb="FF000000"/>
        <sz val="12.0"/>
      </rPr>
      <t xml:space="preserve">Q1: Mín = </t>
    </r>
    <r>
      <rPr>
        <rFont val="Calibri"/>
        <color rgb="FF000000"/>
        <sz val="12.0"/>
      </rPr>
      <t>100</t>
    </r>
    <r>
      <rPr>
        <rFont val="Calibri"/>
        <color rgb="FF000000"/>
        <sz val="12.0"/>
      </rPr>
      <t xml:space="preserve">; Máx = </t>
    </r>
    <r>
      <rPr>
        <rFont val="Calibri"/>
        <color rgb="FF000000"/>
        <sz val="12.0"/>
      </rPr>
      <t>990</t>
    </r>
    <r>
      <rPr>
        <rFont val="Calibri"/>
        <color rgb="FF000000"/>
        <sz val="12.0"/>
      </rPr>
      <t xml:space="preserve">; Incremento = </t>
    </r>
    <r>
      <rPr>
        <rFont val="Calibri"/>
        <color rgb="FF000000"/>
        <sz val="12.0"/>
      </rPr>
      <t>10</t>
    </r>
    <r>
      <rPr>
        <rFont val="Calibri"/>
        <color rgb="FF000000"/>
        <sz val="12.0"/>
      </rPr>
      <t xml:space="preserve">
Q2: Mín = 1; Máx = 9; Incremento = 1</t>
    </r>
  </si>
  <si>
    <t>T1 = {{Q1}}+{{Q2}}
A1 = Lemonlib.round({{T1}}/100)*100</t>
  </si>
  <si>
    <t>{"id":"M3-NyO-4a-E-1","stimulus":"&lt;p&gt;Escreva a centena mais próxima de {{T1}}.&lt;/p&gt;","template":"&lt;p&gt;A centena mais próxima de {{T1}} é {{response}}.&lt;/p&gt;","hint":"&lt;p&gt;Para aproximar um número às centenas, deve-se encontrar entre quais duas centenas ele está e escolher a mais próxima.&lt;/p&gt;","feedback":"&lt;p&gt;Para aproximar {{T1}} às centenas, encontra-se entre quais duas centenas o {{T1}} está. Neste caso, está entre {{T2}} e {{T3}}.&lt;/p&gt;&lt;p&gt;Em seguida, verifica-se qual centena está mais próxima. Como {{T1}} está a {{T4}} unidades de {{T2}} e a {{T5}} unidades de {{T3}}, a resposta é {{A1}}.&lt;/p&gt;","seed":{"parameters":[{"name":"Q1","label":null,"min":100,"max":990,"step":10},{"name":"Q2","label":null,"min":1,"max":9,"step":1}],"calculated":[{"name":"A1","label":"{{function}}","function":"math.round({{T1}}/100)*100"},{"name":"T1","label":"{{function}}","function":"{{Q1}}+{{Q2}}","temp":true},{"name":"T2","label":"{{function}}","function":"math.floor({{T1}}/100)*100","temp":true},{"name":"T3","label":"{{function}}","function":"math.ceil({{T1}}/100)*100","temp":true},{"name":"T4","label":"{{function}}","function":"{{T1}}-{{T2}}","temp":true},{"name":"T5","label":"{{function}}","function":"{{T3}}-{{T1}}","temp":true}],"uniques":true},"algorithm":{"name":"calculateOperation","params":{"method":"equivLiteral","keyboard":"NUMERICAL"}}}</t>
  </si>
  <si>
    <t>Una de las mayores atracciones turísticas en Turquía son los viajes en globo aerostático, que suelen volar a una altura de &lt;span class=\"no-break\"&gt;{{T1}} m.&lt;/span&gt; Aproxima esta altura a las centenas.
La centena más próxima es {{A1}}.</t>
  </si>
  <si>
    <r>
      <rPr>
        <rFont val="Calibri"/>
        <color rgb="FF000000"/>
        <sz val="12.0"/>
      </rPr>
      <t xml:space="preserve">Q1: Mín = 100; Máx = </t>
    </r>
    <r>
      <rPr>
        <rFont val="Calibri"/>
        <color rgb="FF000000"/>
        <sz val="12.0"/>
      </rPr>
      <t>990</t>
    </r>
    <r>
      <rPr>
        <rFont val="Calibri"/>
        <color rgb="FF000000"/>
        <sz val="12.0"/>
      </rPr>
      <t xml:space="preserve">; Incremento = </t>
    </r>
    <r>
      <rPr>
        <rFont val="Calibri"/>
        <color rgb="FF000000"/>
        <sz val="12.0"/>
      </rPr>
      <t>10</t>
    </r>
    <r>
      <rPr>
        <rFont val="Calibri"/>
        <color rgb="FF000000"/>
        <sz val="12.0"/>
      </rPr>
      <t xml:space="preserve">
Q2: Mín = 1; Máx = 9; Incremento = 1</t>
    </r>
  </si>
  <si>
    <t>Scaff</t>
  </si>
  <si>
    <t>Sin aproximar, ¿a qué altura suelen volar los globos aerostéticos?
Vuelan a {{A2}} m de altura.
(Cloze math)
A2 = {{Q1}}+{{Q2}}</t>
  </si>
  <si>
    <t>¿Qué pide el enunciado?
Aproximar la altura de los globos aerostáticos a las decenas.
Aproximar la altura de los globos aerostáticos a las centenas.*
Aproximar la altura de los globos aerostáticos a las unidades de millar.
(single choice)</t>
  </si>
  <si>
    <t>Completa el siguiente texto.
Para aproximar un número a las centenas, hay que buscar entre qué dos [centenas*/decenas/unidades de millar] se encuentra y elegir [la más cercana*/la más lejana].
(Drop down)</t>
  </si>
  <si>
    <t>{{T1}} está entre {{T2}} y {{T3}}. ¿Cuántas unidades lo separan de cada centena?
{{T1}} está a {{A3}} unidades de {{T2}}.
{{T1}} está a {{A4}} unidades de {{T3}}.
(cloze math)
T1 = {{Q1}}+{{Q2}}
T2 = math.floor({{T1}}/100)*100
T3 = math.ceil({{T1}}/100)*100
A3 = {{T1}}-{{T2}}
A4 = {{T3}}-{{T1}}</t>
  </si>
  <si>
    <t>Sabiendo que {{T1}} está a {{T4}} unidades de {{T2}} y a {{T5}} unidades de {{T3}}, completa el siguiente texto.
La centena más próxima de los {{T1}} m de altura de un globo aerostático es {{A5}}.
(cloze math)
T1 = {{Q1}}+{{Q2}}
T2 = math.floor({{T1}}/100)*100
T3 = math.ceil({{T1}}/100)*100
T4 = {{T1}}-{{T2}}
T5 = {{T3}}-{{T1}}
A5 = Lemonlib.round({{T1}}/100)*100</t>
  </si>
  <si>
    <t>{"id":"M3-NyO-4a-A-1","seed":{"parameters":[{"name":"Q1","label":null,"min":100,"max":990,"step":10},{"name":"Q2","label":null,"min":1,"max":9,"step":1}],"uniques":true},"scaffolding":[{"id":"step-0","stimulus":"&lt;p&gt;Uma das maiores atrações turísticas da cidade de Boituva, em São Paulo, são os passeios de balão de ar quente, que geralmente voam a uma altura de &lt;span class=\"no-break\"&gt;{{T1}} m.&lt;/span&gt; Aproxime essa altura para as centenas.&lt;/p&gt;","template":"&lt;p&gt;A centena mais próxima é {{response}}.&lt;/p&gt;","seed":{"parameters":[],"calculated":[{"name":"A1","function":"math.round({{T1}}/100)*100"},{"name":"T1","function":"{{Q1}}+{{Q2}}","temp":true}]},"algorithm":{"name":"calculateOperation","params":{"method":"equivLiteral","keyboard":"NUMERICAL"}}},{"id":"step-1","stimulus":"&lt;p&gt;Sem aproximar, a que altura costumam voar os balões de ar quente?&lt;/p&gt;","template":"&lt;p&gt;Os balões voam a {{response}} m de altura.&lt;/p&gt;","seed":{"calculated":[{"name":"A2","function":"{{Q1}}+{{Q2}}"}]},"algorithm":{"name":"calculateOperation","params":{"method":"equivLiteral","decimalPlaces":2,"keyboard":"NUMERICAL"}}},{"id":"step-2","stimulus":"&lt;p&gt;O que pede o enunciado?&lt;/p&gt;","seed":{"calculated":[{"name":"1-A1","label":"&lt;p&gt;Aproximar para as dezenas a altura na qual os balões de ar quente voam.&lt;/p&gt;","incorrect":true},{"name":"1-A2","label":"&lt;p&gt;Aproximar para as centenas a altura na qual os balões de ar quente voam.&lt;/p&gt;"},{"name":"1-A3","label":"&lt;p&gt;Aproximar para as unidades de milhar a altura na qual os balões de ar quente voam.&lt;/p&gt;","incorrect":true}]},"algorithm":{"name":"trueFalse","template":"Multiple choice – standard"}},{"id":"step-3","stimulus":"&lt;p&gt;Complete o seguinte texto.&lt;/p&gt;","template":"Para aproximar um número às centenas, deve-se descobrir entre quais duas {{response}} ele se encontra e escolher {{response}}.","seed":{"calculated":[{"name":"2-A1","label":"centenas","group":"1"},{"name":"2-A2","label":"dezenas","group":"1","incorrect":true},{"name":"2-A3","label":"unidades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decimalPlaces":2,"keyboard":"NUMERICAL"}}},{"id":"step-5","stimulus":"&lt;p&gt;Sabendo que {{T1}} está a {{T4}} unidades de {{T2}} e a {{T5}} unidades de {{T3}}, complete o seguinte texto.&lt;/p&gt;","template":"&lt;p&gt;A centena mais próxima da altura de {{T1}} m na qual um balão de ar quente voa é {{response}}.&lt;/p&gt;","seed":{"calculated":[{"name":"4-A1","label":"{{function}}","function":"math.round({{T1}}/100)*100"},{"name":"T1","function":"{{Q1}}+{{Q2}}","temp":true},{"name":"T2","function":"math.floor({{T1}}/100)*100","temp":true},{"name":"T3","function":"math.ceil({{T1}}/100)*100","temp":true},{"name":"T4","function":"{{T1}}-{{T2}}","temp":true},{"name":"T5","function":"{{T3}}-{{T1}}","temp":true}]},"algorithm":{"name":"calculateOperation","params":{"method":"equivLiteral","decimalPlaces":2,"keyboard":"NUMERICAL"}}}]}</t>
  </si>
  <si>
    <t>Un videoclip ha conseguido {{T1}} reproducciones en una plataforma &lt;i&gt;online&lt;/i&gt; en una hora. Aproxima este número a las centenas.
La centena más próxima es {{A1}}.</t>
  </si>
  <si>
    <t>Un video musical tiene 8 765 reproducciones, en una plataforma. Apróxima este número a las centenas.
El número más próximo es ...</t>
  </si>
  <si>
    <r>
      <rPr>
        <rFont val="Calibri"/>
        <color rgb="FF000000"/>
        <sz val="12.0"/>
      </rPr>
      <t xml:space="preserve">Q1: Mín = 100; Máx = </t>
    </r>
    <r>
      <rPr>
        <rFont val="Calibri"/>
        <color rgb="FF000000"/>
        <sz val="12.0"/>
      </rPr>
      <t>990</t>
    </r>
    <r>
      <rPr>
        <rFont val="Calibri"/>
        <color rgb="FF000000"/>
        <sz val="12.0"/>
      </rPr>
      <t xml:space="preserve">; Incremento = </t>
    </r>
    <r>
      <rPr>
        <rFont val="Calibri"/>
        <color rgb="FF000000"/>
        <sz val="12.0"/>
      </rPr>
      <t>10</t>
    </r>
    <r>
      <rPr>
        <rFont val="Calibri"/>
        <color rgb="FF000000"/>
        <sz val="12.0"/>
      </rPr>
      <t xml:space="preserve">
Q2: Mín = 1; Máx = 9; Incremento = 1</t>
    </r>
  </si>
  <si>
    <t>Sin aproximar, ¿cuántas reproducciones ha conseguido el vídeo?
El vídeo tiene {{A2}} reproducciones.
(Cloze math)
A2 = {{Q1}}+{{Q2}}</t>
  </si>
  <si>
    <t>¿Qué pide el enunciado?
Aproximar el número de reproducciones a las decenas.
Aproximar el número de reproducciones a las centenas.*
Aproximar el número de reproducciones a las unidades de millar.
(single choice)</t>
  </si>
  <si>
    <t>Sabiendo que {{T1}} está a {{T4}} unidades de {{T2}} y a {{T5}} unidades de {{T3}}, completa el siguiente texto.
La centena más próxima a las {{T1}} reproducciones del vídeo es {{A5}}.
(cloze math)
T1 = {{Q1}}+{{Q2}}
T2 = math.floor({{T1}}/100)*100
T3 = math.ceil({{T1}}/100)*100
T4 = {{T1}}-{{T2}}
T5 = {{T3}}-{{T1}}
A5 = Lemonlib.round({{T1}}/100)*100</t>
  </si>
  <si>
    <t>{"id":"M3-NyO-4a-A-2","seed":{"parameters":[{"name":"Q1","label":null,"min":100,"max":990,"step":10},{"name":"Q2","label":null,"min":1,"max":9,"step":1}],"uniques":true},"scaffolding":[{"id":"step-0","stimulus":"&lt;p&gt;Um videoclipe alcançou {{T1}} visualizações em uma plataforma &lt;i&gt;online&lt;/i&gt; em uma hora. Arredonde este número para as centenas.&lt;/p&gt;","template":"&lt;p&gt;A centena mais próxima é {{response}}.&lt;/p&gt;","seed":{"parameters":[],"calculated":[{"name":"A1","function":"math.round({{T1}}/100)*100"},{"name":"T1","function":"{{Q1}}+{{Q2}}","temp":true}]},"algorithm":{"name":"calculateOperation","params":{"method":"equivLiteral","keyboard":"NUMERICAL"}}},{"id":"step-1","stimulus":"&lt;p&gt;Sem arredondar, quantas visualizações o vídeo alcançou?&lt;/p&gt;","template":"&lt;p&gt;O vídeo teve {{response}} visualizações.&lt;/p&gt;","seed":{"calculated":[{"name":"A2","function":"{{Q1}}+{{Q2}}"}]},"algorithm":{"name":"calculateOperation","params":{"method":"equivLiteral","decimalPlaces":2,"keyboard":"NUMERICAL"}}},{"id":"step-2","stimulus":"&lt;p&gt;O que pede o enunciado?&lt;/p&gt;","seed":{"calculated":[{"name":"1-A1","label":"&lt;p&gt;Aproximar para as dezenas o número de visualizações do vídeo.&lt;/p&gt;","incorrect":true},{"name":"1-A2","label":"&lt;p&gt;Aproximar para as unidades de milhar o número de visualizações do vídeo.&lt;/p&gt;","incorrect":true},{"name":"1-A3","label":"&lt;p&gt;Aproximar para as centenas o número de visualizações do vídeo.&lt;/p&gt;"}]},"algorithm":{"name":"trueFalse","template":"Multiple choice – standard"}},{"id":"step-3","stimulus":"&lt;p&gt;Complete o seguinte texto.&lt;/p&gt;","template":"Para aproximar um número às centenas, deve-se descobrir entre quais duas {{response}} ele se encontra e escolher {{response}}.","seed":{"calculated":[{"name":"2-A1","label":"centenas","group":"1"},{"name":"2-A2","label":"dezenas","group":"1","incorrect":true},{"name":"2-A3","label":"unidades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decimalPlaces":2,"keyboard":"NUMERICAL"}}},{"id":"step-5","stimulus":"&lt;p&gt;Sabendo que {{T1}} está a {{T4}} unidades de {{T2}} e a {{T5}} unidades de {{T3}}, complete o seguinte texto.&lt;/p&gt;","template":"&lt;p&gt;A centena mais próxima das {{T1}} visualizações do vídeo é {{response}}.&lt;/p&gt;","seed":{"calculated":[{"name":"4-A1","label":"{{function}}","function":"math.round({{T1}}/100)*100"},{"name":"T1","function":"{{Q1}}+{{Q2}}","temp":true},{"name":"T2","function":"math.floor({{T1}}/100)*100","temp":true},{"name":"T3","function":"math.ceil({{T1}}/100)*100","temp":true},{"name":"T4","function":"{{T1}}-{{T2}}","temp":true},{"name":"T5","function":"{{T3}}-{{T1}}","temp":true}]},"algorithm":{"name":"calculateOperation","params":{"method":"equivLiteral","decimalPlaces":2,"keyboard":"NUMERICAL"}}}]}</t>
  </si>
  <si>
    <t>Rafael ha ahorrado &lt;span class=\"no-break\"&gt;{{T1}} €&lt;/span&gt; para un viaje con su familia. Aproxima este número a las centenas.
La centena más próxima es {{A1}}.</t>
  </si>
  <si>
    <r>
      <rPr>
        <rFont val="Calibri"/>
        <color rgb="FF000000"/>
        <sz val="12.0"/>
      </rPr>
      <t xml:space="preserve">Q1: Mín = 100; Máx = 990; Incremento = </t>
    </r>
    <r>
      <rPr>
        <rFont val="Calibri"/>
        <color rgb="FF000000"/>
        <sz val="12.0"/>
      </rPr>
      <t>10</t>
    </r>
    <r>
      <rPr>
        <rFont val="Calibri"/>
        <color rgb="FF000000"/>
        <sz val="12.0"/>
      </rPr>
      <t xml:space="preserve">
Q2: Mín = 1; Máx = 9; Incremento = 1</t>
    </r>
  </si>
  <si>
    <t>T1 = {{Q1}}+{{Q2}}
A1 = math.round({{T1}}/100)*100</t>
  </si>
  <si>
    <t>Sin aproximar, ¿cuánto ha ahorrado Rafael?
Rafael ha ahorrado {{A2}} €.
(Cloze math)
A2 = {{Q1}}+{{Q2}}</t>
  </si>
  <si>
    <t>¿Qué pide el enunciado?
Aproximar los ahorros a las decenas.
Aproximar los ahorros a las centenas.*
Aproximar los ahorros a las unidades de millar.
(single choice)</t>
  </si>
  <si>
    <t>Sabiendo que {{T1}} está a {{T4}} unidades de {{T2}} y a {{T5}} unidades de {{T3}}, completa el siguiente texto.
La centena más próxima a los &lt;span class=\"no-break\"&gt;{{T1}} €&lt;/span&gt; ahorrados por Rafael es {{A5}}.
(cloze math)
T1 = {{Q1}}+{{Q2}}
T2 = math.floor({{T1}}/100)*100
T3 = math.ceil({{T1}}/100)*100
T4 = {{T1}}-{{T2}}
T5 = {{T3}}-{{T1}}
A5 = math.round({{T1}}/100)*100</t>
  </si>
  <si>
    <t>{"id":"M3-NyO-4a-A-3","seed":{"parameters":[{"name":"Q1","label":null,"min":100,"max":990,"step":10},{"name":"Q2","label":null,"min":1,"max":9,"step":1}],"uniques":true},"scaffolding":[{"id":"step-0","stimulus":"&lt;p&gt;Rafael economizou &lt;span class=\"no-break\"&gt;R$ {{T1}}&lt;/span&gt; para fazer uma viagem com a família. Arredonde este número para as centenas.&lt;/p&gt;","template":"&lt;p&gt;A centena mais próxima é {{response}}.&lt;/p&gt;","seed":{"parameters":[],"calculated":[{"name":"A1","function":"math.round({{T1}}/100)*100"},{"name":"T1","function":"{{Q1}}+{{Q2}}","temp":true}]},"algorithm":{"name":"calculateOperation","params":{"method":"equivLiteral","keyboard":"NUMERICAL"}}},{"id":"step-1","stimulus":"&lt;p&gt;Sem arredondar, quanto Rafael economizou?&lt;/p&gt;","template":"&lt;p&gt;Rafael economizou &lt;span class=\"no-break\"&gt;R$ {{response}}.&lt;/span&gt;&lt;/p&gt;","seed":{"calculated":[{"name":"A2","function":"{{Q1}}+{{Q2}}"}]},"algorithm":{"name":"calculateOperation","params":{"method":"equivLiteral","decimalPlaces":2,"keyboard":"NUMERICAL"}}},{"id":"step-2","stimulus":"&lt;p&gt;O que pede o enunciado?&lt;/p&gt;","seed":{"calculated":[{"name":"1-A1","label":"&lt;p&gt;Aproximar o valor economizado para as unidades de milhar.&lt;/p&gt;","incorrect":true},{"name":"1-A2","label":"&lt;p&gt;Aproximar o valor economizado para as dezenas.&lt;/p&gt;","incorrect":true},{"name":"1-A3","label":"&lt;p&gt;Aproximar o valor economizado para as centenas.&lt;/p&gt;"}]},"algorithm":{"name":"trueFalse","template":"Multiple choice – standard"}},{"id":"step-3","stimulus":"&lt;p&gt;Complete o seguinte texto.&lt;/p&gt;","template":"Para aproximar um número às centenas, deve-se descobrir entre quais duas {{response}} ele se encontra e escolher {{response}}.","seed":{"calculated":[{"name":"2-A1","label":"centenas","group":"1"},{"name":"2-A2","label":"dezenas","group":"1","incorrect":true},{"name":"2-A3","label":"unidades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o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decimalPlaces":2,"keyboard":"NUMERICAL"}}},{"id":"step-5","stimulus":"&lt;p&gt;Sabendo que {{T1}} está a {{T4}} unidades de {{T2}} e a {{T5}} unidades de {{T3}}, complete o seguinte texto.&lt;/p&gt;","template":"&lt;p&gt;A centena mais próxima dos &lt;span class=\"no-break\"&gt;R$ {{T1}}&lt;/span&gt; economizados por Rafael é {{response}}.&lt;/p&gt;","seed":{"calculated":[{"name":"4-A1","label":"{{function}}","function":"math.round({{T1}}/100)*100"},{"name":"T1","function":"{{Q1}}+{{Q2}}","temp":true},{"name":"T2","function":"math.floor({{T1}}/100)*100","temp":true},{"name":"T3","function":"math.ceil({{T1}}/100)*100","temp":true},{"name":"T4","function":"{{T1}}-{{T2}}","temp":true},{"name":"T5","function":"{{T3}}-{{T1}}","temp":true}]},"algorithm":{"name":"calculateOperation","params":{"method":"equivLiteral","decimalPlaces":2,"keyboard":"NUMERICAL"}}}]}</t>
  </si>
  <si>
    <t>Francisca tiene un álbum con {{T1}} fotografías. Aproxima este número a las centenas.
La centena más próxima es {{A1}}.</t>
  </si>
  <si>
    <r>
      <rPr>
        <rFont val="Calibri"/>
        <color rgb="FF000000"/>
        <sz val="12.0"/>
      </rPr>
      <t xml:space="preserve">Q1: Mín = 100; Máx = 990; Incremento = </t>
    </r>
    <r>
      <rPr>
        <rFont val="Calibri"/>
        <color rgb="FF000000"/>
        <sz val="12.0"/>
      </rPr>
      <t>10</t>
    </r>
    <r>
      <rPr>
        <rFont val="Calibri"/>
        <color rgb="FF000000"/>
        <sz val="12.0"/>
      </rPr>
      <t xml:space="preserve">
Q2: Mín = 1; Máx = 9; Incremento = 1</t>
    </r>
  </si>
  <si>
    <t>Sin aproximar, ¿cuántas fotografías tiene Francisca?
Tiene {{A2}} fotografías.
(Cloze math)
A2 = {{Q1}}+{{Q2}}</t>
  </si>
  <si>
    <t>¿Qué pide el enunciado?
Aproximar el número de fotografías a las decenas.
Aproximar el número de fotografías a las centenas.*
Aproximar el número de fotografías a las unidades de millar.
(single choice)</t>
  </si>
  <si>
    <t>Sabiendo que {{T1}} está a {{T4}} unidades de {{T2}} y a {{T5}} unidades de {{T3}}, completa el siguiente texto.
La centena más próxima a las {{T1}} fotografías del álbum es {{A5}}.
(cloze math)
T1 = {{Q1}}+{{Q2}}
T2 = math.floor({{T1}}/100)*100
T3 = math.ceil({{T1}}/100)*100
T4 = {{T1}}-{{T2}}
T5 = {{T3}}-{{T1}}
A5 = math.round({{T1}}/100)*100</t>
  </si>
  <si>
    <t>{"id":"M3-NyO-4a-A-4","seed":{"parameters":[{"name":"Q1","label":null,"min":100,"max":990,"step":10},{"name":"Q2","label":null,"min":1,"max":9,"step":1}],"uniques":true},"scaffolding":[{"id":"step-0","stimulus":"&lt;p&gt;Francisca tem um álbum com {{T1}} fotografias. Aproxime este número às centenas.&lt;/p&gt;","template":"&lt;p&gt;A centena mais próxima é {{response}}.&lt;/p&gt;","seed":{"parameters":[],"calculated":[{"name":"A1","function":"math.round({{T1}}/100)*100"},{"name":"T1","function":"{{Q1}}+{{Q2}}","temp":true}]},"algorithm":{"name":"calculateOperation","params":{"method":"equivLiteral","keyboard":"NUMERICAL"}}},{"id":"step-1","stimulus":"&lt;p&gt;Sem arredondar, quantas fotografias Francisca tem?&lt;/p&gt;","template":"&lt;p&gt;Ela tem {{response}} fotografias.&lt;/p&gt;","seed":{"calculated":[{"name":"A2","function":"{{Q1}}+{{Q2}}"}]},"algorithm":{"name":"calculateOperation","params":{"method":"equivLiteral","decimalPlaces":2,"keyboard":"NUMERICAL"}}},{"id":"step-2","stimulus":"&lt;p&gt;O que pede o enunciado?&lt;/p&gt;","seed":{"calculated":[{"name":"1-A1","label":"&lt;p&gt;Aproximar o número de fotografias às dezenas.&lt;/p&gt;","incorrect":true},{"name":"1-A2","label":"&lt;p&gt;Aproximar o número de fotografias às unidades de milhar.&lt;/p&gt;","incorrect":true},{"name":"1-A3","label":"&lt;p&gt;Aproximar o número de fotografias às centenas.&lt;/p&gt;"}]},"algorithm":{"name":"trueFalse","template":"Multiple choice – standard"}},{"id":"step-3","stimulus":"&lt;p&gt;Complete o seguinte texto.&lt;/p&gt;","template":"Para aproximar um número às centenas, deve-se descobrir entre quais duas {{response}} ele se encontra e escolher {{response}}.","seed":{"calculated":[{"name":"2-A1","label":"centenas","group":"1"},{"name":"2-A2","label":"dezenas","group":"1","incorrect":true},{"name":"2-A3","label":"unidades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o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decimalPlaces":2,"keyboard":"NUMERICAL"}}},{"id":"step-5","stimulus":"&lt;p&gt;Sabendo que {{T1}} está a {{T4}} unidades de {{T2}} e a {{T5}} unidades de {{T3}}, complete o seguinte texto.&lt;/p&gt;","template":"&lt;p&gt;A centena mais próxima das {{T1}} fotografias do álbum é {{response}}.&lt;/p&gt;","seed":{"calculated":[{"name":"4-A1","label":"{{function}}","function":"math.round({{T1}}/100)*100"},{"name":"T1","function":"{{Q1}}+{{Q2}}","temp":true},{"name":"T2","function":"math.floor({{T1}}/100)*100","temp":true},{"name":"T3","function":"math.ceil({{T1}}/100)*100","temp":true},{"name":"T4","function":"{{T1}}-{{T2}}","temp":true},{"name":"T5","function":"{{T3}}-{{T1}}","temp":true}]},"algorithm":{"name":"calculateOperation","params":{"method":"equivLiteral","decimalPlaces":2,"keyboard":"NUMERICAL"}}}]}</t>
  </si>
  <si>
    <t>Marta ha recolectado {{T1}} botellas de plástico para reciclar. Aproxima este número a las centenas.
La centena más próxima es {{A1}}.</t>
  </si>
  <si>
    <r>
      <rPr>
        <rFont val="Calibri"/>
        <color rgb="FF000000"/>
        <sz val="12.0"/>
      </rPr>
      <t xml:space="preserve">Q1: Mín = 100; Máx = 990; Incremento = </t>
    </r>
    <r>
      <rPr>
        <rFont val="Calibri"/>
        <color rgb="FF000000"/>
        <sz val="12.0"/>
      </rPr>
      <t>10</t>
    </r>
    <r>
      <rPr>
        <rFont val="Calibri"/>
        <color rgb="FF000000"/>
        <sz val="12.0"/>
      </rPr>
      <t xml:space="preserve">
Q2: Mín = 1; Máx = 9; Incremento = 1</t>
    </r>
  </si>
  <si>
    <t>Sin aproximar, ¿cuántas botellas ha recolectado Marta?
Marta ha recogido {{A2}} botellas.
(Cloze math)
A2 = {{Q1}}+{{Q2}}</t>
  </si>
  <si>
    <t>¿Qué pide el enunciado?
Aproximar el número de botellas a las decenas.
Aproximar el número de botellas a las centenas.*
Aproximar el número de botellas a las unidades de millar.
(single choice)</t>
  </si>
  <si>
    <t>Sabiendo que {{T1}} está a {{T4}} unidades de {{T2}} y a {{T5}} unidades de {{T3}}, completa el siguiente texto.
La centena más próxima a las {{T1}} botellas es {{A5}}.
(cloze math)
T1 = {{Q1}}+{{Q2}}
T2 = math.floor({{T1}}/100)*100
T3 = math.ceil({{T1}}/100)*100
T4 = {{T1}}-{{T2}}
T5 = {{T3}}-{{T1}}
A5 = Lemonlib.round({{T1}}/100)*100</t>
  </si>
  <si>
    <t>{"id":"M3-NyO-4a-A-5","seed":{"parameters":[{"name":"Q1","label":null,"min":100,"max":990,"step":10},{"name":"Q2","label":null,"min":1,"max":9,"step":1}],"uniques":true},"scaffolding":[{"id":"step-0","stimulus":"&lt;p&gt;Marta coletou {{T1}} garrafas plásticas para reciclar. Arredonde este número para as centenas.&lt;/p&gt;","template":"&lt;p&gt;A centena mais próxima é {{response}}.&lt;/p&gt;","seed":{"parameters":[],"calculated":[{"name":"A1","function":"math.round({{T1}}/100)*100"},{"name":"T1","function":"{{Q1}}+{{Q2}}","temp":true}]},"algorithm":{"name":"calculateOperation","params":{"method":"equivLiteral","keyboard":"NUMERICAL"}}},{"id":"step-1","stimulus":"&lt;p&gt;Sem arredondar, quantas garrafas Marta coletou?&lt;/p&gt;","template":"&lt;p&gt;Marta coletou {{response}} garrafas.&lt;/p&gt;","seed":{"calculated":[{"name":"A2","function":"{{Q1}}+{{Q2}}"}]},"algorithm":{"name":"calculateOperation","params":{"method":"equivLiteral","decimalPlaces":2,"keyboard":"NUMERICAL"}}},{"id":"step-2","stimulus":"&lt;p&gt;O que pede o enunciado?&lt;/p&gt;","seed":{"calculated":[{"name":"1-A1","label":"&lt;p&gt;Aproximar para as dezenas o número de garrafas coletadas.&lt;/p&gt;","incorrect":true},{"name":"1-A2","label":"&lt;p&gt;Aproximar para as unidades de milhar o número de garrafas coletadas.&lt;/p&gt;","incorrect":true},{"name":"1-A3","label":"&lt;p&gt;Aproximar para as centenas o número de garrafas coletadas.&lt;/p&gt;"}]},"algorithm":{"name":"trueFalse","template":"Multiple choice – standard"}},{"id":"step-3","stimulus":"&lt;p&gt;Complete o seguinte texto.&lt;/p&gt;","template":"Para aproximar um número às centenas, deve-se descobrir entre quais duas {{response}} ele se encontra e escolher {{response}}.","seed":{"calculated":[{"name":"2-A1","label":"centenas","group":"1"},{"name":"2-A2","label":"dezenas","group":"1","incorrect":true},{"name":"2-A3","label":"unidades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decimalPlaces":2,"keyboard":"NUMERICAL"}}},{"id":"step-5","stimulus":"&lt;p&gt;Sabendo que {{T1}} está a {{T4}} unidades de {{T2}} e a {{T5}} unidades de {{T3}}, complete o seguinte texto.&lt;/p&gt;","template":"&lt;p&gt;A centena mais próxima das {{T1}} garrafas coletadas é {{response}}.&lt;/p&gt;","seed":{"calculated":[{"name":"4-A1","label":"{{function}}","function":"math.round({{T1}}/100)*100"},{"name":"T1","function":"{{Q1}}+{{Q2}}","temp":true},{"name":"T2","function":"math.floor({{T1}}/100)*100","temp":true},{"name":"T3","function":"math.ceil({{T1}}/100)*100","temp":true},{"name":"T4","function":"{{T1}}-{{T2}}","temp":true},{"name":"T5","function":"{{T3}}-{{T1}}","temp":true}]},"algorithm":{"name":"calculateOperation","params":{"method":"equivLiteral","decimalPlaces":2,"keyboard":"NUMERICAL"}}}]}</t>
  </si>
  <si>
    <t>M3-NyO-4b</t>
  </si>
  <si>
    <t>Aproxima números de tres cifras a las decenas</t>
  </si>
  <si>
    <t>Haz clic en la decena más próxima al número {{T1}}.
A1*
A2
A3
A4
A5
(Se ven solo 3)</t>
  </si>
  <si>
    <t>Q1: Mín = 20; Máx = 90; Incremento = 1
Q2: 2, 3, 4, 6, 7, 8</t>
  </si>
  <si>
    <t>T1 = {{Q1}}*10+{{Q2}} 
A1 = math.round({{T1}}/10)*10
A2 = math.round({{T1}}/10)*10+10
A3 = math.round({{T1}}/10)*10-10
A4 = math.round({{T1}}/10)*10-20
A5 = math.round({{T1}}/10)*10+20</t>
  </si>
  <si>
    <t>Para aproximar un número a las decenas, hay que buscar entre qué dos decenas se encuentra y elegir la más cercana.</t>
  </si>
  <si>
    <t>&lt;p&gt;Para aproximar {{T1}} a las decenas, primero se busca entre qué dos decenas se encuentra, es decir, entre {{T2}} y {{T3}}.&lt;/p&gt;&lt;p&gt;A continuación, se comprueba a cuál de las dos está más próximo. Como {{T1}} está a {{T4}} unidades de {{T2}} y a {{T5}} unidades de {{T3}}, la respuesta es {{A1}}.&lt;/p&gt;</t>
  </si>
  <si>
    <t>T2 = math.floor({{T1}}/10)*10
T3 = math.ceil({{T1}}/10)*10
T4 = {{T1}}-{{T2}}
T5 = {{T3}}-{{T1}}</t>
  </si>
  <si>
    <t>{"id":"M3-NyO-4b-I-1","stimulus":"&lt;p&gt;Clique na dezena mais próxima do número {{T1}}.&lt;/p&gt;","hint":"&lt;p&gt;Para aproximar um número às dezenas, deve-se descobrir entre quais duas dezenas ele se encontra e escolher a mais próxima.&lt;/p&gt;","feedback":"&lt;p&gt;Para aproximar {{T1}} às dezenas, primeiro descobre-se entre quais duas dezenas ele se encontra, isto é, entre {{T2}} e {{T3}}.&lt;/p&gt;&lt;p&gt;Em seguida, verifica-se qual das duas dezenas está mais próxima. Como {{T1}} está a {{T4}} unidades de {{T2}} e a {{T5}} unidades de {{T3}}, a resposta é {{A1}}.&lt;/p&gt;","seed":{"parameters":[{"name":"Q1","label":null,"min":20,"max":90,"step":1},{"name":"Q2","list":["2","3","4","6","7","8"]}],"calculated":[{"name":"T1","function":"{{Q1}}*10+{{Q2}}","temp":true},{"name":"T2","function":"math.floor({{T1}}/10)*10","temp":true},{"name":"T3","function":"math.ceil({{T1}}/10)*10","temp":true},{"name":"T4","function":"{{T1}}-{{T2}}","temp":true},{"name":"T5","function":"{{T3}}-{{T1}}","temp":true},{"name":"A1","label":"{{function}}","function":"math.round({{T1}}/10)*10"},{"name":"A2","label":"{{function}}","function":"math.round({{T1}}/10)*10+10","incorrect":true},{"name":"A3","label":"{{function}}","function":"math.round({{T1}}/10)*10-10","incorrect":true},{"name":"A4","label":"{{function}}","function":"math.round({{T1}}/10)*10-20","incorrect":true},{"name":"A5","label":"{{function}}","function":"math.round({{T1}}/10)*10+20","incorrect":true}],"uniques":true},"algorithm":{"name":"trueFalse","template":"Multiple choice – standard","params":{"countCorrect":1,"countIncorrect":2,"showCheckIcon":false,"columns":3}}}</t>
  </si>
  <si>
    <t>Escribe la decena más próxima al número {{T1}}.
La decena más próxima a {{T1}} es {{A1}}.</t>
  </si>
  <si>
    <t>Q1: Mín = 10; Máx = 90; Incremento = 1
Q2: 2, 3, 4, 6, 7, 8</t>
  </si>
  <si>
    <t>T1 = {{Q1}}*10+{{Q2}} 
A1 = Lemonlib.round({{T1}}/10)*10</t>
  </si>
  <si>
    <t>{"id":"M3-NyO-4b-E-1","stimulus":"&lt;p&gt;Escreva a dezena mais próxima do número {{T1}}.&lt;/p&gt;","template":"&lt;p&gt;A dezena mais próxima de {{T1}} é {{response}}.&lt;/p&gt;","hint":"&lt;p&gt;Para aproximar um número às dezenas, deve-se encontrar entre quais duas dezenas ele está e escolher a mais próxima.&lt;/p&gt;","feedback":"&lt;p&gt;Para aproximar {{T1}} às centenas, encontra-se entre quais duas centenas o {{T1}} está. Neste caso, está entre {{T2}} e {{T3}}.&lt;/p&gt;&lt;p&gt;Em seguida, verifica-se qual centena está mais próxima. Como {{T1}} está a {{T4}} unidades de {{T2}} e a {{T5}} unidades de {{T3}}, a resposta é {{A1}}.&lt;/p&gt;","seed":{"parameters":[{"name":"Q1","label":null,"min":10,"max":90,"step":1},{"name":"Q2","list":["1","2","3","4","6","7","8","9"]}],"calculated":[{"name":"A1","label":"{{function}}","function":"math.round({{T1}}/10)*10"},{"name":"T1","function":"{{Q1}}*10+{{Q2}}","temp":true},{"name":"T2","function":"math.floor({{T1}}/10)*10","temp":true},{"name":"T3","function":"math.ceil({{T1}}/10)*10","temp":true},{"name":"T4","function":"{{T1}}-{{T2}}","temp":true},{"name":"T5","function":"{{T3}}-{{T1}}","temp":true}],"uniques":true},"algorithm":{"name":"calculateOperation","params":{"method":"equivLiteral","keyboard":"NUMERICAL"}}}</t>
  </si>
  <si>
    <r>
      <rPr>
        <rFont val="Calibri"/>
        <color rgb="FF000000"/>
        <sz val="12.0"/>
      </rPr>
      <t xml:space="preserve">José ha visitado un museo arqueológico que se encuentra a &lt;span class=\"no-break\"&gt;{{T1}} km&lt;/span&gt; de su ciudad. Aproxima esta distancia a las </t>
    </r>
    <r>
      <rPr>
        <rFont val="Calibri"/>
        <color rgb="FF000000"/>
        <sz val="12.0"/>
      </rPr>
      <t>decenas</t>
    </r>
    <r>
      <rPr>
        <rFont val="Calibri"/>
        <color rgb="FF000000"/>
        <sz val="12.0"/>
      </rPr>
      <t xml:space="preserve">.
La </t>
    </r>
    <r>
      <rPr>
        <rFont val="Calibri"/>
        <color rgb="FF000000"/>
        <sz val="12.0"/>
      </rPr>
      <t xml:space="preserve">decena </t>
    </r>
    <r>
      <rPr>
        <rFont val="Calibri"/>
        <color rgb="FF000000"/>
        <sz val="12.0"/>
      </rPr>
      <t>más próxima es {{A1}}.</t>
    </r>
  </si>
  <si>
    <t>Q1: Mín = 10; Máx = 50; Incremento = 1
Q2: [2, 3, 4, 6, 7, 8]</t>
  </si>
  <si>
    <r>
      <rPr>
        <rFont val="Calibri"/>
        <color rgb="FF000000"/>
        <sz val="12.0"/>
      </rPr>
      <t xml:space="preserve">Sin aproximar, ¿a qué distancia está el museo arqueológico?
El museo está a {{A1}} km.
(Cloze math)
</t>
    </r>
    <r>
      <rPr>
        <rFont val="Calibri"/>
        <color rgb="FF000000"/>
        <sz val="12.0"/>
      </rPr>
      <t>A1 = {{Q1}}*10+{{Q2}}</t>
    </r>
  </si>
  <si>
    <t>¿Qué pide el enunciado?
Aproximar la distancia al museo a las decenas.*
Aproximar la distancia al museo a las centenas.
Aproximar la distancia al museo a las unidades de millar.
(single choice)</t>
  </si>
  <si>
    <t>Completa el siguiente texto.
Para aproximar un número a las decenas, hay que buscar entre qué dos [centenas/decenas*/unidades de millar] se encuentra y elegir [la más cercana*/la más lejana].
(Drop down)</t>
  </si>
  <si>
    <t>{{T1}} está entre {{T2}} y {{T3}}. ¿Cuántas unidades lo separan de cada decena?
{{T1}} está a {{A2}} unidades de {{T2}}.
{{T1}} está a {{A3}} unidades de {{T3}}.
(cloze math)
T2 = math.floor({{T1}}/10)*10
T3 = math.ceil({{T1}}/10)*10
A2 = {{T1}}-{{T2}}
A3 = {{T3}}-{{T1}}</t>
  </si>
  <si>
    <t>Sabiendo que {{T1}} está a {{T4}} unidades de {{T2}} y a {{T5}} unidades de {{T3}}, completa el siguiente texto.
La decena más próxima de los {{T1}} km a los que se encuentra el museo es {{A5}}.
(cloze math)
{{T4}} = {{T1}}-{{T2}}
{{T5}} = {{T3}}-{{T1}}
{{A5}} = Lemonlib.round({{T1}}/10)*10</t>
  </si>
  <si>
    <t>{"id":"M3-NyO-4b-A-1","seed":{"parameters":[{"name":"Q1","label":null,"min":10,"max":50,"step":1},{"name":"Q2","list":["2","3","4","6","7","8"]}],"uniques":true},"scaffolding":[{"id":"step-0","stimulus":"&lt;p&gt;José visitou um museu arqueológico que fica a &lt;span class=\"no-break\"&gt;{{T1}} km&lt;/span&gt; da cidade dele. Aproxime esta distância às dezenas.&lt;/p&gt;","template":"&lt;p&gt;A dezena mais próxima é {{response}}.&lt;/p&gt;","seed":{"calculated":[{"name":"T1","function":"{{Q1}}*10+{{Q2}}","temp":true},{"name":"0-A1","label":"{{function}}","function":"math.round({{T1}}/10)*10"}]},"algorithm":{"name":"calculateOperation","params":{"method":"equivLiteral","keyboard":"NUMERICAL"}}},{"id":"step-1","stimulus":"&lt;p&gt;Sem aproximar, a que distância fica o museu arqueológico?&lt;/p&gt;","template":"&lt;p&gt;O museu fica a {{response}} km.&lt;/p&gt;","seed":{"calculated":[{"name":"1-A1","label":"{{function}}","function":"{{Q1}}*10+{{Q2}}"}]},"algorithm":{"name":"calculateOperation","params":{"method":"equivLiteral","keyboard":"NUMERICAL"}}},{"id":"step-2","stimulus":"&lt;p&gt;O que pede o enunciado?&lt;/p&gt;","seed":{"calculated":[{"name":"2-A1","label":"&lt;p&gt;Aproximar paras as dezenas a que distância fica o museu.&lt;/p&gt;"},{"name":"2-A2","label":"&lt;p&gt;Aproximar paras as centenas a que distância fica o museu.&lt;/p&gt;","incorrect":true},{"name":"2-A3","label":"&lt;p&gt;Aproximar paras as unidades de milhar a que distância fica o museu.&lt;/p&gt;","incorrect":true}]},"algorithm":{"name":"trueFalse","template":"Multiple choice – standard"}},{"id":"step-3","stimulus":"&lt;p&gt;Complete o seguinte texto.&lt;/p&gt;","template":"&lt;p&gt;Para aproximar um número às dezenas, deve-se descobrir entre quais duas {{response}} ele se encontra e escolher {{response}}.&lt;/p&gt;","seed":{"calculated":[{"name":"3-A1","label":"dezenas","group":1},{"name":"3-A2","label":"centenas","group":1,"incorrect":true},{"name":"3-A2","label":"unidades de milhar","group":1,"incorrect":true},{"name":"3-A1","label":"a mais próxima","group":2},{"name":"3-A1","label":"a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seguinte texto.&lt;/p&gt;","template":"&lt;p&gt;A dezena mais próxima dos {{T1}} km em que o museu está localizado é {{response}}.&lt;/p&gt;","seed":{"calculated":[{"name":"T1","function":"{{Q1}}*10+{{Q2}}","temp":true},{"name":"T2","function":"math.floor({{T1}}/10)*10","temp":true},{"name":"T3","function":"math.ceil({{T1}}/10)*10","temp":true},{"name":"T4","function":"{{T1}}-{{T2}}","temp":true},{"name":"T5","function":"{{T3}}-{{T1}}","temp":true},{"name":"5-A1","label":"{{function}}","function":"math.round({{T1}}/10)*10"}]},"algorithm":{"name":"calculateOperation","params":{"method":"equivLiteral","keyboard":"NUMERICAL"}}}]}</t>
  </si>
  <si>
    <r>
      <rPr>
        <rFont val="Calibri"/>
        <color rgb="FF000000"/>
        <sz val="12.0"/>
      </rPr>
      <t xml:space="preserve">En un videojuego, </t>
    </r>
    <r>
      <rPr>
        <rFont val="Calibri"/>
        <color rgb="FF000000"/>
        <sz val="12.0"/>
      </rPr>
      <t>Maricarmen</t>
    </r>
    <r>
      <rPr>
        <rFont val="Calibri"/>
        <color rgb="FF000000"/>
        <sz val="12.0"/>
      </rPr>
      <t xml:space="preserve"> ha conseguido {{T1}} estrellas. Aproxima esta cantidad a las centenas.
La centena más próxima es {{A1}}.</t>
    </r>
  </si>
  <si>
    <t xml:space="preserve">Un videojuego de aventuras, consiste en juntar {{Q1}} monedas doradas. Aproxima esta cantidad  a las decenas
El número más próximo es {{A1}}
</t>
  </si>
  <si>
    <t>Sin aproximar, ¿cuántas estrellas ha conseguido Maricarmen?
Ha conseguido {{A1}} estrellas.
(Cloze math)
A1 = {{Q1}}*10+{{Q2}}</t>
  </si>
  <si>
    <t>¿Qué pide el enunciado?
Aproximar el número de estrellas a las decenas.*
Aproximar el número de estrellas a las centenas.
Aproximar el número de estrellas a las unidades de millar.
(single choice)</t>
  </si>
  <si>
    <t>{{T1}} está entre {{T2}} y {{T3}}. ¿Cuántas unidades lo separan de cada decena?
{{T1}} está a {{A3}} unidades de {{T2}}.
{{T1}} está a {{A4}} unidades de {{T3}}.
(cloze math)
T2 = math.floor({{T1}}/10)*10
T3 = math.ceil({{T1}}/10)*10
A3 = {{T1}}-{{T2}}
A4 = {{T3}}-{{T1}}</t>
  </si>
  <si>
    <t>Sabiendo que {{T1}} está a {{T4}} unidades de {{T2}} y a {{T5}} unidades de {{T3}}, completa el siguiente texto.
La decena más próxima de las {{T1}} estrellas de Alba es {{A5}}.
(cloze math)
{{T4}} = {{T1}}-{{T2}}
{{T5}} = {{T3}}-{{T1}}
{{A5}} = Lemonlib.round({{T1}}/10)*10</t>
  </si>
  <si>
    <t>{"id":"M3-NyO-4b-A-2","seed":{"parameters":[{"name":"Q1","label":null,"min":10,"max":90,"step":1},{"name":"Q2","list":["2","3","4","6","7","8"]}],"uniques":true},"scaffolding":[{"id":"step-0","stimulus":"&lt;p&gt;Em um jogo de videogame, Mariana conseguiu ganhar {{T1}} estrelas. Aproxime esta quantidade às dezenas.&lt;/p&gt;","template":"&lt;p&gt;A dezena mais próxima é {{response}}.&lt;/p&gt;","seed":{"calculated":[{"name":"T1","function":"{{Q1}}*10+{{Q2}}","temp":true},{"name":"0-A1","label":"{{function}}","function":"math.round({{T1}}/10)*10"}]},"algorithm":{"name":"calculateOperation","params":{"method":"equivLiteral","keyboard":"NUMERICAL"}}},{"id":"step-1","stimulus":"&lt;p&gt;Sem aproximar, quantas estrelas Mariana conseguiu?&lt;/p&gt;","template":"&lt;p&gt;Ela conseguiu {{response}} estrelas.&lt;/p&gt;","seed":{"calculated":[{"name":"1-A1","label":"{{function}}","function":"{{Q1}}*10+{{Q2}}"}]},"algorithm":{"name":"calculateOperation","params":{"method":"equivLiteral","keyboard":"NUMERICAL"}}},{"id":"step-2","stimulus":"&lt;p&gt;O que pede o enunciado?&lt;/p&gt;","seed":{"calculated":[{"name":"2-A1","label":"&lt;p&gt;Aproximar o número de estrelas às dezenas.&lt;/p&gt;"},{"name":"2-A2","label":"&lt;p&gt;Aproximar o número de estrelas às centenas.&lt;/p&gt;","incorrect":true},{"name":"2-A3","label":"&lt;p&gt;Aproximar o número de estrelas às unidades de milhar.&lt;/p&gt;","incorrect":true}]},"algorithm":{"name":"trueFalse","template":"Multiple choice – standard"}},{"id":"step-3","stimulus":"&lt;p&gt;Complete o seguinte texto.&lt;/p&gt;","template":"&lt;p&gt;Para aproximar um número às dezenas, deve-se descobrir entre quais duas {{response}} ele se encontra e escolher {{response}}.&lt;/p&gt;","seed":{"calculated":[{"name":"3-A1","label":"dezenas","group":1},{"name":"3-A2","label":"centenas","group":1,"incorrect":true},{"name":"3-A2","label":"unidades de milhar","group":1,"incorrect":true},{"name":"3-A1","label":"a mais próxima","group":2},{"name":"3-A1","label":"a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seguinte texto.&lt;/p&gt;","template":"&lt;p&gt;A dezena mais próxima das {{T1}} estrelas que Mariana conseguiu é {{response}}.&lt;/p&gt;","seed":{"calculated":[{"name":"T1","function":"{{Q1}}*10+{{Q2}}","temp":true},{"name":"T2","function":"math.floor({{T1}}/10)*10","temp":true},{"name":"T3","function":"math.ceil({{T1}}/10)*10","temp":true},{"name":"T4","function":"{{T1}}-{{T2}}","temp":true},{"name":"T5","function":"{{T3}}-{{T1}}","temp":true},{"name":"5-A1","label":"{{function}}","function":"math.round({{T1}}/10)*10"}]},"algorithm":{"name":"calculateOperation","params":{"method":"equivLiteral","keyboard":"NUMERICAL"}}}]}</t>
  </si>
  <si>
    <t>Unos biólogos han visto que la colonia de pingüinos que están estudiando tiene {{T1}} miembros. Aproxima esta cantidad a las decenas.
La decena más próxima es {{A1}}.</t>
  </si>
  <si>
    <t>Q1: Mín = 10; Máx = 90; Incremento = 1
Q2: [2, 3, 4, 6, 7, 8]</t>
  </si>
  <si>
    <t>Sin aproximar, ¿cuántos miembros tiene la colonia de pingüinos?
Hay {{A2}} pingüinos en la colonia.
(Cloze math)
A2 = {{Q1}}*10+{{Q2}}</t>
  </si>
  <si>
    <t>¿Qué pide el enunciado?
Aproximar el número de pingüinos a las decenas.*
Aproximar el número de pingüinos a las centenas.
Aproximar el número de pingüinos a las unidades de millar.
(single choice)</t>
  </si>
  <si>
    <t>{{T1}} está entre {{T2}} y {{T3}}. ¿Cuántas unidades lo separan de cada decena?
{{T1}} está a {{A3}} unidades de {{T2}}.
{{T1}} está a {{A4}} unidades de {{T3}}.
(cloze math)
T1 = {{Q1}}*10+{{Q2}} 
T2 = math.floor({{T1}}/10)*10
T3 = math.ceil({{T1}}/10)*10
A3 = {{T1}}-{{T2}}
A4 = {{T3}}-{{T1}}</t>
  </si>
  <si>
    <t>Sabiendo que {{T1}} está a {{T4}} unidades de {{T2}} y a {{T5}} unidades de {{T3}}, completa el siguiente texto.
La decena más próxima a los {{T1}} pingüinos es {{A5}}.
(cloze math)
T1 = {{Q1}}*10+{{Q2}} 
T2 = math.floor({{T1}}/10)*10
T3 = math.ceil({{T1}}/10)*10
T4 = {{T1}}-{{T2}}
T5 = {{T3}}-{{T1}}
A5 = Lemonlib.round({{T1}}/10)*10</t>
  </si>
  <si>
    <t>{"id":"M3-NyO-4b-A-3","seed":{"parameters":[{"name":"Q1","label":null,"min":10,"max":90,"step":1},{"name":"Q2","list":["2","3","4","6","7","8"]}],"uniques":true},"scaffolding":[{"id":"step-0","stimulus":"&lt;p&gt;Um grupo de biólogos observou que a colônia de pinguins que eles estudam está com {{T1}} membros. Arredonde esse valor para as dezenas.&lt;/p&gt;","template":"&lt;p&gt;A dezena mais próxima é {{response}}.&lt;/p&gt;","seed":{"calculated":[{"name":"T1","function":"{{Q1}}*10+{{Q2}}","temp":true},{"name":"0-A1","label":"{{function}}","function":"math.round({{T1}}/10)*10"}]},"algorithm":{"name":"calculateOperation","params":{"method":"equivLiteral","keyboard":"NUMERICAL"}}},{"id":"step-1","stimulus":"&lt;p&gt;Sem aproximar, quantos membros tem a colônia de pinguins?&lt;/p&gt;","template":"&lt;p&gt;Há {{response}} pinguins na colônia.&lt;/p&gt;","seed":{"calculated":[{"name":"1-A1","label":"{{function}}","function":"{{Q1}}*10+{{Q2}}"}]},"algorithm":{"name":"calculateOperation","params":{"method":"equivLiteral","keyboard":"NUMERICAL"}}},{"id":"step-2","stimulus":"&lt;p&gt;O que pede o enunciado?&lt;/p&gt;","seed":{"calculated":[{"name":"2-A1","label":"&lt;p&gt;Aproximar o número de pinguins para as dezenas.&lt;/p&gt;"},{"name":"2-A2","label":"&lt;p&gt;Aproximar o número de pinguins para as centenas.&lt;/p&gt;","incorrect":true},{"name":"2-A3","label":"&lt;p&gt;Aproximar o número de pinguins para as unidades de milhar.&lt;/p&gt;","incorrect":true}]},"algorithm":{"name":"trueFalse","template":"Multiple choice – standard"}},{"id":"step-3","stimulus":"&lt;p&gt;Complete o seguinte texto.&lt;/p&gt;","template":"&lt;p&gt;Para aproximar um número às dezenas, deve-se descobrir entre quais duas {{response}} ele se encontra e escolher {{response}}.&lt;/p&gt;","seed":{"calculated":[{"name":"3-A1","label":"dezenas","group":1},{"name":"3-A2","label":"centenas","group":1,"incorrect":true},{"name":"3-A2","label":"unidades de milhar","group":1,"incorrect":true},{"name":"3-A1","label":"a mais próxima","group":2},{"name":"3-A1","label":"a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seguinte texto.&lt;/p&gt;","template":"&lt;p&gt;A dezena mais próxima dos {{T1}} pinguins é {{response}}.&lt;/p&gt;","seed":{"calculated":[{"name":"T1","function":"{{Q1}}*10+{{Q2}}","temp":true},{"name":"T2","function":"math.floor({{T1}}/10)*10","temp":true},{"name":"T3","function":"math.ceil({{T1}}/10)*10","temp":true},{"name":"T4","function":"{{T1}}-{{T2}}","temp":true},{"name":"T5","function":"{{T3}}-{{T1}}","temp":true},{"name":"5-A1","label":"{{function}}","function":"math.round({{T1}}/10)*10"}]},"algorithm":{"name":"calculateOperation","params":{"method":"equivLiteral","keyboard":"NUMERICAL"}}}]}</t>
  </si>
  <si>
    <r>
      <rPr>
        <rFont val="Calibri"/>
        <color rgb="FF000000"/>
        <sz val="12.0"/>
      </rPr>
      <t xml:space="preserve">Un recipiente contiene {{T1}} centilitros de agua. Aproxima esta cantidad a las </t>
    </r>
    <r>
      <rPr>
        <rFont val="Calibri"/>
        <color rgb="FF000000"/>
        <sz val="12.0"/>
      </rPr>
      <t>decenas</t>
    </r>
    <r>
      <rPr>
        <rFont val="Calibri"/>
        <color rgb="FF000000"/>
        <sz val="12.0"/>
      </rPr>
      <t xml:space="preserve">.
La </t>
    </r>
    <r>
      <rPr>
        <rFont val="Calibri"/>
        <color rgb="FF000000"/>
        <sz val="12.0"/>
      </rPr>
      <t xml:space="preserve">decena </t>
    </r>
    <r>
      <rPr>
        <rFont val="Calibri"/>
        <color rgb="FF000000"/>
        <sz val="12.0"/>
      </rPr>
      <t>más próxima es {{A1}}.</t>
    </r>
  </si>
  <si>
    <t>Sin aproximar, ¿cuántos centilitros contiene el recipiente de agua?
Contiene {{A2}} centilitros.
(Cloze math)
A2 = {{Q1}}*10+{{Q2}}</t>
  </si>
  <si>
    <t>¿Qué pide el enunciado?
Aproximar el número de centilitros del recipiente a las decenas.*
Aproximar el número de centilitros del recipiente a las centenas.
Aproximar el número de centilitros del recipiente a las unidades de millar.
(single choice)</t>
  </si>
  <si>
    <t>Sabiendo que {{T1}} está a {{T4}} unidades de {{T2}} y a {{T5}} unidades de {{T3}}, completa el siguiente texto.
La decena más próxima a los {{T1}} centilitros del recipiente es {{A5}}.
(cloze math)
T1 = {{Q1}}*10+{{Q2}} 
T2 = math.floor({{T1}}/10)*10
T3 = math.ceil({{T1}}/10)*10
T4 = {{T1}}-{{T2}}
T5 = {{T3}}-{{T1}}
A5 = Lemonlib.round({{T1}}/10)*10</t>
  </si>
  <si>
    <t>{"id":"M3-NyO-4b-A-4","seed":{"parameters":[{"name":"Q1","label":null,"min":10,"max":90,"step":1},{"name":"Q2","list":["2","3","4","6","7","8"]}],"uniques":true},"scaffolding":[{"id":"step-0","stimulus":"&lt;p&gt;Um recipiente contém {{T1}} centilitros de água. Arredonde esse valor para as dezenas.&lt;/p&gt;","template":"&lt;p&gt;A dezena mais próxima é {{response}}.&lt;/p&gt;","seed":{"calculated":[{"name":"T1","function":"{{Q1}}*10+{{Q2}}","temp":true},{"name":"0-A1","label":"{{function}}","function":"math.round({{T1}}/10)*10"}]},"algorithm":{"name":"calculateOperation","params":{"method":"equivLiteral","keyboard":"NUMERICAL"}}},{"id":"step-1","stimulus":"&lt;p&gt;Sem aproximar, quantos centilitros contém o recipiente de água?&lt;/p&gt;","template":"&lt;p&gt;O recipiente contém {{response}} centilitros.&lt;/p&gt;","seed":{"calculated":[{"name":"1-A1","label":"{{function}}","function":"{{Q1}}*10+{{Q2}}"}]},"algorithm":{"name":"calculateOperation","params":{"method":"equivLiteral","keyboard":"NUMERICAL"}}},{"id":"step-2","stimulus":"&lt;p&gt;O que pede o enunciado?&lt;/p&gt;","seed":{"calculated":[{"name":"2-A1","label":"&lt;p&gt;Aproximar às dezenas a quantidade de centilitros do recipiente.&lt;/p&gt;"},{"name":"2-A2","label":"&lt;p&gt;Aproximar às centenas a quantidade de centilitros do recipiente.&lt;/p&gt;","incorrect":true},{"name":"2-A3","label":"&lt;p&gt;Aproximar às unidades de milhar a quantidade de centilitros do recipiente.&lt;/p&gt;","incorrect":true}]},"algorithm":{"name":"trueFalse","template":"Multiple choice – standard"}},{"id":"step-3","stimulus":"&lt;p&gt;Complete o seguinte texto.&lt;/p&gt;","template":"&lt;p&gt;Para aproximar um número às dezenas, deve-se descobrir entre quais duas {{response}} ele se encontra e escolher {{response}}.&lt;/p&gt;","seed":{"calculated":[{"name":"3-A1","label":"dezenas","group":1},{"name":"3-A2","label":"centenas","group":1,"incorrect":true},{"name":"3-A2","label":"unidades de milhar","group":1,"incorrect":true},{"name":"3-A1","label":"a mais próxima","group":2},{"name":"3-A1","label":"a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seguinte texto.&lt;/p&gt;","template":"&lt;p&gt;A dezena mais próxima dos {{T1}} centilitros de água do recipiente é {{response}}.&lt;/p&gt;","seed":{"calculated":[{"name":"T1","function":"{{Q1}}*10+{{Q2}}","temp":true},{"name":"T2","function":"math.floor({{T1}}/10)*10","temp":true},{"name":"T3","function":"math.ceil({{T1}}/10)*10","temp":true},{"name":"T4","function":"{{T1}}-{{T2}}","temp":true},{"name":"T5","function":"{{T3}}-{{T1}}","temp":true},{"name":"5-A1","label":"{{function}}","function":"math.round({{T1}}/10)*10"}]},"algorithm":{"name":"calculateOperation","params":{"method":"equivLiteral","keyboard":"NUMERICAL"}}}]}</t>
  </si>
  <si>
    <t>En un torneo juvenil de fútbol hubo {{T1}} espectadores. Aproxima este número a las decenas.
La decena más próxima es {{A1}}.</t>
  </si>
  <si>
    <t>Sin aproximar, ¿cuántos espectadores hubo en el torneo juvenil?
Hubo {{A2}} espectadores.
(Cloze math)
A2 = {{Q1}}*10+{{Q2}}</t>
  </si>
  <si>
    <t>¿Qué pide el enunciado?
Aproximar el número de espectadores a las decenas.*
Aproximar el número de espectadores a las centenas.
Aproximar el número de espectadores a las unidades de millar.
(single choice)</t>
  </si>
  <si>
    <t>Sabiendo que {{T1}} está a {{T4}} unidades de {{T2}} y a {{T5}} unidades de {{T3}}, completa el siguiente texto.
La decena más próxima a los {{T1}} espectadores es {{A5}}.
(cloze math)
T1 = {{Q1}}*10+{{Q2}} 
T2 = math.floor({{T1}}/10)*10
T3 = math.ceil({{T1}}/10)*10
T4 = {{T1}}-{{T2}}
T5 = {{T3}}-{{T1}}
A5 = Lemonlib.round({{T1}}/10)*10</t>
  </si>
  <si>
    <t>{"id":"M3-NyO-4b-A-5","seed":{"parameters":[{"name":"Q1","label":null,"min":10,"max":90,"step":1},{"name":"Q2","list":["2","3","4","6","7","8"]}],"uniques":true},"scaffolding":[{"id":"step-0","stimulus":"&lt;p&gt;Em um torneio juvenil de futebol havia {{T1}} espectadores. Arredonde este número para as dezenas.&lt;/p&gt;","template":"&lt;p&gt;A dezena mais próxima é {{response}}.&lt;/p&gt;","seed":{"calculated":[{"name":"T1","function":"{{Q1}}*10+{{Q2}}","temp":true},{"name":"0-A1","label":"{{function}}","function":"math.round({{T1}}/10)*10"}]},"algorithm":{"name":"calculateOperation","params":{"method":"equivLiteral","keyboard":"NUMERICAL"}}},{"id":"step-1","stimulus":"&lt;p&gt;Sem aproximar, quantos espectadores havia no torneio juvenil?&lt;/p&gt;","template":"&lt;p&gt;Havia {{response}} espectadores.&lt;/p&gt;","seed":{"calculated":[{"name":"1-A1","label":"{{function}}","function":"{{Q1}}*10+{{Q2}}"}]},"algorithm":{"name":"calculateOperation","params":{"method":"equivLiteral","keyboard":"NUMERICAL"}}},{"id":"step-2","stimulus":"&lt;p&gt;O que pede o enunciado?&lt;/p&gt;","seed":{"calculated":[{"name":"2-A1","label":"&lt;p&gt;Aproximar o número de espectadores para as dezenas.&lt;/p&gt;"},{"name":"2-A2","label":"&lt;p&gt;Aproximar o número de espectadores para as centenas.&lt;/p&gt;","incorrect":true},{"name":"2-A3","label":"&lt;p&gt;Aproximar o número de espectadores para as unidades de milhar.&lt;/p&gt;","incorrect":true}]},"algorithm":{"name":"trueFalse","template":"Multiple choice – standard"}},{"id":"step-3","stimulus":"&lt;p&gt;Complete o seguinte texto.&lt;/p&gt;","template":"&lt;p&gt;Para aproximar um número às dezenas, deve-se descobrir entre quais duas {{response}} ele se encontra e escolher {{response}}.&lt;/p&gt;","seed":{"calculated":[{"name":"3-A1","label":"dezenas","group":1},{"name":"3-A2","label":"centenas","group":1,"incorrect":true},{"name":"3-A2","label":"unidades de milhar","group":1,"incorrect":true},{"name":"3-A1","label":"a mais próxima","group":2},{"name":"3-A1","label":"a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seguinte texto.&lt;/p&gt;","template":"&lt;p&gt;A dezena mais próxima dos {{T1}} espectadores é {{response}}.&lt;/p&gt;","seed":{"calculated":[{"name":"T1","function":"{{Q1}}*10+{{Q2}}","temp":true},{"name":"T2","function":"math.floor({{T1}}/10)*10","temp":true},{"name":"T3","function":"math.ceil({{T1}}/10)*10","temp":true},{"name":"T4","function":"{{T1}}-{{T2}}","temp":true},{"name":"T5","function":"{{T3}}-{{T1}}","temp":true},{"name":"5-A1","label":"{{function}}","function":"math.round({{T1}}/10)*10"}]},"algorithm":{"name":"calculateOperation","params":{"method":"equivLiteral","keyboard":"NUMERICAL"}}}]}</t>
  </si>
  <si>
    <t>M3-NyO-5a</t>
  </si>
  <si>
    <t>Lee números ordinales hasta el 30.º (pasa número a texto)</t>
  </si>
  <si>
    <t>Une los siguientes números ordinales con su forma escrita.
{{Q1}}.º   {{A1}}
{{Q2}}.º   {{A2}}
{{Q3}}.º   {{A3}}</t>
  </si>
  <si>
    <t>Q1: Mín = 1; Máx = 30; Incremento = 1
Q2: Mín = 1; Máx = 30; Incremento = 1
Q3: Mín = 1; Máx = 30; Incremento = 1</t>
  </si>
  <si>
    <t>A1 = Lemonlib.numToOrdinal({{Q1}}, 'es')
A2 = Lemonlib.numToOrdinal({{Q2}}, 'es')
A3 = Lemonlib.numToOrdinal({{Q3}}, 'es')</t>
  </si>
  <si>
    <t>Los números ordinales se escriben de esta manera: primero (1.º), segundo (2.º), tercero (3.º)...</t>
  </si>
  <si>
    <t>&lt;p&gt;Los números ordinales se escriben de esta manera: primero (1.º), segundo (2.º), tercero (3.º)...&lt;/p&gt;
Sin TE particular.</t>
  </si>
  <si>
    <t>{
 "id": "M3-NyO-5a-I-1",
 "stimulus": "&lt;p&gt;Combine os seguintes números ordinais com sua forma escrita.&lt;/p&gt;",
 "hint": "&lt;p&gt;Os números ordinais são escritos desta forma: primeiro (1º), segundo (2º), terceiro (3º)...&lt;/p&gt;",
 "feedback": "&lt;p&gt;Os números ordinais são escritos desta forma: primeiro (1º), segundo (2º), terceiro (3º)...&lt;/p&gt;",
 "seed": {
 "parameters": [
 {
 "name": "Q1",
 "label": null,
 "min": 1,
 "max": 30,
 "step": 1
 },
 {
 "name": "Q2",
 "label": null,
 "min": 1,
 "max": 30,
 "step": 1
 },
 {
 "name": "Q3",
 "label": null,
 "min": 1,
 "max": 30,
 "step": 1
 }
 ],
 "calculated": [
 {
 "name": "A1",
 "label": "{{Q1}}º",
 "function": "{{T1}}",
 "group": 1
 },
 {
 "name": "A2",
 "label": "{{Q2}}º",
 "function": "{{T2}}",
 "group": 1
 },
 {
 "name": "A3",
 "label": "{{Q3}}º",
 "function": "{{T3}}",
 "group": 1
 },
 {
 "name": "T1",
 "function": "Lemonlib.numToOrdinal({{Q1}}, 'pt')",
 "temp": true
 },
 {
 "name": "T2",
 "function": "Lemonlib.numToOrdinal({{Q2}}, 'pt')",
 "temp": true
 },
 {
 "name": "T3",
 "function": "Lemonlib.numToOrdinal({{Q3}}, 'pt')",
 "temp": true
 }
 ],
 "uniques": true
 },
 "algorithm": {
 "name": "linkOperationResult",
 "params": {
 "invert": true
 },
 "template": "Match list"
 }
 }</t>
  </si>
  <si>
    <t>Escribe cómo se lee este ordinal.
{{T1}}.º: {{T2}}{{A1}}</t>
  </si>
  <si>
    <t>Q1= 10, 20
Q2= Min = 1; Max = 9; Step= 1</t>
  </si>
  <si>
    <t>T1 = {{Q1}}+{{Q2}}
T2 = Lemonlib.numToOrdinal({{Q1}}, 'es')
T3 = Lemonlib.numToOrdinal({{Q1}}+{{Q2}}, 'es')
T4 = {{Q1}}+{{Q2}}-1
T5 = Lemonlib.numToOrdinal({{Q1}}+{{Q2}}-1, 'es')
A1= Lemonlib.numToOrdinal({{Q2}}, 'es')</t>
  </si>
  <si>
    <t>&lt;p&gt;Los números ordinales se escriben de esta manera: primero (1.º), segundo (2.º), tercero (3.º)... {{T4}} ({{T5}}.º) y {{T1}} ({{T3}}.º).&lt;/p&gt;</t>
  </si>
  <si>
    <t>{
    "id": "M3-NyO-5a-E-1",
    "stimulus": "&lt;p&gt;Escreva como se lê o seguinte número ordinal.&lt;/p&gt;",
    "template": "&lt;p&gt;{{Q1}}º lê-se {{response}}.&lt;/p&gt;",
    "hint": "&lt;p&gt;Os números ordinais são escritos desta forma: primeiro (1º), segundo (2º), terceiro (3º)...&lt;/p&gt;",
    "feedback": "&lt;p&gt;Os números ordinais são escritos desta forma: primeiro (1º), segundo (2º), terceiro (3º)...&lt;/p&gt;",
    "seed": {
        "parameters": [
            {
                "name": "Q1",
                "label": null,
                "min": 1,
                "max": 30,
                "step": 1
            }
        ],
        "calculated": [
            {
                "name": "A1",
                "label": "{{function}}",
                "function": "Lemonlib.numToOrdinal({{Q1}}, 'pt')"
            }
        ],
        "uniques": true
    },
    "algorithm": {
        "name": "calculateOperation",
        "template": "Cloze with text"
    }
}</t>
  </si>
  <si>
    <t>De entre sus amigos, Augusto ha sido el {{T1}}.º en leer un libro. Completa el hueco.
Ha sido el {{T2}}{{A1}}.</t>
  </si>
  <si>
    <t>{
    "id": "M3-NyO-5a-A-1",
    "stimulus": "&lt;p&gt;Entre seus amigos, Augusto foi o {{Q1}}º a terminar de ler um livro que todos estavam lendo. Escreva esse número por extenso.&lt;/p&gt;",
    "template": "&lt;p&gt;Augusto foi o {{response}} a terminar o livro.&lt;/p&gt;",
    "hint": "&lt;p&gt;Os números ordinais são escritos desta forma: primeiro (1º), segundo (2º), terceiro (3º)...&lt;/p&gt;",
    "feedback": "&lt;p&gt;Os números ordinais são escritos desta forma: primeiro (1º), segundo (2º), terceiro (3º)..., {{T1}} ({{Q1}}º), {{T2}} ({{T4}}º), {{T3}} ({{T5}}º)...&lt;/p&gt;",
    "seed": {
        "parameters": [
            {
                "name": "Q1",
                "label": null,
                "min": 1,
                "max": 25,
                "step": 1
            }
        ],
        "calculated": [
            {
                "name": "A1",
                "label": "{{function}}",
                "function": "Lemonlib.numToOrdinal({{Q1}}, 'pt')",
                "group": 1
            },
            {
                "name": "T1",
                "function": "Lemonlib.numToOrdinal({{Q1}}, 'pt')",
                "temp": true
            },
            {
                "name": "T4",
                "function": "{{Q1}}+1",
                "temp": true
            },
            {
                "name": "T5",
                "function": "{{Q1}}+2",
                "temp": true
            },
            {
                "name": "T2",
                "function": "Lemonlib.numToOrdinal({{T4}}, 'pt')",
                "temp": true
            },
            {
                "name": "T3",
                "function": "Lemonlib.numToOrdinal({{T5}}, 'pt')",
                "temp": true
            }
        ],
        "uniques": true
    },
    "algorithm": {
        "name": "calculateOperation",
        "template": "Cloze with text"
    }
}</t>
  </si>
  <si>
    <t>En una maratón, Joaquín ha llegado el {{Q1}}.º a la meta. Escribe el número en el hueco con letras.
Ha llegado el {{A1}}{{T2}}.</t>
  </si>
  <si>
    <t>T1= {{Q1}}+{{Q2}}
T2= Lemonlib.numToOrdinal({{Q2}}, 'es')
T3 = Lemonlib.numToOrdinal({{Q1}}+{{Q2}}, 'es')
T4 = {{Q1}}+{{Q2}}-1
T5 = Lemonlib.numToOrdinal({{Q1}}+{{Q2}}-1, 'es')
A1= Lemonlib.numToOrdinal({{Q1}}, 'es')</t>
  </si>
  <si>
    <t>{
    "id": "M3-NyO-5a-A-2",
    "stimulus": "&lt;p&gt;Em uma maratona, Joaquim foi o {{Q1}}º atleta a cruzar a linha de chegada. Escreva como se lê este número.&lt;/p&gt;",
    "template": "&lt;p&gt;Joaquim chegou em {{response}}.&lt;/p&gt;",
    "hint": "&lt;p&gt;Os números ordinais são escritos desta forma: primeiro (1º), segundo (2º), terceiro (3º)...&lt;/p&gt;",
    "feedback": "&lt;p&gt;Os números ordinais são escritos desta forma: primeiro (1º), segundo (2º), terceiro (3º)..., {{T2}} ({{T3}}º), {{T1}} ({{Q1}}º), {{T4}} ({{T5}}º)...&lt;/p&gt;",
    "seed": {
        "parameters": [
            {
                "name": "Q1",
                "label": null,
                "min": 2,
                "max": 29,
                "step": 1
            }
        ],
        "calculated": [
            {
                "name": "T1",
                "function": "Lemonlib.numToOrdinal({{Q1}}, 'pt')",
                "temp": true
            },
            {
                "name": "T3",
                "function": "{{Q1}}-1",
                "temp": true
            },
            {
                "name": "T5",
                "function": "{{Q1}}+1",
                "temp": true
            },
            {
                "name": "T2",
                "function": "Lemonlib.numToOrdinal({{T3}}, 'pt')",
                "temp": true
            },
            {
                "name": "T4",
                "function": "Lemonlib.numToOrdinal({{T5}}, 'pt')",
                "temp": true
            },
            {
                "name": "A1",
                "label": "{{function}}",
                "function": "Lemonlib.numToOrdinal({{Q1}}, 'pt')"
            }
        ],
        "uniques": true
    },
    "algorithm": {
        "name": "calculateOperation",
        "template": "Cloze with text"
    }
}</t>
  </si>
  <si>
    <t>A los alumnos de una clase los han ordenado según el día de su cumpleaños. Por eso Gustavo está en el puesto {{Q1}}.º. Escribe el número en el hueco con letras.
Gustavo está en el puesto {{A1}}.</t>
  </si>
  <si>
    <t>Q1= 10, 20, 30</t>
  </si>
  <si>
    <t>T4 = {{Q1}}-1
T5 = Lemonlib.numToOrdinal({{Q1}}-1, 'es')
A1= Lemonlib.numToOrdinal({{Q1}}, 'es')</t>
  </si>
  <si>
    <t>&lt;p&gt;Los números ordinales se escriben de esta manera: primero (1.º), segundo (2.º), tercero (3.º)... {{T4}} ({{T5}}.º) y {{Q1}} ({{A1}}.º).&lt;/p&gt;</t>
  </si>
  <si>
    <t>{
    "id": "M3-NyO-5a-A-3",
    "stimulus": "&lt;p&gt;Gisele e seus colegas fizeram uma fila seguindo a ordem da data de aniversário entre eles. Se Gisele ficou em {{Q1}}º, em qual lugar ficou o colega seguinte? Escreva a resposta por extenso.&lt;/p&gt;",
    "template": "&lt;p&gt;Na fila, o colega seguinte ficou em {{response}}.&lt;/p&gt;",
    "hint": "&lt;p&gt;Os números ordinais são escritos desta forma: primeiro (1º), segundo (2º), terceiro (3º)...&lt;/p&gt;",
    "feedback": "&lt;p&gt;Os números ordinais são escritos desta forma: primeiro (1º), segundo (2º), terceiro (3º)..., {{T2}} ({{Q1}}º), {{T3}} ({{T1}}º), {{T4}} ({{T5}}º)...&lt;/p&gt;",
    "seed": {
        "parameters": [
            {
                "name": "Q1",
                "label": null,
                "min": 5,
                "max": 20,
                "step": 1
            }
        ],
        "calculated": [
            {
                "name": "T1",
                "function": "{{Q1}}+1",
                "temp": true
            },
            {
                "name": "T5",
                "function": "{{Q1}}+2",
                "temp": true
            },
            {
                "name": "T2",
                "function": "Lemonlib.numToOrdinal({{Q1}}, 'pt')",
                "temp": true
            },
            {
                "name": "T3",
                "function": "Lemonlib.numToOrdinal({{T1}}, 'pt')",
                "temp": true
            },
            {
                "name": "T4",
                "function": "Lemonlib.numToOrdinal({{T5}}, 'pt')",
                "temp": true
            },
            {
                "name": "A1",
                "label": "{{function}}",
                "function": "Lemonlib.numToOrdinal({{T1}}, 'pt')"
            }
        ],
        "uniques": true
    },
    "algorithm": {
        "name": "calculateOperation",
        "template": "Cloze with text"
    }
}</t>
  </si>
  <si>
    <t>Clara se ha mudado a un apartamento en el piso {{Q1}}.º de un edificio. Escribe el número en el hueco con letras.
Es el piso {{T2}}{{A1}}.</t>
  </si>
  <si>
    <t>{
    "id": "M3-NyO-5a-A-4",
    "stimulus": "&lt;p&gt;Clara está procurando moradia e visitou um apartamento no {{Q1}}º andar de um prédio. Escreva como se lê este número.&lt;/p&gt;",
    "template": "&lt;p&gt;O apartamento fica no {{response}} andar.&lt;/p&gt;",
    "hint": "&lt;p&gt;Os números ordinais são escritos desta forma: primeiro (1º), segundo (2º), terceiro (3º)...&lt;/p&gt;",
    "feedback": "&lt;p&gt;Os números ordinais são escritos desta forma: primeiro (1º), segundo (2º), terceiro (3º)..., {{T2}} ({{T3}}º), {{T1}} ({{Q1}}º), {{T4}} ({{T5}}º)...&lt;/p&gt;",
    "seed": {
        "parameters": [
            {
                "name": "Q1",
                "label": null,
                "min": 10,
                "max": 20,
                "step": 1
            }
        ],
        "calculated": [
            {
                "name": "T1",
                "function": "Lemonlib.numToOrdinal({{Q1}}, 'pt')",
                "temp": true
            },
            {
                "name": "T3",
                "function": "{{Q1}}-1",
                "temp": true
            },
            {
                "name": "T5",
                "function": "{{Q1}}+1",
                "temp": true
            },
            {
                "name": "T2",
                "function": "Lemonlib.numToOrdinal({{T3}}, 'pt')",
                "temp": true
            },
            {
                "name": "T4",
                "function": "Lemonlib.numToOrdinal({{T5}}, 'pt')",
                "temp": true
            },
            {
                "name": "A1",
                "label": "{{function}}",
                "function": "Lemonlib.numToOrdinal({{Q1}}, 'pt')"
            }
        ],
        "uniques": true
    },
    "algorithm": {
        "name": "calculateOperation",
        "template": "Cloze with text"
    }
}</t>
  </si>
  <si>
    <t>El chef Vallejo se ha dado cuenta de que el guiso de verduras que está cocinando es el {{T1}}.º del día. Escribe el número en el hueco con letras.
Es el {{A1}}{{T2}} guiso.</t>
  </si>
  <si>
    <t>{
    "id": "M3-NyO-5a-A-5",
    "stimulus": "&lt;p&gt;Um chef de cozinha está preparando o {{Q1}}º suflê do dia. Escreva como se lê esse número.&lt;/p&gt;",
    "template": "&lt;p&gt;Ele está preparando o {{response}} suflê.&lt;/p&gt;",
    "hint": "&lt;p&gt;Os números ordinais são escritos desta forma: primeiro (1º), segundo (2º), terceiro (3º)...&lt;/p&gt;",
    "feedback": "&lt;p&gt;Os números ordinais são escritos desta forma: primeiro (1º), segundo (2º), terceiro (3º)..., {{T2}} ({{T3}}º), {{T1}} ({{Q1}}º), {{T4}} ({{T5}}º)...&lt;/p&gt;",
    "seed": {
        "parameters": [
            {
                "name": "Q1",
                "label": null,
                "min": 10,
                "max": 30,
                "step": 1
            }
        ],
        "calculated": [
            {
                "name": "T1",
                "function": "Lemonlib.numToOrdinal({{Q1}}, 'pt')",
                "temp": true
            },
            {
                "name": "T3",
                "function": "{{Q1}}-1",
                "temp": true
            },
            {
                "name": "T5",
                "function": "{{Q1}}+1",
                "temp": true
            },
            {
                "name": "T2",
                "function": "Lemonlib.numToOrdinal({{T3}}, 'pt')",
                "temp": true
            },
            {
                "name": "T4",
                "function": "Lemonlib.numToOrdinal({{T5}}, 'pt')",
                "temp": true
            },
            {
                "name": "A1",
                "label": "{{function}}",
                "function": "Lemonlib.numToOrdinal({{Q1}}, 'pt')"
            }
        ],
        "uniques": true
    },
    "algorithm": {
        "name": "calculateOperation",
        "template": "Cloze with text"
    }
}</t>
  </si>
  <si>
    <t>M3-NyO-6a</t>
  </si>
  <si>
    <t>Lee números romanos (pasa romanos a naturales)</t>
  </si>
  <si>
    <t>Une los números romanos con sus equivalentes en forma natural.
{{T1}}  {{A1}}
{{T2}}  {{A2}}
{{T3}}  {{A3}}</t>
  </si>
  <si>
    <t>Q1: Mín: 1; Máx: 2000; Step: 1
Q2: Mín: 1; Máx: 2000; Step: 1
Q3: Mín: 1; Máx: 2000; Step: 1</t>
  </si>
  <si>
    <t>T1 = Lemonlib.numToRoman({{Q1}})
T2 = Lemonlib.numToRoman({{Q2}})
T3 = Lemonlib.numToRoman({{Q3}})
A1 = {{Q1}}
A2 = {{Q2}}
A3 = {{Q3}}</t>
  </si>
  <si>
    <t>En los número romanos, si una letra está a la derecha de otra igual o de mayor valor, se suma, mientras que si está a la izquierda de una de mayor valor, se resta.</t>
  </si>
  <si>
    <t>&lt;p&gt;&lt;table style=\"width: 100%;\"&gt;\r\n\t&lt;tbody&gt;\r\n\t\t&lt;tr&gt;\r\n\t\t\t&lt;td style=\"width: 14.2145%;text-align: center; background-color:#1496FA;\"&gt;&lt;strong&gt;&lt;span style=\"color: rgb(255, 255, 255);\"&gt;I&lt;/strong&gt;&lt;/td&gt;\r\n\t\t\t&lt;td style=\"width: 14.2857%;text-align: center; background-color:#1496FA;\"&gt;&lt;strong&gt;&lt;span style=\"color: rgb(255, 255, 255);\"&gt;V&lt;/strong&gt;&lt;/td&gt;\r\n\t\t\t&lt;td style=\"width: 14.2145%;text-align: center; background-color:#1496FA;\"&gt;&lt;strong&gt;&lt;span style=\"color: rgb(255, 255, 255);\"&gt;X&lt;/strong&gt;&lt;/td&gt;\r\n\t\t\t&lt;td style=\"width: 14.3213%;text-align: center; background-color:#1496FA;\"&gt;&lt;strong&gt;&lt;span style=\"color: rgb(255, 255, 255);\"&gt;L&lt;/strong&gt;&lt;/td&gt;\r\n\t\t\t&lt;td style=\"width: 14.2145%;text-align: center; background-color:#1496FA;\"&gt;&lt;strong&gt;&lt;span style=\"color: rgb(255, 255, 255);\"&gt;C&lt;/strong&gt;&lt;/td&gt;\r\n\t\t\t&lt;td style=\"width: 14.2145%;text-align: center; background-color:#1496FA;\"&gt;&lt;strong&gt;&lt;span style=\"color: rgb(255, 255, 255);\"&gt;D&lt;/strong&gt;&lt;/td&gt;\r\n\t\t\t&lt;td style=\"width: 14.4282%;text-align: center; background-color:#1496FA;\"&gt;&lt;strong&gt;&lt;span style=\"color: rgb(255, 255, 255);\"&gt;M&lt;/strong&gt;&lt;/td&gt;\r\n\t\t&lt;/tr&gt;\r\n\t\t&lt;tr&gt;\r\n\t\t\t&lt;td style=\"width: 14.2145%;text-align: center;\"&gt;1&lt;/td&gt;\r\n\t\t\t&lt;td style=\"width: 14.2857%;text-align: center;\"&gt;5&lt;/td&gt;\r\n\t\t\t&lt;td style=\"width: 14.2145%;text-align: center;\"&gt;10&lt;/td&gt;\r\n\t\t\t&lt;td style=\"width: 14.3213%;text-align: center;\"&gt;50&lt;/td&gt;\r\n\t\t\t&lt;td style=\"width: 14.2145%;text-align: center;\"&gt;100&lt;/td&gt;\r\n\t\t\t&lt;td style=\"width: 14.2145%;text-align: center;\"&gt;500&lt;/td&gt;\r\n\t\t\t&lt;td style=\"width: 14.4282%;text-align: center;\"&gt;1000&lt;/td&gt;\r\n\t\t&lt;/tr&gt;\r\n\t&lt;/tbody&gt;\r\n&lt;/table&gt;&lt;/p&gt;</t>
  </si>
  <si>
    <t>{"id":"M3-NyO-6a-I-1","stimulus":"&lt;p&gt;Arraste cada número em algarismos indo-arábicos para a sua forma equivalente em algarismos romanos.&lt;/p&gt;","hint":"&lt;p&gt;Em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2000,"step":1},{"name":"Q2","label":null,"min":1,"max":2000,"step":1},{"name":"Q3","label":null,"min":1,"max":2000,"step":1}],"calculated":[{"name":"A1","label":"{{Q1}}","function":"Lemonlib.numToRoman({{Q1}})"},{"name":"A2","label":"{{Q2}}","function":"Lemonlib.numToRoman({{Q2}})"},{"name":"A3","label":"{{Q3}}","function":"Lemonlib.numToRoman({{Q3}})"}],"isNumToWords":true,"uniques":true},"algorithm":{"name":"linkOperationResult","params":{"invert":false},"template":"Match list"}}</t>
  </si>
  <si>
    <t>Escribe en forma natural el siguiente número romano.
{{T1}}: {{A1}}</t>
  </si>
  <si>
    <t>Q1: Mín: 1; Máx: 1000; Step: 1</t>
  </si>
  <si>
    <t>T1 = Lemonlib.numToRoman({{Q1}})
A1 = {{Q1}}</t>
  </si>
  <si>
    <t>{"id":"M3-NyO-6a-E-1","stimulus":"&lt;p&gt;Escreva usando algarismos indo-arábicos o seguinte número romano.&lt;/p&gt;","template":"&lt;p&gt;{{T1}}: {{response}}&lt;/p&gt;","hint":"&lt;p&gt;Em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1000,"step":1}],"calculated":[{"name":"A1","label":"{{function}}","function":"{{Q1}}"},{"name":"T1","label":"","function":"Lemonlib.numToRoman({{Q1}})","temp":true}],"uniques":true},"algorithm":{"name":"calculateOperation","params":{"method":"equivLiteral","keyboard":"NUMERICAL"}}}</t>
  </si>
  <si>
    <t>Según la placa conmemorativa de la entrada, un teatro se inauguró en {{T1}}. ¿En qué año fue?
El teatro se inauguró en {{A1}}.</t>
  </si>
  <si>
    <t>Q1: Mín: 1900; Máx: 2000; Step: 1</t>
  </si>
  <si>
    <t>{"id":"M3-NyO-6a-A-1","stimulus":"&lt;p&gt;De acordo com a placa comemorativa na entrada de um teatro, ele foi inaugurado em {{T1}}. Em que ano ocorreu a inauguração?&lt;/p&gt;","template":"&lt;p&gt;O teatro foi inaugurado em {{response}}.&lt;/p&gt;","hint":"&lt;p&gt;Em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1900,"max":2000,"step":1}],"calculated":[{"name":"A1","label":"{{function}}","function":"{{Q1}}"},{"name":"T1","label":"","function":"Lemonlib.numToRoman({{Q1}})","temp":true}],"uniques":true},"algorithm":{"name":"calculateOperation","params":{"method":"equivLiteral","keyboard":"NUMERICAL"}}}</t>
  </si>
  <si>
    <t>&lt;i&gt;{{Q2}}&lt;/i&gt; es el tomo {{T1}} de una colección de libros de cuentos. Escribe este número romano en su forma natural.
Es el tomo {{A1}}.</t>
  </si>
  <si>
    <t>Q1: Mín: 1; Máx: 100; Step: 1
Q2: "Caperucita Roja", "La Cenicienta", "Rapunzel", "La Sirenita"</t>
  </si>
  <si>
    <t>{"id":"M3-NyO-6a-A-2","stimulus":"&lt;p&gt;&lt;i&gt;{{Q2}}&lt;/i&gt; é o volume {{T1}} de uma coleção de livros de contos de fadas. Escreva este número romano usando algarismos indo-arábicos.&lt;/p&gt;","template":"&lt;p&gt;É o volume {{response}}.&lt;/p&gt;","hint":"&lt;p&gt;Em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center;\"&gt;1000&lt;/td&gt;&lt;/tr&gt;&lt;/tbody&gt;&lt;/table&gt;","seed":{"parameters":[{"name":"Q1","label":null,"min":1,"max":100,"step":1},{"name":"Q2","list":["Chapeuzinho vermelho","Cinderela","Rapunzel","A Pequena Sereia"]}],"calculated":[{"name":"A1","label":"{{function}}","function":"{{Q1}}"},{"name":"T1","label":"","function":"Lemonlib.numToRoman({{Q1}})","temp":true}],"uniques":true},"algorithm":{"name":"calculateOperation","params":{"method":"equivLiteral","keyboard":"NUMERICAL"}}}</t>
  </si>
  <si>
    <t>En la obra del colegio, María Pilar aparece por primera vez en la {{T1}} escena. Escribe este número romano como número natural.
Aparece en la escena número {{A1}}.</t>
  </si>
  <si>
    <t>Q1: Mín: 4; Máx: 20; Step: 1</t>
  </si>
  <si>
    <t>{"id":"M3-NyO-6a-A-3","stimulus":"&lt;p&gt;Na peça de teatro da escola, Maria Paula aparece pela primeira vez na cena {{T1}}. Escreva este número romano usando algarismos indo-arábicos.&lt;/p&gt;","template":"&lt;p&gt;Ela aparece na cena de número {{response}}.&lt;/p&gt;","hint":"&lt;p&gt;Em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4,"max":20,"step":1}],"calculated":[{"name":"A1","label":"{{function}}","function":"{{Q1}}"},{"name":"T1","label":"","function":"Lemonlib.numToRoman({{Q1}})","temp":true}],"uniques":true},"algorithm":{"name":"calculateOperation","params":{"method":"equivLiteral","keyboard":"NUMERICAL"}}}</t>
  </si>
  <si>
    <t>La escuela más antigua de la ciudad se fundó en {{T1}}. Escribe este número romano como número natural.
La escuela se fundó en {{A1}}.</t>
  </si>
  <si>
    <t>Q1: Mín: 1850; Máx: 1950; Step: 1</t>
  </si>
  <si>
    <t>{"id":"M3-NyO-6a-A-4","stimulus":"&lt;p&gt;A escola mais antiga de uma cidade foi fundada em {{T1}}. Escreva este número romano usando algarismos indo-arábicos.&lt;/p&gt;","template":"&lt;p&gt;A escola foi fundada em {{response}}.&lt;/p&gt;","hint":"&lt;p&gt;Em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1850,"max":1950,"step":1}],"calculated":[{"name":"A1","label":"{{function}}","function":"{{Q1}}"},{"name":"T1","label":"","function":"Lemonlib.numToRoman({{Q1}})","temp":true}],"uniques":true},"algorithm":{"name":"calculateOperation","params":{"method":"equivLiteral","keyboard":"NUMERICAL"}}}</t>
  </si>
  <si>
    <t>Dolores ha comprado una participación para una rifa con el número {{T1}}. Escribe este número romano como número natural.
El número de la participación es {{A1}}.</t>
  </si>
  <si>
    <t>{"id":"M3-NyO-6a-A-5","stimulus":"&lt;p&gt;Daniela comprou uma rifa com o número {{T1}}. Escreva este número romano usando algarismos indo-arábicos.&lt;/p&gt;","template":"&lt;p&gt;O número da rifa é o {{response}}.&lt;/p&gt;","hint":"&lt;p&gt;Em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1900,"max":2000,"step":1}],"calculated":[{"name":"A1","label":"{{function}}","function":"{{Q1}}"},{"name":"T1","label":"","function":"Lemonlib.numToRoman({{Q1}})","temp":true}],"uniques":true},"algorithm":{"name":"calculateOperation","params":{"method":"equivLiteral","keyboard":"NUMERICAL"}}}</t>
  </si>
  <si>
    <t>M3-NyO-6b</t>
  </si>
  <si>
    <t>Escribe números romanos (pasa naturales a romanos)</t>
  </si>
  <si>
    <t>Une los siguientes números naturales con sus números romanos equivalentes.
{{Q1}}       {{A1}}
{{Q2}}       {{A2}}
{{Q3}}       {{A3}}</t>
  </si>
  <si>
    <t>{{Q1}}: Mín: 1; Máx: 1000; Step: 1
{{Q2}}: Mín: 1; Máx: 1000; Step: 1
{{Q3}}: Mín: 1; Máx: 1000; Step: 1</t>
  </si>
  <si>
    <t>A1 = Lemonlib.numToRoman({{Q1}})
A2 = Lemonlib.numToRoman({{Q2}})
A3 = Lemonlib.numToRoman({{Q3}})</t>
  </si>
  <si>
    <t>En los números romanos, si una letra está a la derecha de otra igual o de mayor valor, se suma, mientras que si está a la izquierda de una de mayor valor, se resta.</t>
  </si>
  <si>
    <t>&lt;p&gt;&lt;table style=\"width: 100%;\"&gt;\r\n\t&lt;tbody&gt;\r\n\t\t&lt;tr&gt;\r\n\t\t\t&lt;td style=\"width: 14.2145%;text-align: center; background-color:#1496FA;\"&gt;&lt;strong&gt;&lt;span style=\"color: rgb(255, 255, 255);\"&gt;I&lt;/strong&gt;&lt;/td&gt;\r\n\t\t\t&lt;td style=\"width: 14.2857%;text-align: center; background-color:#1496FA;\"&gt;&lt;strong&gt;&lt;span style=\"color: rgb(255, 255, 255);\"&gt;V&lt;/strong&gt;&lt;/td&gt;\r\n\t\t\t&lt;td style=\"width: 14.2145%;text-align: center; background-color:#1496FA;\"&gt;&lt;strong&gt;&lt;span style=\"color: rgb(255, 255, 255);\"&gt;X&lt;/strong&gt;&lt;/td&gt;\r\n\t\t\t&lt;td style=\"width: 14.3213%;text-align: center; background-color:#1496FA;\"&gt;&lt;strong&gt;&lt;span style=\"color: rgb(255, 255, 255);\"&gt;L&lt;/strong&gt;&lt;/td&gt;\r\n\t\t\t&lt;td style=\"width: 14.2145%;text-align: center; background-color:#1496FA;\"&gt;&lt;strong&gt;&lt;span style=\"color: rgb(255, 255, 255);\"&gt;C&lt;/strong&gt;&lt;/td&gt;\r\n\t\t\t&lt;td style=\"width: 14.2145%;text-align: center; background-color:#1496FA;\"&gt;&lt;strong&gt;&lt;span style=\"color: rgb(255, 255, 255);\"&gt;D&lt;/strong&gt;&lt;/td&gt;\r\n\t\t\t&lt;td style=\"width: 14.4282%;text-align: center; background-color:#1496FA;\"&gt;&lt;strong&gt;&lt;span style=\"color: rgb(255, 255, 255);\"&gt;M&lt;/strong&gt;&lt;/td&gt;\r\n\t\t&lt;/tr&gt;\r\n\t\t&lt;tr&gt;\r\n\t\t\t&lt;td style=\"width: 14.2145%;text-align: center;\"&gt;1&lt;/td&gt;\r\n\t\t\t&lt;td style=\"width: 14.2857%;text-align: center;\"&gt;5&lt;/td&gt;\r\n\t\t\t&lt;td style=\"width: 14.2145%;text-align: center;\"&gt;10&lt;/td&gt;\r\n\t\t\t&lt;td style=\"width: 14.3213%;text-align: center;\"&gt;50&lt;/td&gt;\r\n\t\t\t&lt;td style=\"width: 14.2145%;text-align: center;\"&gt;100&lt;/td&gt;\r\n\t\t\t&lt;td style=\"width: 14.2145%;text-align: center;\"&gt;500&lt;/td&gt;\r\n\t\t\t&lt;td style=\"width: 14.4282%;text-align: center;\"&gt;&lt;span class=\"no-break\"&gt;1 000&lt;/span&gt;&lt;/td&gt;\r\n\t\t&lt;/tr&gt;\r\n\t&lt;/tbody&gt;\r\n&lt;/table&gt;&lt;/p&gt;</t>
  </si>
  <si>
    <t>{"id":"M3-NyO-6b-I-1","stimulus":"&lt;p&gt;Arraste os seguintes números romanos para a sua forma equivalente em algarismos indo-arábicos.&lt;/p&gt;","hint":"&lt;p&gt;Em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center;\"&gt;&lt;span class=\"no-break\"&gt;1 000&lt;/span&gt;&lt;/td&gt;&lt;/tr&gt;&lt;/tbody&gt;&lt;/table&gt;","seed":{"parameters":[{"name":"Q1","label":null,"min":1,"max":1000,"step":1},{"name":"Q2","label":null,"min":1,"max":1000,"step":1},{"name":"Q3","label":null,"min":1,"max":1000,"step":1}],"calculated":[{"name":"A1","label":"{{Q1}}","function":"Lemonlib.numToRoman({{Q1}})"},{"name":"A2","label":"{{Q2}}","function":"Lemonlib.numToRoman({{Q2}})"},{"name":"A3","label":"{{Q3}}","function":"Lemonlib.numToRoman({{Q3}})"}],"isNumToWords":true,"uniques":true},"algorithm":{"name":"linkOperationResult","params":{"invert":true},"template":"Match list"}}</t>
  </si>
  <si>
    <t>Escribe con números romanos el siguiente número natural.
{{Q1}}: {{A1}}</t>
  </si>
  <si>
    <t>{{Q1}}: Mín: 1; Máx: 1000; Step: 1</t>
  </si>
  <si>
    <t>A1 = Lemonlib.numToRoman({{Q1}}</t>
  </si>
  <si>
    <t>{"id":"M3-NyO-6b-E-1","stimulus":"&lt;p&gt;Escreva o número a seguir usando algarismos romanos.&lt;/p&gt;","template":"&lt;p&gt;{{Q1}}: {{response}}&lt;/p&gt;","hint":"&lt;p&gt;Em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center;\"&gt;&lt;span class=\"no-break\"&gt;1 000&lt;/span&gt;&lt;/td&gt;&lt;/tr&gt;&lt;/tbody&gt;&lt;/table&gt;","seed":{"parameters":[{"name":"Q1","label":null,"min":1,"max":1000,"step":1}],"calculated":[{"name":"A1","label":"{{function}}","function":"Lemonlib.numToRoman({{Q1}})"}],"uniques":true},"algorithm":{"name":"calculateOperation","template":"Cloze with text"}}</t>
  </si>
  <si>
    <t>En un carrera de &lt;i&gt;karting,&lt;/i&gt; Roberto ha quedado en el puesto {{Q1}}. Escribe este número con números romanos.
Roberto ha quedado en el puesto {{A1}}.</t>
  </si>
  <si>
    <t>{{Q1}}: Mín: 1; Máx: 30; Step: 1</t>
  </si>
  <si>
    <t>En los números romanos, si una letra está a la derecha de otra de igual o mayor valor, se suma, mientras que si está a la izquierda de una de mayor valor, se resta.</t>
  </si>
  <si>
    <t>&lt;table style=\"width: 100%;\"&gt;\r\n\t&lt;tbody&gt;\r\n\t\t&lt;tr style=\"background-color: #1B9BEE;color:#ffffff;\"&gt;\r\n\t\t\t&lt;td style=\"width: 14.2145%;text-align: center;\"&gt;&lt;strong&gt;I&lt;\/strong&gt;&lt;\/td&gt;\r\n\t\t\t&lt;td style=\"width: 14.2857%;text-align: center;\"&gt;&lt;strong&gt;V&lt;\/strong&gt;&lt;\/td&gt;\r\n\t\t\t&lt;td style=\"width: 14.2145%;text-align: center;\"&gt;&lt;strong&gt;X&lt;\/strong&gt;&lt;\/td&gt;\r\n\t\t\t&lt;td style=\"width: 14.3213%;text-align: center;\"&gt;&lt;strong&gt;L&lt;\/strong&gt;&lt;\/td&gt;\r\n\t\t\t&lt;td style=\"width: 14.2145%;text-align: center;\"&gt;&lt;strong&gt;C&lt;\/strong&gt;&lt;\/td&gt;\r\n\t\t\t&lt;td style=\"width: 14.2145%;text-align: center;\"&gt;&lt;strong&gt;D&lt;\/strong&gt;&lt;\/td&gt;\r\n\t\t\t&lt;td style=\"width: 14.4282%;text-align: center;\"&gt;&lt;strong&gt;M&lt;\/strong&gt;&lt;\/td&gt;\r\n\t\t&lt;\/tr&gt;\r\n\t\t&lt;tr&gt;\r\n\t\t\t&lt;td style=\"width: 14.2145%;text-align: center;\"&gt;1&lt;\/td&gt;\r\n\t\t\t&lt;td style=\"width: 14.2857%;text-align: center;\"&gt;5&lt;\/td&gt;\r\n\t\t\t&lt;td style=\"width: 14.2145%;text-align: center;\"&gt;10&lt;\/td&gt;\r\n\t\t\t&lt;td style=\"width: 14.3213%;text-align: center;\"&gt;50&lt;\/td&gt;\r\n\t\t\t&lt;td style=\"width: 14.2145%;text-align: center;\"&gt;100&lt;\/td&gt;\r\n\t\t\t&lt;td style=\"width: 14.2145%;text-align: center;\"&gt;500&lt;\/td&gt;\r\n\t\t\t&lt;td style=\"width: 14.4282%;text-align: center;\"&gt;&lt;span class=\"no-break\"&gt;1 000&lt;/span&gt;&lt;\/td&gt;\r\n\t\t&lt;\/tr&gt;\r\n\t&lt;\/tbody&gt;\r\n&lt;\/table&gt;</t>
  </si>
  <si>
    <t>{"id":"M3-NyO-6b-A-1","stimulus":"&lt;p&gt;Em uma corrida de kart, Roberto ficou na posição {{Q1}}. Escreva este número usando algarismos romanos.&lt;/p&gt;","template":"&lt;p&gt;Roberto ficou na posição {{response}}.&lt;/p&gt;","hint":"&lt;p&gt;Em algarismos romanos, se uma letra estiver à direita de outra de igual ou maior valor, ela será somada, enquanto se estiver à esquerda de outra de maior valor, será subtraída.&lt;/p&gt;","feedback":"&lt;p&gt;&lt;table style=\"width: 100%;\"&gt;&lt;tbody&gt;&lt;tr style=\"background-color: #C77CB7;color:#ffffff;\"&gt;&lt;td style=\"width: 14.2145%; text-align: center; background-color: #C77CB7;\"&gt;&lt;strong&gt;I&lt;/strong&gt;&lt;/td&gt;&lt;td style=\"width: 14.2857%; text-align: center; background-color: #C77CB7;\"&gt;&lt;strong&gt;V&lt;/strong&gt;&lt;/td&gt;&lt;td style=\"width: 14.2145%; text-align: center; background-color: #C77CB7;\"&gt;&lt;strong&gt;X&lt;/strong&gt;&lt;/td&gt;&lt;td style=\"width: 14.3391%; text-align: center; background-color: #C77CB7;\"&gt;&lt;strong&gt;L&lt;/strong&gt;&lt;/td&gt;&lt;td style=\"width: 14.2145%; text-align: center; background-color: #C77CB7;\"&gt;&lt;strong&gt;C&lt;/strong&gt;&lt;/td&gt;&lt;td style=\"width: 14.2145%; text-align: center; background-color: #C77CB7;\"&gt;&lt;strong&gt;D&lt;/strong&gt;&lt;/td&gt;&lt;td style=\"width: 14.4282%; text-align: center; background-color: #C77CB7;\"&gt;&lt;strong&gt;M&lt;/strong&gt;&lt;/td&gt;&lt;/tr&gt;&lt;tr&gt;&lt;td style=\"width: 14.2145%;text-align: center;\"&gt;1&lt;/td&gt;&lt;td style=\"width: 14.2857%;text-align: center;\"&gt;5&lt;/td&gt;&lt;td style=\"width: 14.2145%;text-align: center;\"&gt;10&lt;/td&gt;&lt;td style=\"width: 14.3391%; text-align: center;\"&gt;50&lt;/td&gt;&lt;td style=\"width: 14.2145%;text-align: center;\"&gt;100&lt;/td&gt;&lt;td style=\"width: 14.2145%;text-align: center;\"&gt;500&lt;/td&gt;&lt;td style=\"width: 14.4282%;text-align: center;\"&gt;&lt;span class=\"no-break\"&gt;1 000&lt;/span&gt;&lt;/td&gt;&lt;/tr&gt;&lt;/tbody&gt;&lt;/table&gt;&lt;/p&gt;","seed":{"parameters":[{"name":"Q1","label":null,"min":1,"max":30,"step":1}],"calculated":[{"name":"A1","label":"{{function}}","function":"Lemonlib.numToRoman({{Q1}})"}],"uniques":true},"algorithm":{"name":"calculateOperation","template":"Cloze with text"}}</t>
  </si>
  <si>
    <t>Gabriel ha encontrado la información que necesitaba en el tomo {{Q1}} de su enciclopedia. Escribe este número con números romanos.
La información estaba en el tomo {{A1}}.</t>
  </si>
  <si>
    <t>{{Q1}}: Mín: 2; Máx: 100; Step: 1</t>
  </si>
  <si>
    <t>&lt;table style=\"width: 100%;\"&gt;\r\n\t&lt;tbody&gt;\r\n\t\t&lt;tr style=\"background-color: #1B9BEE;color:#ffffff;\"&gt;\r\n\t\t\t&lt;td style=\"width: 14.2145%;text-align: center;\"&gt;&lt;strong&gt;I&lt;\/strong&gt;&lt;\/td&gt;\r\n\t\t\t&lt;td style=\"width: 14.2857%;text-align: center;\"&gt;&lt;strong&gt;V&lt;\/strong&gt;&lt;\/td&gt;\r\n\t\t\t&lt;td style=\"width: 14.2145%;text-align: center;\"&gt;&lt;strong&gt;X&lt;\/strong&gt;&lt;\/td&gt;\r\n\t\t\t&lt;td style=\"width: 14.3213%;text-align: center;\"&gt;&lt;strong&gt;L&lt;\/strong&gt;&lt;\/td&gt;\r\n\t\t\t&lt;td style=\"width: 14.2145%;text-align: center;\"&gt;&lt;strong&gt;C&lt;\/strong&gt;&lt;\/td&gt;\r\n\t\t\t&lt;td style=\"width: 14.2145%;text-align: center;\"&gt;&lt;strong&gt;D&lt;\/strong&gt;&lt;\/td&gt;\r\n\t\t\t&lt;td style=\"width: 14.4282%;text-align: center;\"&gt;&lt;strong&gt;M&lt;\/strong&gt;&lt;\/td&gt;\r\n\t\t&lt;\/tr&gt;\r\n\t\t&lt;tr&gt;\r\n\t\t\t&lt;td style=\"width: 14.2145%;text-align: center;\"&gt;1&lt;\/td&gt;\r\n\t\t\t&lt;td style=\"width: 14.2857%;text-align: center;\"&gt;5&lt;\/td&gt;\r\n\t\t\t&lt;td style=\"width: 14.2145%;text-align: center;\"&gt;10&lt;\/td&gt;\r\n\t\t\t&lt;td style=\"width: 14.3213%;text-align: center;\"&gt;50&lt;\/td&gt;\r\n\t\t\t&lt;td style=\"width: 14.2145%;text-align: center;\"&gt;100&lt;\/td&gt;\r\n\t\t\t&lt;td style=\"width: 14.2145%;text-align: center;\"&gt;500&lt;\/td&gt;\r\n\t\t\t&lt;td style=\"width: 14.4282%;text-align: center;\"&gt;1 000&lt;\/td&gt;\r\n\t\t&lt;\/tr&gt;\r\n\t&lt;\/tbody&gt;\r\n&lt;\/table&gt;</t>
  </si>
  <si>
    <t>{"id":"M3-NyO-6b-A-2","stimulus":"&lt;p&gt;Gabriel encontrou as informações de que precisava no volume {{Q1}} de uma enciclopédia que ele tem. Escreva este número usando algarismos romanos.&lt;/p&gt;","template":"&lt;p&gt;A informação estava no volume {{response}}.&lt;/p&gt;","hint":"&lt;p&gt;Em algarismos romanos, se uma letra estiver à direita de outra de igual ou maior valor, ela será somada, enquanto se estiver à esquerda de outra de maior valor, será subtraída.&lt;/p&gt;","feedback":"&lt;p&gt;&lt;table style=\"width: 100%;\"&gt;&lt;tbody&gt;&lt;tr style=\"background-color: #C77CB7;color:#ffffff;\"&gt;&lt;td style=\"width: 14.2145%; text-align: center; background-color: #C77CB7;\"&gt;&lt;strong&gt;I&lt;/strong&gt;&lt;/td&gt;&lt;td style=\"width: 14.2857%; text-align: center; background-color: #C77CB7;\"&gt;&lt;strong&gt;V&lt;/strong&gt;&lt;/td&gt;&lt;td style=\"width: 14.2145%; text-align: center; background-color: #C77CB7;\"&gt;&lt;strong&gt;X&lt;/strong&gt;&lt;/td&gt;&lt;td style=\"width: 14.3391%; text-align: center; background-color: #C77CB7;\"&gt;&lt;strong&gt;L&lt;/strong&gt;&lt;/td&gt;&lt;td style=\"width: 14.2145%; text-align: center; background-color: #C77CB7;\"&gt;&lt;strong&gt;C&lt;/strong&gt;&lt;/td&gt;&lt;td style=\"width: 14.2145%; text-align: center; background-color: #C77CB7;\"&gt;&lt;strong&gt;D&lt;/strong&gt;&lt;/td&gt;&lt;td style=\"width: 14.4282%; text-align: center; background-color: #C77CB7;\"&gt;&lt;strong&gt;M&lt;/strong&gt;&lt;/td&gt;&lt;/tr&gt;&lt;tr&gt;&lt;td style=\"width: 14.2145%;text-align: center;\"&gt;1&lt;/td&gt;&lt;td style=\"width: 14.2857%;text-align: center;\"&gt;5&lt;/td&gt;&lt;td style=\"width: 14.2145%;text-align: center;\"&gt;10&lt;/td&gt;&lt;td style=\"width: 14.3391%; text-align: center;\"&gt;50&lt;/td&gt;&lt;td style=\"width: 14.2145%;text-align: center;\"&gt;100&lt;/td&gt;&lt;td style=\"width: 14.2145%;text-align: center;\"&gt;500&lt;/td&gt;&lt;td style=\"width: 14.4282%;text-align: center;\"&gt;&lt;span class=\"no-break\"&gt;1 000&lt;/span&gt;&lt;/td&gt;&lt;/tr&gt;&lt;/tbody&gt;&lt;/table&gt;&lt;/p&gt;","seed":{"parameters":[{"name":"Q1","label":null,"min":2,"max":100,"step":1}],"calculated":[{"name":"A1","label":"{{function}}","function":"Lemonlib.numToRoman({{Q1}})"}],"uniques":true},"algorithm":{"name":"calculateOperation","template":"Cloze with text"}}</t>
  </si>
  <si>
    <t>Un museo fue fundado en {{Q1}}. Escribe este número con números romanos.
El museo fue fundado en {{A1}}</t>
  </si>
  <si>
    <r>
      <rPr>
        <rFont val="Calibri"/>
        <color rgb="FF000000"/>
        <sz val="12.0"/>
      </rPr>
      <t>{{Q1}}: Mín:</t>
    </r>
    <r>
      <rPr>
        <rFont val="Calibri"/>
        <color rgb="FF000000"/>
        <sz val="12.0"/>
      </rPr>
      <t xml:space="preserve"> 1800</t>
    </r>
    <r>
      <rPr>
        <rFont val="Calibri"/>
        <color rgb="FF000000"/>
        <sz val="12.0"/>
      </rPr>
      <t>; Máx: 195</t>
    </r>
    <r>
      <rPr>
        <rFont val="Calibri"/>
        <color rgb="FF000000"/>
        <sz val="12.0"/>
      </rPr>
      <t>0</t>
    </r>
    <r>
      <rPr>
        <rFont val="Calibri"/>
        <color rgb="FF000000"/>
        <sz val="12.0"/>
      </rPr>
      <t>; Step: 1</t>
    </r>
  </si>
  <si>
    <t>&lt;table style=\"width: 100%;\"&gt;\r\n\t&lt;tbody&gt;\r\n\t\t&lt;tr style=\"background-color: #1B9BEE;color:#ffffff;\"&gt;\r\n\t\t\t&lt;td style=\"width: 14.2145%;text-align: center;\"&gt;&lt;strong&gt;I&lt;\/strong&gt;&lt;\/td&gt;\r\n\t\t\t&lt;td style=\"width: 14.2857%;text-align: center;\"&gt;&lt;strong&gt;V&lt;\/strong&gt;&lt;\/td&gt;\r\n\t\t\t&lt;td style=\"width: 14.2145%;text-align: center;\"&gt;&lt;strong&gt;X&lt;\/strong&gt;&lt;\/td&gt;\r\n\t\t\t&lt;td style=\"width: 14.3213%;text-align: center;\"&gt;&lt;strong&gt;L&lt;\/strong&gt;&lt;\/td&gt;\r\n\t\t\t&lt;td style=\"width: 14.2145%;text-align: center;\"&gt;&lt;strong&gt;C&lt;\/strong&gt;&lt;\/td&gt;\r\n\t\t\t&lt;td style=\"width: 14.2145%;text-align: center;\"&gt;&lt;strong&gt;D&lt;\/strong&gt;&lt;\/td&gt;\r\n\t\t\t&lt;td style=\"width: 14.4282%;text-align: center;\"&gt;&lt;strong&gt;M&lt;\/strong&gt;&lt;\/td&gt;\r\n\t\t&lt;\/tr&gt;\r\n\t\t&lt;tr&gt;\r\n\t\t\t&lt;td style=\"width: 14.2145%;text-align: center;\"&gt;1&lt;\/td&gt;\r\n\t\t\t&lt;td style=\"width: 14.2857%;text-align: center;\"&gt;5&lt;\/td&gt;\r\n\t\t\t&lt;td style=\"width: 14.2145%;text-align: center;\"&gt;10&lt;\/td&gt;\r\n\t\t\t&lt;td style=\"width: 14.3213%;text-align: center;\"&gt;50&lt;\/td&gt;\r\n\t\t\t&lt;td style=\"width: 14.2145%;text-align: center;\"&gt;100&lt;\/td&gt;\r\n\t\t\t&lt;td style=\"width: 14.2145%;text-align: center;\"&gt;500&lt;\/td&gt;\r\n\t\t\t&lt;td style=\"width: 14.4282%;text-align: center;\"&gt;1000&lt;\/td&gt;\r\n\t\t&lt;\/tr&gt;\r\n\t&lt;\/tbody&gt;\r\n&lt;\/table&gt;</t>
  </si>
  <si>
    <t>{"id":"M3-NyO-6b-A-3","stimulus":"&lt;p&gt;Um museu foi fundado em {{Q1}}. Escreva este número usando algarismos romanos.&lt;/p&gt;","template":"&lt;p&gt;O museu foi fundado em {{response}}.&lt;/p&gt;","hint":"&lt;p&gt;Em algarismos romanos, se uma letra estiver à direita de outra de igual ou maior valor, ela será somada, enquanto se estiver à esquerda de outra de maior valor, será subtraída.&lt;/p&gt;","feedback":"&lt;p&gt;&lt;table style=\"width: 100%;\"&gt;&lt;tbody&gt;&lt;tr style=\"background-color: #C77CB7;color:#ffffff;\"&gt;&lt;td style=\"width: 14.2145%; text-align: center; background-color: #C77CB7;\"&gt;&lt;strong&gt;I&lt;/strong&gt;&lt;/td&gt;&lt;td style=\"width: 14.2857%; text-align: center; background-color: #C77CB7;\"&gt;&lt;strong&gt;V&lt;/strong&gt;&lt;/td&gt;&lt;td style=\"width: 14.2145%; text-align: center; background-color: #C77CB7;\"&gt;&lt;strong&gt;X&lt;/strong&gt;&lt;/td&gt;&lt;td style=\"width: 14.3391%; text-align: center; background-color: #C77CB7;\"&gt;&lt;strong&gt;L&lt;/strong&gt;&lt;/td&gt;&lt;td style=\"width: 14.2145%; text-align: center; background-color: #C77CB7;\"&gt;&lt;strong&gt;C&lt;/strong&gt;&lt;/td&gt;&lt;td style=\"width: 14.2145%; text-align: center; background-color: #C77CB7;\"&gt;&lt;strong&gt;D&lt;/strong&gt;&lt;/td&gt;&lt;td style=\"width: 14.4282%; text-align: center; background-color: #C77CB7;\"&gt;&lt;strong&gt;M&lt;/strong&gt;&lt;/td&gt;&lt;/tr&gt;&lt;tr&gt;&lt;td style=\"width: 14.2145%;text-align: center;\"&gt;1&lt;/td&gt;&lt;td style=\"width: 14.2857%;text-align: center;\"&gt;5&lt;/td&gt;&lt;td style=\"width: 14.2145%;text-align: center;\"&gt;10&lt;/td&gt;&lt;td style=\"width: 14.3391%; text-align: center;\"&gt;50&lt;/td&gt;&lt;td style=\"width: 14.2145%;text-align: center;\"&gt;100&lt;/td&gt;&lt;td style=\"width: 14.2145%;text-align: center;\"&gt;500&lt;/td&gt;&lt;td style=\"width: 14.4282%;text-align: center;\"&gt;&lt;span class=\"no-break\"&gt;1 000&lt;/span&gt;&lt;/td&gt;&lt;/tr&gt;&lt;/tbody&gt;&lt;/table&gt;&lt;/p&gt;","seed":{"parameters":[{"name":"Q1","label":null,"min":1800,"max":1950,"step":1}],"calculated":[{"name":"A1","label":"{{function}}","function":"Lemonlib.numToRoman({{Q1}})"}],"uniques":true},"algorithm":{"name":"calculateOperation","template":"Cloze with text"}}</t>
  </si>
  <si>
    <t>La novela que está leyendo la madre de Azucena fue escrita en el siglo {{Q1}}. Escribe este número con números romanos.
El libro se escribió en el siglo {{A1}}.</t>
  </si>
  <si>
    <t>{{Q1}}: Mín: 8; Máx: 21; Step: 1</t>
  </si>
  <si>
    <t>{"id":"M3-NyO-6b-A-4","stimulus":"&lt;p&gt;O romance que a mãe de Helena está lendo foi escrito no século {{Q1}}. Escreva este número usando algarismos romanos.&lt;/p&gt;","template":"&lt;p&gt;O livro foi escrito no século {{response}}.&lt;/p&gt;","hint":"&lt;p&gt;Em algarismos romanos, se uma letra estiver à direita de outra de igual ou maior valor, ela será somada, enquanto se estiver à esquerda de outra de maior valor, será subtraída.&lt;/p&gt;","feedback":"&lt;table style=\"width: 100%;\"&gt;&lt;tbody&gt;&lt;tr style=\"background-color: #C77CB7;color:#ffffff;\"&gt;&lt;td style=\"width: 14.2145%; text-align: center; background-color: #C77CB7;\"&gt;&lt;strong&gt;I&lt;/strong&gt;&lt;/td&gt;&lt;td style=\"width: 14.2857%; text-align: center; background-color: #C77CB7;\"&gt;&lt;strong&gt;V&lt;/strong&gt;&lt;/td&gt;&lt;td style=\"width: 14.2145%; text-align: center; background-color: #C77CB7;\"&gt;&lt;strong&gt;X&lt;/strong&gt;&lt;/td&gt;&lt;td style=\"width: 14.3391%; text-align: center; background-color: #C77CB7;\"&gt;&lt;strong&gt;L&lt;/strong&gt;&lt;/td&gt;&lt;td style=\"width: 14.2145%; text-align: center; background-color: #C77CB7;\"&gt;&lt;strong&gt;C&lt;/strong&gt;&lt;/td&gt;&lt;td style=\"width: 14.2145%; text-align: center; background-color: #C77CB7;\"&gt;&lt;strong&gt;D&lt;/strong&gt;&lt;/td&gt;&lt;td style=\"width: 14.4282%; text-align: center; background-color: #C77CB7;\"&gt;&lt;strong&gt;M&lt;/strong&gt;&lt;/td&gt;&lt;/tr&gt;&lt;tr&gt;&lt;td style=\"width: 14.2145%;text-align: center;\"&gt;1&lt;/td&gt;&lt;td style=\"width: 14.2857%;text-align: center;\"&gt;5&lt;/td&gt;&lt;td style=\"width: 14.2145%;text-align: center;\"&gt;10&lt;/td&gt;&lt;td style=\"width: 14.3391%; text-align: center;\"&gt;50&lt;/td&gt;&lt;td style=\"width: 14.2145%;text-align: center;\"&gt;100&lt;/td&gt;&lt;td style=\"width: 14.2145%;text-align: center;\"&gt;500&lt;/td&gt;&lt;td style=\"width: 14.4282%;text-align: center;\"&gt;&lt;span class=\"no-break\"&gt;1 000&lt;/span&gt;&lt;/td&gt;&lt;/tr&gt;&lt;/tbody&gt;&lt;/table&gt;","seed":{"parameters":[{"name":"Q1","label":null,"min":8,"max":21,"step":1}],"calculated":[{"name":"A1","label":"{{function}}","function":"Lemonlib.numToRoman({{Q1}})"}],"uniques":true},"algorithm":{"name":"calculateOperation","template":"Cloze with text"}}</t>
  </si>
  <si>
    <t>La aguja del minutero de un reloj señala {{Q1}} minutos. Escribe este número con números romanos.
La aguja del minutero señala {{A1}} minutos.</t>
  </si>
  <si>
    <t>{{Q1}}: Mín: 5; Máx: 55; Step: 5</t>
  </si>
  <si>
    <t>{"id":"M3-NyO-6b-A-5","stimulus":"&lt;p&gt;O ponteiro dos minutos de um relógio está indicando {{Q1}} minutos. Escreva este número usando algarismos romanos.&lt;/p&gt;","template":"&lt;p&gt;O ponteiro dos minutos aponta {{response}} minutos.&lt;/p&gt;","hint":"&lt;p&gt;Em algarismos romanos, se uma letra estiver à direita de outra de igual ou maior valor, ela será somada, enquanto se estiver à esquerda de outra de maior valor, será subtraída.&lt;/p&gt;","feedback":"&lt;table style=\"width: 100%;\"&gt;&lt;tbody&gt;&lt;tr style=\"background-color: #1B9BEE;color:#ffffff;\"&gt;&lt;td style=\"width: 14.2145%; text-align: center; background-color: #C77CB7;\"&gt;&lt;strong&gt;I&lt;/strong&gt;&lt;/td&gt;&lt;td style=\"width: 14.2857%; text-align: center; background-color: #C77CB7;\"&gt;&lt;strong&gt;V&lt;/strong&gt;&lt;/td&gt;&lt;td style=\"width: 14.2145%; text-align: center; background-color: #C77CB7;\"&gt;&lt;strong&gt;X&lt;/strong&gt;&lt;/td&gt;&lt;td style=\"width: 14.3391%; text-align: center; background-color: #C77CB7;\"&gt;&lt;strong&gt;L&lt;/strong&gt;&lt;/td&gt;&lt;td style=\"width: 14.2145%; text-align: center; background-color: #C77CB7;\"&gt;&lt;strong&gt;C&lt;/strong&gt;&lt;/td&gt;&lt;td style=\"width: 14.2145%; text-align: center; background-color: #C77CB7;\"&gt;&lt;strong&gt;D&lt;/strong&gt;&lt;/td&gt;&lt;td style=\"width: 14.4282%; text-align: center; background-color: #C77CB7;\"&gt;&lt;strong&gt;M&lt;/strong&gt;&lt;/td&gt;&lt;/tr&gt;&lt;tr&gt;&lt;td style=\"width: 14.2145%;text-align: center;\"&gt;1&lt;/td&gt;&lt;td style=\"width: 14.2857%;text-align: center;\"&gt;5&lt;/td&gt;&lt;td style=\"width: 14.2145%;text-align: center;\"&gt;10&lt;/td&gt;&lt;td style=\"width: 14.3391%; text-align: center;\"&gt;50&lt;/td&gt;&lt;td style=\"width: 14.2145%;text-align: center;\"&gt;100&lt;/td&gt;&lt;td style=\"width: 14.2145%;text-align: center;\"&gt;500&lt;/td&gt;&lt;td style=\"width: 14.4282%;text-align: center;\"&gt;&lt;span class=\"no-break\"&gt;1 000&lt;/span&gt;&lt;/td&gt;&lt;/tr&gt;&lt;/tbody&gt;&lt;/table&gt;","seed":{"parameters":[{"name":"Q1","label":null,"min":5,"max":55,"step":5}],"calculated":[{"name":"A1","label":"{{function}}","function":"Lemonlib.numToRoman({{Q1}})"}],"uniques":true},"algorithm":{"name":"calculateOperation","template":"Cloze with text"}}</t>
  </si>
  <si>
    <t>M3-NyO-31a</t>
  </si>
  <si>
    <t>Utiliza el algoritmo de la suma (nºs naturales de 3 cifras)</t>
  </si>
  <si>
    <t>Une cada suma con su resultado.
{{Q1}} + {{Q2}} | {{T12}}
{{Q3}} + {{Q4}} | {{T34}}
{{Q5}} + {{Q6}} | {{T56}}</t>
  </si>
  <si>
    <t>no</t>
  </si>
  <si>
    <t>Q1-Q6= Min=100; Max = 999; Step = 1</t>
  </si>
  <si>
    <t>T12={{Q1}}+{{Q2}}
T34={{Q3}}+{{Q4}}
T56={{Q5}}+{{Q6}}</t>
  </si>
  <si>
    <t>Suma de 2 sumandos y 4 posiciones
{{Q1}} + {{Q2}} = {{T1}}</t>
  </si>
  <si>
    <t>&lt;p&gt;Por ejemplo, el resultado de una de estas sumas es:&lt;/p&gt;
Suma de 2 sumandos y 4 posiciones
{{Q1}} + {{Q2}} = {{T12}}</t>
  </si>
  <si>
    <t>T1 = {{Q1}}+{{Q2}}-math.floor({{Q1}}/10+{{Q2}}/10)*10</t>
  </si>
  <si>
    <t>{"id":"M3-NyO-31a-I-1","stimulus":"&lt;p&gt;Arraste cada resultado para a adição correta.&lt;/p&gt;","hint":"&lt;div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{{T1}}&lt;/span&gt;\n\t\t\t&lt;span class=\"lemo-graphie-label\" style=\"position: absolute; right: 15%; top: 35%;\"&gt;{{Q2}}&lt;/span&gt;\n\t\t\t&lt;span class=\"lemo-graphie-label\" style=\"position: absolute; right: 15%; top: 8%;\"&gt;{{Q1}}&lt;/span&gt;\n\t\t&lt;/div&gt;\n\t&lt;/div&gt;\n&lt;/div&gt;","feedback":"&lt;p&gt;Por exemplo, o resultado de uma dessas adições é:&lt;/p&gt;&lt;div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35%;\"&gt;{{Q2}}&lt;/span&gt;\n\t\t\t&lt;span class=\"lemo-graphie-label\" style=\"position: absolute; right: 15%; top: 8%;\"&gt;{{Q1}}&lt;/span&gt;\n\t\t&lt;/div&gt;\n\t&lt;/div&gt;\n&lt;/div&gt;","seed":{"parameters":[{"name":"Q1","label":null,"min":100,"max":999,"step":1},{"name":"Q2","label":null,"min":100,"max":999,"step":1},{"name":"Q3","label":null,"min":100,"max":999,"step":1},{"name":"Q4","label":null,"min":100,"max":999,"step":1},{"name":"Q5","label":null,"min":100,"max":999,"step":1},{"name":"Q6","label":null,"min":100,"max":999,"step":1}],"calculated":[{"name":"T1","label":"{{function}}","function":"{{Q1}}+{{Q2}}-math.floor({{Q1}}/10+{{Q2}}/10)*10","temp":true},{"name":"A1","label":"{{Q1}} + {{Q2}}","function":"{{Q1}}+{{Q2}}"},{"name":"A2","label":"{{Q3}} + {{Q4}}","function":"{{Q3}}+{{Q4}}"},{"name":"A3","label":"{{Q5}} + {{Q6}}","function":"{{Q5}}+{{Q6}}"}],"uniques":true},"algorithm":{"name":"linkOperationResult","params":{"invert":true},"template":"Match list"}}</t>
  </si>
  <si>
    <t>Escribe el resultado de la siguiente suma.
{{Q1}} + {{Q2}} = {{A1}}</t>
  </si>
  <si>
    <t>Q1-Q2= Min=100; Max = 999; Step = 1</t>
  </si>
  <si>
    <t>A1={{Q1}}+{{Q2}}</t>
  </si>
  <si>
    <t>&lt;p&gt;El resultado de esta suma es:&lt;/p&gt;
Suma de 2 sumandos y 4 posiciones
{{Q1}} + {{Q2}} = {{A1}}</t>
  </si>
  <si>
    <t>{"id":"M3-NyO-31a-E-1","stimulus":"&lt;p&gt;Escreva o resultado da seguinte adição.&lt;/p&gt;","template":"&lt;p style=\"text-align: center\"&gt;{{Q1}} + {{Q2}} = {{response}}&lt;/p&gt;","hint":"&lt;div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 {{T1}}&lt;/span&gt;\n\t\t\t&lt;span class=\"lemo-graphie-label\" style=\"position: absolute; right: 30%; top: 35%;\"&gt;{{Q2}}&lt;/span&gt;\n\t\t\t&lt;span class=\"lemo-graphie-label\" style=\"position: absolute; right: 30%; top: 8%;\"&gt;{{Q1}}&lt;/span&gt;\n\t\t&lt;/div&gt;\n\t&lt;/div&gt;\n&lt;/div&gt;","feedback":"&lt;p&gt;O resultado da soma é:&lt;/p&gt;&lt;div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65%;\"&gt;{{A1}}&lt;/span&gt;\n\t\t\t&lt;span class=\"lemo-graphie-label\" style=\"position: absolute; right: 30%; top: 35%;\"&gt;{{Q2}}&lt;/span&gt;\n\t\t\t&lt;span class=\"lemo-graphie-label\" style=\"position: absolute; right: 30%; top: 8%;\"&gt;{{Q1}}&lt;/span&gt;\n\t\t&lt;/div&gt;\n\t&lt;/div&gt;\n&lt;/div&gt;","seed":{"parameters":[{"name":"Q1","label":null,"min":100,"max":999,"step":1},{"name":"Q2","label":null,"min":100,"max":999,"step":1}],"calculated":[{"name":"T1","label":"{{function}}","function":"{{Q1}}+{{Q2}}-math.floor({{Q1}}/10+{{Q2}}/10)*10","temp":true},{"name":"A1","label":"{{function}}","function":"{{Q1}}+{{Q2}}"}],"uniques":true},"algorithm":{"name":"calculateOperation","params":{"method":"equivLiteral","keyboard":"NUMERICAL"}}}</t>
  </si>
  <si>
    <t>María ha conseguido {{Q1}} puntos en un videojuego de carreras y su compañera Julia, {{Q2}}. ¿Cuántos puntos han conseguido entre las dos?
Entre las dos han conseguido {{A1}} puntos.</t>
  </si>
  <si>
    <t>{"id":"M3-NyO-31a-A-1","stimulus":"&lt;p&gt;Maria obteve {{Q1}} pontos em um jogo de corrida de videogame e Júlia, sua parceira de jogo, conseguiu {{Q2}}. Quantos pontos as duas conseguiram juntas?&lt;/p&gt;","template":"&lt;p&gt;Juntas elas conseguiram {{response}} pontos.&lt;/p&gt;","hint":"&lt;div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{{T1}}&lt;/span&gt;\n\t\t\t&lt;span class=\"lemo-graphie-label\" style=\"position: absolute; right: 15%; top: 35%;\"&gt;{{Q2}}&lt;/span&gt;\n\t\t\t&lt;span class=\"lemo-graphie-label\" style=\"position: absolute; right: 15%; top: 8%;\"&gt;{{Q1}}&lt;/span&gt;\n\t\t&lt;/div&gt;\n\t&lt;/div&gt;\n&lt;/div&gt;","feedback":"&lt;p&gt;O resultado da soma é:&lt;/p&gt;&lt;div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35%;\"&gt;{{Q2}}&lt;/span&gt;\n\t\t\t&lt;span class=\"lemo-graphie-label\" style=\"position: absolute; right: 15%; top: 8%;\"&gt;{{Q1}}&lt;/span&gt;\n\t\t&lt;/div&gt;\n\t&lt;/div&gt;\n&lt;/div&gt;","seed":{"parameters":[{"name":"Q1","label":null,"min":100,"max":999,"step":1},{"name":"Q2","label":null,"min":100,"max":999,"step":1}],"calculated":[{"name":"T1","label":"{{function}}","function":"{{Q1}}+{{Q2}}-math.floor({{Q1}}/10+{{Q2}}/10)*10","temp":true},{"name":"A1","label":"{{function}}","function":"{{Q1}}+{{Q2}}"}],"uniques":true},"algorithm":{"name":"calculateOperation","params":{"method":"equivLiteral","keyboard":"NUMERICAL"}}}</t>
  </si>
  <si>
    <t>Pablo ha salido con sus vecinos a limpiar el campo de basuraleza. Por la mañana han recogido {{Q1}} botellas de plástico y por la tarde, {{Q2}}. ¿Cuántas han recogido en total?
En total han recogido {{A1}} botellas.</t>
  </si>
  <si>
    <t>Q1-Q2= Min=100; Max = 500; Step = 1</t>
  </si>
  <si>
    <t>Suma de 2 sumandos y 3 posiciones
{{Q1}} + {{Q2}} = {{T1}}</t>
  </si>
  <si>
    <t>&lt;p&gt;El resultado de esta suma es:&lt;/p&gt;
Suma de 2 sumandos y 3 posiciones
{{Q1}} + {{Q2}} = {{A1}}</t>
  </si>
  <si>
    <t>{"id":"M3-NyO-31a-A-2","stimulus":"&lt;p&gt;Pablo e seus vizinhos decidiram limpar um terreno baldio em que havia muito lixo. No terreno, pela manhã eles recolheram {{Q1}} garrafas de plástico e à tarde, {{Q2}}. Quantos garrafas eles coletaram no total?&lt;/p&gt;","template":"&lt;p&gt;No total eles coletaram {{response}} garrafas de plástico.&lt;/p&gt;","hint":"&lt;div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 {{T1}}&lt;/span&gt;\n\t\t\t&lt;span class=\"lemo-graphie-label\" style=\"position: absolute; right: 30%; top: 35%;\"&gt;{{Q2}}&lt;/span&gt;\n\t\t\t&lt;span class=\"lemo-graphie-label\" style=\"position: absolute; right: 30%; top: 8%;\"&gt;{{Q1}}&lt;/span&gt;\n\t\t&lt;/div&gt;\n\t&lt;/div&gt;\n&lt;/div&gt;","feedback":"&lt;p&gt;O resultado da soma é:&lt;/p&gt;&lt;div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65%;\"&gt;{{A1}}&lt;/span&gt;\n\t\t\t&lt;span class=\"lemo-graphie-label\" style=\"position: absolute; right: 30%; top: 35%;\"&gt;{{Q2}}&lt;/span&gt;\n\t\t\t&lt;span class=\"lemo-graphie-label\" style=\"position: absolute; right: 30%; top: 8%;\"&gt;{{Q1}}&lt;/span&gt;\n\t\t&lt;/div&gt;\n\t&lt;/div&gt;\n&lt;/div&gt;","seed":{"parameters":[{"name":"Q1","label":null,"min":100,"max":500,"step":1},{"name":"Q2","label":null,"min":100,"max":500,"step":1}],"calculated":[{"name":"T1","label":"{{function}}","function":"{{Q1}}+{{Q2}}-math.floor({{Q1}}/10+{{Q2}}/10)*10","temp":true},{"name":"A1","label":"{{function}}","function":"{{Q1}}+{{Q2}}"}],"uniques":true},"algorithm":{"name":"calculateOperation","params":{"method":"equivLiteral","keyboard":"NUMERICAL"}}}</t>
  </si>
  <si>
    <t>Un cartero ha repartido {{Q1}} cartas por la mañana y {{Q2}} por la tarde. ¿Cuántas ha repartido en el día?
Ha repartido {{A1}} cartas.</t>
  </si>
  <si>
    <t>Q1-Q2= Min=100; Max = 200; Step = 1</t>
  </si>
  <si>
    <t>{"id":"M3-NyO-31a-A-3","stimulus":"&lt;p&gt;Durante um dia de trabalho, um carteiro entregou {{Q1}} cartas de manhã e {{Q2}} à tarde. Quantas cartas ele entregou naquele dia?&lt;/p&gt;","template":"&lt;p&gt;Ele entregou {{response}} cartas.&lt;/p&gt;","hint":"&lt;div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 {{T1}}&lt;/span&gt;\n\t\t\t&lt;span class=\"lemo-graphie-label\" style=\"position: absolute; right: 30%; top: 35%;\"&gt;{{Q2}}&lt;/span&gt;\n\t\t\t&lt;span class=\"lemo-graphie-label\" style=\"position: absolute; right: 30%; top: 8%;\"&gt;{{Q1}}&lt;/span&gt;\n\t\t&lt;/div&gt;\n\t&lt;/div&gt;\n&lt;/div&gt;","feedback":"&lt;p&gt;O resultado da soma é:&lt;/p&gt;&lt;div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65%;\"&gt;{{A1}}&lt;/span&gt;\n\t\t\t&lt;span class=\"lemo-graphie-label\" style=\"position: absolute; right: 30%; top: 35%;\"&gt;{{Q2}}&lt;/span&gt;\n\t\t\t&lt;span class=\"lemo-graphie-label\" style=\"position: absolute; right: 30%; top: 8%;\"&gt;{{Q1}}&lt;/span&gt;\n\t\t&lt;/div&gt;\n\t&lt;/div&gt;\n&lt;/div&gt;","seed":{"parameters":[{"name":"Q1","label":null,"min":100,"max":200,"step":1},{"name":"Q2","label":null,"min":100,"max":200,"step":1}],"calculated":[{"name":"T1","label":"{{function}}","function":"{{Q1}}+{{Q2}}-math.floor({{Q1}}/10+{{Q2}}/10)*10","temp":true},{"name":"A1","label":"{{function}}","function":"{{Q1}}+{{Q2}}"}],"uniques":true},"algorithm":{"name":"calculateOperation","params":{"method":"equivLiteral","keyboard":"NUMERICAL"}}}</t>
  </si>
  <si>
    <t>M3-NyO-31b</t>
  </si>
  <si>
    <t>Suma con apoyo de la recta numérica (nºs naturales de entre 2 y 4 cifras)</t>
  </si>
  <si>
    <r>
      <rPr>
        <rFont val="Calibri"/>
        <color theme="1"/>
        <sz val="12.0"/>
      </rPr>
      <t>&lt;p&gt;Selecciona el resultado de esta suma. Ayúdate de la recta numérica.&lt;/p&gt;&lt;p style=\"text-align: center\"&gt;{{Q1}} + {{T1}} = ...&lt;/p&gt;
Etiquetas en esta imagen: https://blueberry-assets.oneclick.es/M3_NyO_31b_1.svg</t>
    </r>
    <r>
      <rPr>
        <rFont val="Calibri"/>
        <color theme="1"/>
        <sz val="12.0"/>
        <u/>
      </rPr>
      <t xml:space="preserve">
Ponemos las etiquetas así: </t>
    </r>
    <r>
      <rPr>
        <rFont val="Calibri"/>
        <color theme="1"/>
        <sz val="12.0"/>
      </rPr>
      <t>https://drive.google.com/file/d/1b4XM74ilzeItnybDzE_ir-Y2oAqY75uB/view?usp=share_link
A1*
A2
A3</t>
    </r>
  </si>
  <si>
    <t>Sí</t>
  </si>
  <si>
    <t>Q1 = min = 100; max = 500; step = 1
Q2 = min = 100; max = 500; step = 100
Q3 = min = 10; max = 90; step = 10
Q4 = min = 1; max = 9; step = 1
Q5 = min = 100; max = 500; step = 100
Q6 = min = 10; max = 90; step = 10
Q7 = min = 1; max = 9; step = 1
Q8 = min = 100; max = 500; step = 100
Q9 = min = 10; max = 90; step = 10
Q10 = min = 1; max = 9; step = 1</t>
  </si>
  <si>
    <t>T1 = {{Q2}}+{{Q3}}+{{Q4}}
T2 = {{Q1}}+{{Q2}}
T3 = {{Q1}}+{{Q2}}+{{Q3}}
A1 = {{Q1}}+{{Q2}}+{{Q3}}+{{Q4}}
A2 = {{Q1}}+{{Q5}}+{{Q6}}+{{Q7}}
A3 = {{Q1}}+{{Q8}}+{{Q9}}+{{Q10}}</t>
  </si>
  <si>
    <t>&lt;p&gt;Empieza con las centenas y después suma las decenas y las unidades.&lt;/p&gt;</t>
  </si>
  <si>
    <r>
      <rPr>
        <rFont val="Calibri, Arial"/>
        <sz val="12.0"/>
      </rPr>
      <t xml:space="preserve">&lt;p&gt;Para sumar con ayuda de la recta numérica, hay que empezar con las centenas y después sumar las decenas y unidades.&lt;/p&gt;
Etiquetas en esta imagen: https://blueberry-assets.oneclick.es/M3_NyO_31b_1.svg
Ponemos las etiquetas así: </t>
    </r>
    <r>
      <rPr>
        <rFont val="Calibri, Arial"/>
        <color rgb="FF1155CC"/>
        <sz val="12.0"/>
        <u/>
      </rPr>
      <t>https://drive.google.com/file/d/1qo4YiKPHZSp1eIwHAntDrGNza9_U24Nf/view?usp=share_link</t>
    </r>
  </si>
  <si>
    <t>{
    "id": "M3-NyO-31b-I-1",
    "stimulus": "&lt;p&gt;Selecione o resultado dessa adição. Use a reta numérica como guia.&lt;/p&gt;&lt;p style=\"text-align: center\"&gt;{{Q1}} + {{T1}} = ...&lt;/p&gt;&lt;div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100%;\"&gt;{{Q1}}&lt;/span&gt;\n\t\t&lt;/div&gt;\n\t&lt;/div&gt;\n&lt;/div&gt;&lt;/div&gt;",
    "hint": "&lt;p&gt;Comece com as centenas e depois adicione as dezenas e as unidades.&lt;/p&gt;",
    "feedback": "&lt;p&gt;Para adicionar usando a reta numérica, comece com as centenas e depois adicione as dezenas e as unidades.&lt;/p&gt;&lt;div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100%;\"&gt;{{Q1}}&lt;/span&gt;&lt;span class=\"lemo-graphie-label\" style=\"position: absolute; left: 48%; top: 100%;\"&gt;{{T2}}&lt;/span&gt;&lt;span class=\"lemo-graphie-label\" style=\"position: absolute; left: 67%; top: 100%;\"&gt;{{T3}}&lt;/span&gt;&lt;span class=\"lemo-graphie-label\" style=\"position: absolute; left: 79%; top: 100%;\"&gt;{{A1}}&lt;/span&gt;&lt;/div&gt;\n\t&lt;/div&gt;\n&lt;/div&gt;&lt;/div&gt;",
    "seed": {
        "parameters": [
            {
                "name": "Q1",
                "label": null,
                "min": 100,
                "max": 500,
                "step": 1
            },
            {
                "name": "Q2",
                "label": null,
                "min": 100,
                "max": 500,
                "step": 100
            },
            {
                "name": "Q3",
                "label": null,
                "min": 10,
                "max": 90,
                "step": 10
            },
            {
                "name": "Q4",
                "label": null,
                "min": 1,
                "max": 9,
                "step": 1
            },
            {
                "name": "Q5",
                "label": null,
                "min": 100,
                "max": 500,
                "step": 100
            },
            {
                "name": "Q6",
                "label": null,
                "min": 10,
                "max": 90,
                "step": 10
            },
            {
                "name": "Q7",
                "label": null,
                "min": 1,
                "max": 9,
                "step": 1
            },
            {
                "name": "Q8",
                "label": null,
                "min": 100,
                "max": 500,
                "step": 100
            },
            {
                "name": "Q9",
                "label": null,
                "min": 10,
                "max": 90,
                "step": 10
            },
            {
                "name": "Q10",
                "label": null,
                "min": 1,
                "max": 9,
                "step": 1
            }
        ],
        "calculated": [
            {
                "name": "T1",
                "label": "{{function}}",
                "function": "{{Q2}}+{{Q3}}+{{Q4}}",
                "temp": "true"
            },
            {
                "name": "T2",
                "label": "{{function}}",
                "function": "{{Q1}}+{{Q2}}",
                "temp": "true"
            },
            {
                "name": "T3",
                "label": "{{function}}",
                "function": "{{Q1}}+{{Q2}}+{{Q3}}",
                "temp": "true"
            },
            {
                "name": "A1",
                "label": "{{function}}",
                "function": "{{Q1}}+{{Q2}}+{{Q3}}+{{Q4}}"
            },
            {
                "name": "A2",
                "label": "{{function}}",
                "function": "{{Q1}}+{{Q5}}+{{Q6}}+{{Q7}}",
                "incorrect": true
            },
            {
                "name": "A3",
                "label": "{{function}}",
                "function": "{{Q1}}+{{Q8}}+{{Q9}}+{{Q10}}",
                "incorrect": true
            }
        ],
        "uniques": true
    },
    "algorithm": {
        "name": "trueFalse",
        "template": "Multiple choice – standard",
        "params": {
            "countCorrect": 1,
            "countIncorrect": 2,
            "showCheckIcon": false,
            "columns": 3
        }
    }
}</t>
  </si>
  <si>
    <r>
      <rPr>
        <rFont val="Calibri"/>
        <color theme="1"/>
        <sz val="12.0"/>
      </rPr>
      <t>&lt;p&gt;Calcula esta suma con ayuda de la recta numérica.&lt;/p&gt;
Etiquetas en esta imagen: https://blueberry-assets.oneclick.es/M3_NyO_31b_1.svg</t>
    </r>
    <r>
      <rPr>
        <rFont val="Calibri"/>
        <color theme="1"/>
        <sz val="12.0"/>
        <u/>
      </rPr>
      <t xml:space="preserve">
Ponemos las etiquetas así: </t>
    </r>
    <r>
      <rPr>
        <rFont val="Calibri"/>
        <color rgb="FF1155CC"/>
        <sz val="12.0"/>
        <u/>
      </rPr>
      <t>https://drive.google.com/file/d/1b4XM74ilzeItnybDzE_ir-Y2oAqY75uB/view?usp=share_link</t>
    </r>
  </si>
  <si>
    <t>&lt;p style="text-align: center"&gt;{{Q1}} + {{T1}} = {{response}}&lt;/p&gt;</t>
  </si>
  <si>
    <t>Q1 = min = 100; max = 500; step = 1
Q2 = min = 100; max = 500; step = 100
Q3 = min = 10; max = 90; step = 10
Q4 = min = 1; max = 9; step = 1</t>
  </si>
  <si>
    <t>T1 = {{Q2}}+{{Q3}}+{{Q4}}
T2 = {{Q1}}+{{Q2}}
T3 = {{Q1}}+{{Q2}}+{{Q3}}
A1 = {{Q1}}+{{Q2}}+{{Q3}}+{{Q4}}</t>
  </si>
  <si>
    <r>
      <rPr>
        <rFont val="Calibri, Arial"/>
        <sz val="12.0"/>
      </rPr>
      <t xml:space="preserve">&lt;p&gt;Para sumar con ayuda de la recta numérica, hay que empezar con las centenas y después sumar las decenas y unidades.&lt;/p&gt;
Etiquetas en esta imagen: https://blueberry-assets.oneclick.es/M3_NyO_31b_1.svg
Ponemos las etiquetas así: </t>
    </r>
    <r>
      <rPr>
        <rFont val="Calibri, Arial"/>
        <color rgb="FF1155CC"/>
        <sz val="12.0"/>
        <u/>
      </rPr>
      <t>https://drive.google.com/file/d/1qo4YiKPHZSp1eIwHAntDrGNza9_U24Nf/view?usp=share_link</t>
    </r>
  </si>
  <si>
    <t>{
    "id": "M3-NyO-31b-E-1",
    "stimulus": "&lt;p&gt;Calcule essa adição usando a reta numérica.&lt;/p&gt;&lt;div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100%;\"&gt;{{Q1}}&lt;/span&gt;\n\t\t&lt;/div&gt;\n\t&lt;/div&gt;\n&lt;/div&gt;&lt;/div&gt;",
    "template": "&lt;p style=\"text-align: center\"&gt;{{Q1}} + {{T1}} = {{response}}&lt;/p&gt;",
    "hint": "&lt;p&gt;Comece com as centenas e depois adicione as dezenas e as unidades.&lt;/p&gt;",
    "feedback": "&lt;p&gt;Para adicionar usando a reta numérica, comece com as centenas e depois adicione as dezenas e as unidades.&lt;/p&gt;&lt;div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100%;\"&gt;{{Q1}}&lt;/span&gt;&lt;span class=\"lemo-graphie-label\" style=\"position: absolute; left: 48%; top: 100%;\"&gt;{{T2}}&lt;/span&gt;&lt;span class=\"lemo-graphie-label\" style=\"position: absolute; left: 67%; top: 100%;\"&gt;{{T3}}&lt;/span&gt;&lt;span class=\"lemo-graphie-label\" style=\"position: absolute; left: 79.5%; top: 100%;\"&gt;{{A1}}&lt;/span&gt;&lt;/div&gt;\n\t&lt;/div&gt;\n&lt;/div&gt;&lt;/div&gt;",
    "seed": {
        "parameters": [
            {
                "name": "Q1",
                "label": null,
                "min": 100,
                "max": 500,
                "step": 1
            },
            {
                "name": "Q2",
                "label": null,
                "min": 100,
                "max": 500,
                "step": 100
            },
            {
                "name": "Q3",
                "label": null,
                "min": 10,
                "max": 90,
                "step": 10
            },
            {
                "name": "Q4",
                "label": null,
                "min": 1,
                "max": 9,
                "step": 1
            }
        ],
        "calculated": [
            {
                "name": "T1",
                "label": "{{function}}",
                "function": "{{Q2}}+{{Q3}}+{{Q4}}",
                "temp": true
            },
            {
                "name": "T2",
                "label": "{{function}}",
                "function": "{{Q1}}+{{Q2}}",
                "temp": true
            },
            {
                "name": "T3",
                "label": "{{function}}",
                "function": "{{Q1}}+{{Q2}}+{{Q3}}",
                "temp": true
            },
            {
                "name": "A1",
                "label": "{{function}}",
                "function": "{{Q1}}+{{Q2}}+{{Q3}}+{{Q4}}"
            }
        ],
        "uniques": true
    },
    "algorithm": {
        "name": "calculateOperation",
        "params": {
            "method": "equivLiteral",
            "keyboard": "NUMERICAL"
        }
    }
}</t>
  </si>
  <si>
    <r>
      <rPr>
        <rFont val="Calibri"/>
        <sz val="12.0"/>
      </rPr>
      <t xml:space="preserve">&lt;p&gt;Durante un largo viaje, un autobús recorrió {{Q1}} km en la primera jornada y {{T1}} km en la segunda. ¿Cuántos kilómetros hizo entre los dos días? Ayúdate de la recta numérica.&lt;/p&gt;
Etiquetas en esta imagen: https://blueberry-assets.oneclick.es/M3_NyO_31b_1.svg
Ponemos las etiquetas así: </t>
    </r>
    <r>
      <rPr>
        <rFont val="Calibri"/>
        <color rgb="FF1155CC"/>
        <sz val="12.0"/>
        <u/>
      </rPr>
      <t>https://drive.google.com/file/d/1b4XM74ilzeItnybDzE_ir-Y2oAqY75uB/view?usp=share_link</t>
    </r>
  </si>
  <si>
    <t>&lt;p&gt;El autobús recorrió {{response}} km.&lt;/p&gt;</t>
  </si>
  <si>
    <r>
      <rPr>
        <rFont val="Calibri, Arial"/>
        <sz val="12.0"/>
      </rPr>
      <t xml:space="preserve">&lt;p&gt;Para sumar con ayuda de la recta numérica, hay que empezar con las centenas y después sumar las decenas y unidades.&lt;/p&gt;
Etiquetas en esta imagen: https://blueberry-assets.oneclick.es/M3_NyO_31b_1.svg
Ponemos las etiquetas así: </t>
    </r>
    <r>
      <rPr>
        <rFont val="Calibri, Arial"/>
        <color rgb="FF1155CC"/>
        <sz val="12.0"/>
        <u/>
      </rPr>
      <t>https://drive.google.com/file/d/1qo4YiKPHZSp1eIwHAntDrGNza9_U24Nf/view?usp=share_link</t>
    </r>
  </si>
  <si>
    <t>{
    "id": "M3-NyO-31b-A-1",
    "stimulus": "&lt;p&gt;Durante uma longa viagem, um ônibus percorreu {{Q1}} km no primeiro dia e {{T1}} km no segundo dia. Quantos quilômetros percorreu em total? Use a reta numérica como guia.&lt;/p&gt;&lt;div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100%;\"&gt;{{Q1}}&lt;/span&gt;\n\t\t&lt;/div&gt;\n\t&lt;/div&gt;\n&lt;/div&gt;&lt;/div&gt;",
    "template": "&lt;p&gt;O ônibus percorreu {{response}} km.&lt;/p&gt;",
    "hint": "&lt;p&gt;Comece com as centenas e depois adicione as dezenas e as unidades.&lt;/p&gt;",
    "feedback": "&lt;p&gt;Para adicionar usando a reta numérica, comece com as centenas e depois adicione as dezenas e as unidades.&lt;/p&gt;&lt;div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100%;\"&gt;{{Q1}}&lt;/span&gt;&lt;span class=\"lemo-graphie-label\" style=\"position: absolute; left: 48%; top: 100%;\"&gt;{{T2}}&lt;/span&gt;&lt;span class=\"lemo-graphie-label\" style=\"position: absolute; left: 67.5%; top: 100%;\"&gt;{{T3}}&lt;/span&gt;&lt;span class=\"lemo-graphie-label\" style=\"position: absolute; left: 79.5%; top: 100%;\"&gt;{{A1}}&lt;/span&gt;&lt;/div&gt;\n\t&lt;/div&gt;\n&lt;/div&gt;&lt;/div&gt;",
    "seed": {
        "parameters": [
            {
                "name": "Q1",
                "label": null,
                "min": 100,
                "max": 500,
                "step": 1
            },
            {
                "name": "Q2",
                "label": null,
                "min": 100,
                "max": 500,
                "step": 100
            },
            {
                "name": "Q3",
                "label": null,
                "min": 10,
                "max": 90,
                "step": 10
            },
            {
                "name": "Q4",
                "label": null,
                "min": 1,
                "max": 9,
                "step": 1
            }
        ],
        "calculated": [
            {
                "name": "T1",
                "label": "{{function}}",
                "function": "{{Q2}}+{{Q3}}+{{Q4}}",
                "temp": true
            },
            {
                "name": "T2",
                "label": "{{function}}",
                "function": "{{Q1}}+{{Q2}}",
                "temp": true
            },
            {
                "name": "T3",
                "label": "{{function}}",
                "function": "{{Q1}}+{{Q2}}+{{Q3}}",
                "temp": true
            },
            {
                "name": "A1",
                "label": "{{function}}",
                "function": "{{Q1}}+{{Q2}}+{{Q3}}+{{Q4}}"
            }
        ],
        "uniques": true
    },
    "algorithm": {
        "name": "calculateOperation",
        "params": {
            "method": "equivLiteral",
            "keyboard": "NUMERICAL"
        }
    }
}</t>
  </si>
  <si>
    <r>
      <rPr>
        <rFont val="Calibri"/>
        <color theme="1"/>
        <sz val="12.0"/>
      </rPr>
      <t>&lt;p&gt;El padre de Alba ha leído dos libros, uno de {{Q1}} páginas y otro de {{T1}}. ¿Cuántas páginas tienen los dos juntos? Ayúdate de la recta numérica.&lt;/p&gt;
Etiquetas en esta imagen: https://blueberry-assets.oneclick.es/M3_NyO_31b_1.svg</t>
    </r>
    <r>
      <rPr>
        <rFont val="Calibri"/>
        <color theme="1"/>
        <sz val="12.0"/>
        <u/>
      </rPr>
      <t xml:space="preserve">
Ponemos las etiquetas así: </t>
    </r>
    <r>
      <rPr>
        <rFont val="Calibri"/>
        <color rgb="FF1155CC"/>
        <sz val="12.0"/>
        <u/>
      </rPr>
      <t>https://drive.google.com/file/d/1b4XM74ilzeItnybDzE_ir-Y2oAqY75uB/view?usp=share_link</t>
    </r>
  </si>
  <si>
    <t>&lt;p&gt;Tienen {{response}} páginas.&lt;/p&gt;</t>
  </si>
  <si>
    <t>Empieza con las centenas y después suma las decenas y las unidades.</t>
  </si>
  <si>
    <r>
      <rPr>
        <rFont val="Calibri, Arial"/>
        <color theme="1"/>
        <sz val="12.0"/>
      </rPr>
      <t xml:space="preserve">&lt;p&gt;Para sumar con ayuda de la recta numérica, hay que empezar con las centenas y después sumar las decenas y unidades.&lt;/p&gt;
Etiquetas en esta imagen: https://blueberry-assets.oneclick.es/M3_NyO_31b_1.svg
Ponemos las etiquetas así: </t>
    </r>
    <r>
      <rPr>
        <rFont val="Calibri, Arial"/>
        <color rgb="FF000000"/>
        <sz val="12.0"/>
      </rPr>
      <t>https://drive.google.com/file/d/1qo4YiKPHZSp1eIwHAntDrGNza9_U24Nf/view?usp=share_</t>
    </r>
    <r>
      <rPr>
        <rFont val="Calibri, Arial"/>
        <color rgb="FF1155CC"/>
        <sz val="12.0"/>
        <u/>
      </rPr>
      <t>link</t>
    </r>
  </si>
  <si>
    <t>{
    "id": "M3-NyO-31b-A-2",
    "stimulus": "&lt;p&gt;O pai de Alba leu dois livros, um deles tinha {{Q1}} páginas e o outro, {{T1}}. Quantas páginas têm os dois juntos? Use a reta numérica como guia.&lt;/p&gt;&lt;div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100%;\"&gt;{{Q1}}&lt;/span&gt;\n\t\t&lt;/div&gt;\n\t&lt;/div&gt;\n&lt;/div&gt;&lt;/div&gt;",
    "template": "&lt;p&gt;Eles leu {{response}} páginas.&lt;/p&gt;",
    "hint": "&lt;p&gt;Comece com as centenas e depois adicione as dezenas e as unidades.&lt;/p&gt;",
    "feedback": "&lt;p&gt;Para adicionar usando a reta numérica, comece com as centenas e depois adicione as dezenas e as unidades.&lt;/p&gt;&lt;div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100%;\"&gt;{{Q1}}&lt;/span&gt;&lt;span class=\"lemo-graphie-label\" style=\"position: absolute; left: 48%; top: 100%;\"&gt;{{T2}}&lt;/span&gt;&lt;span class=\"lemo-graphie-label\" style=\"position: absolute; left: 67.5%; top: 100%;\"&gt;{{T3}}&lt;/span&gt;&lt;span class=\"lemo-graphie-label\" style=\"position: absolute; left: 79.5%; top: 100%;\"&gt;{{A1}}&lt;/span&gt;&lt;/div&gt;\n\t&lt;/div&gt;\n&lt;/div&gt;&lt;/div&gt;",
    "seed": {
        "parameters": [
            {
                "name": "Q1",
                "label": null,
                "min": 100,
                "max": 500,
                "step": 1
            },
            {
                "name": "Q2",
                "label": null,
                "min": 100,
                "max": 500,
                "step": 100
            },
            {
                "name": "Q3",
                "label": null,
                "min": 10,
                "max": 90,
                "step": 10
            },
            {
                "name": "Q4",
                "label": null,
                "min": 1,
                "max": 9,
                "step": 1
            }
        ],
        "calculated": [
            {
                "name": "T1",
                "label": "{{function}}",
                "function": "{{Q2}}+{{Q3}}+{{Q4}}",
                "temp": true
            },
            {
                "name": "T2",
                "label": "{{function}}",
                "function": "{{Q1}}+{{Q2}}",
                "temp": true
            },
            {
                "name": "T3",
                "label": "{{function}}",
                "function": "{{Q1}}+{{Q2}}+{{Q3}}",
                "temp": true
            },
            {
                "name": "A1",
                "label": "{{function}}",
                "function": "{{Q1}}+{{Q2}}+{{Q3}}+{{Q4}}"
            }
        ],
        "uniques": true
    },
    "algorithm": {
        "name": "calculateOperation",
        "params": {
            "method": "equivLiteral",
            "keyboard": "NUMERICAL"
        }
    }
}</t>
  </si>
  <si>
    <r>
      <rPr>
        <rFont val="Calibri"/>
        <color theme="1"/>
        <sz val="12.0"/>
      </rPr>
      <t>&lt;p&gt;José María ha tenido una inundación en su casa y ha tenido que llamar a unos albañiles. Según el presupuesto, el precio va a ser de {{Q1}} € por los materiales y {{T1}} € por la mano de obra. ¿Cuánto tiene que pagar? Ayúdate de la recta numérica.&lt;/p&gt;
Etiquetas en esta imagen: https://blueberry-assets.oneclick.es/M3_NyO_31b_1.svg</t>
    </r>
    <r>
      <rPr>
        <rFont val="Calibri"/>
        <color theme="1"/>
        <sz val="12.0"/>
        <u/>
      </rPr>
      <t xml:space="preserve">
Ponemos las etiquetas así: </t>
    </r>
    <r>
      <rPr>
        <rFont val="Calibri"/>
        <color rgb="FF1155CC"/>
        <sz val="12.0"/>
        <u/>
      </rPr>
      <t>https://drive.google.com/file/d/1b4XM74ilzeItnybDzE_ir-Y2oAqY75uB/view?usp=share_link</t>
    </r>
  </si>
  <si>
    <t>&lt;p&gt;El precio total es de {{response}} €.&lt;/p&gt;</t>
  </si>
  <si>
    <r>
      <rPr>
        <rFont val="Calibri, Arial"/>
        <color theme="1"/>
        <sz val="12.0"/>
      </rPr>
      <t xml:space="preserve">&lt;p&gt;Para sumar con ayuda de la recta numérica, hay que empezar con las centenas y después sumar las decenas y unidades.&lt;/p&gt;
Etiquetas en esta imagen: https://blueberry-assets.oneclick.es/M3_NyO_31b_1.svg
Ponemos las etiquetas así: </t>
    </r>
    <r>
      <rPr>
        <rFont val="Calibri, Arial"/>
        <color rgb="FF000000"/>
        <sz val="12.0"/>
      </rPr>
      <t>https://drive.google.com/file/d/1qo4YiKPHZSp1eIwHAntDrGNza9_U24Nf/view?usp=share_</t>
    </r>
    <r>
      <rPr>
        <rFont val="Calibri, Arial"/>
        <color rgb="FF1155CC"/>
        <sz val="12.0"/>
        <u/>
      </rPr>
      <t>link</t>
    </r>
  </si>
  <si>
    <t>{
    "id": "M3-NyO-31b-A-3",
    "stimulus": "&lt;p&gt;Claudio sofreu uma inundação em sua casa e teve de chamar alguns construtores. De acordo com o orçamento, o preço será de R$ {{Q1}} para os materiais e R$ {{T1}} para a mão de obra. Quanto ele terá de pagar? Use a reta numérica como guia.&lt;/p&gt;&lt;div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100%;\"&gt;{{Q1}}&lt;/span&gt;\n\t\t&lt;/div&gt;\n\t&lt;/div&gt;\n&lt;/div&gt;&lt;/div&gt;",
    "template": "&lt;p&gt;O preço total é de R${{response}}.&lt;/p&gt;",
    "hint": "&lt;p&gt;Comece com as centenas e depois adicione as dezenas e as unidades.&lt;/p&gt;",
    "feedback": "&lt;p&gt;Para adicionar usando a reta numérica, comece com as centenas e depois adicione as dezenas e as unidades.&lt;/p&gt;&lt;div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100%;\"&gt;{{Q1}}&lt;/span&gt;&lt;span class=\"lemo-graphie-label\" style=\"position: absolute; left: 48%; top: 100%;\"&gt;{{T2}}&lt;/span&gt;&lt;span class=\"lemo-graphie-label\" style=\"position: absolute; left: 67.5%; top: 100%;\"&gt;{{T3}}&lt;/span&gt;&lt;span class=\"lemo-graphie-label\" style=\"position: absolute; left: 79.5%; top: 100%;\"&gt;{{A1}}&lt;/span&gt;&lt;/div&gt;\n\t&lt;/div&gt;\n&lt;/div&gt;&lt;/div&gt;",
    "seed": {
        "parameters": [
            {
                "name": "Q1",
                "label": null,
                "min": 100,
                "max": 500,
                "step": 1
            },
            {
                "name": "Q2",
                "label": null,
                "min": 100,
                "max": 500,
                "step": 100
            },
            {
                "name": "Q3",
                "label": null,
                "min": 10,
                "max": 90,
                "step": 10
            },
            {
                "name": "Q4",
                "label": null,
                "min": 1,
                "max": 9,
                "step": 1
            }
        ],
        "calculated": [
            {
                "name": "T1",
                "label": "{{function}}",
                "function": "{{Q2}}+{{Q3}}+{{Q4}}",
                "temp": true
            },
            {
                "name": "T2",
                "label": "{{function}}",
                "function": "{{Q1}}+{{Q2}}",
                "temp": true
            },
            {
                "name": "T3",
                "label": "{{function}}",
                "function": "{{Q1}}+{{Q2}}+{{Q3}}",
                "temp": true
            },
            {
                "name": "A1",
                "label": "{{function}}",
                "function": "{{Q1}}+{{Q2}}+{{Q3}}+{{Q4}}"
            }
        ],
        "uniques": true
    },
    "algorithm": {
        "name": "calculateOperation",
        "params": {
            "method": "equivLiteral",
            "keyboard": "NUMERICAL"
        }
    }
}</t>
  </si>
  <si>
    <t>M3-NyO-31c</t>
  </si>
  <si>
    <t>Suma por reagrupación de números (nºs naturales de 3 cifras)</t>
  </si>
  <si>
    <t>Para trabajar el cálculo mental, resuelve la siguiente suma agrupando sus términos.
{{T10}} + {{T11}} = ...
{{T1}} + {{T2}} = {{A1}}
{{T3}} + {{T4}} = {{A2}}
{{Q3}} + {{Q6}} = {{A3}}
Por tanto:
{{T10}} + {{T11}} = {{A4}}</t>
  </si>
  <si>
    <t>Drag and drop</t>
  </si>
  <si>
    <t>Q1-Q6: min = 1; max = 9; step = 1</t>
  </si>
  <si>
    <t>T10 = {{Q1}}*100+{{Q2}}*10+{{Q3}}
T11 = {{Q4}}*100+{{Q5}}*10+{{Q6}}
T1 = {{Q1}}*100
T2 = {{Q4}}*100
T3 = {{Q2}}*10
T4 = {{Q5}}*10
A1 = {{T1}}+{{T2}}
A2 = {{T3}}+{{T4}}
A3 = {{Q3}}+{{Q6}}
A4 = {{T10}}+{{T11}}
A5 = {{Q1}}*100+{{Q5}}*100
A6 = {{Q2}}*10+{{Q4}}*10
A7 = {{Q3}}+{{Q1}}
A8 = {{T10}}+{{T11}}+{{Q3}}*10</t>
  </si>
  <si>
    <t>Para resolver esta suma, empieza primero con las centenas.
{{T1}} + {{T2}} = {{A1}}
(Cloze math)</t>
  </si>
  <si>
    <t>A continuación, suma las decenas.
{{T3}} + {{T4}} = {{A2}}
(Cloze math)</t>
  </si>
  <si>
    <t>Y, por último, las unidades.
{{Q3}} + {{Q6}} = {{A3}}
(Cloze math)</t>
  </si>
  <si>
    <t>Ahora utiliza estos resultados para calcular mentalmente esta suma.
{{T1}} + {{T2}} = {{A1}}
{{T3}} + {{T4}} = {{A2}}
{{Q3}} + {{Q6}} = {{A3}}
{{T10}} + {{T11}} = {{A4}}
(Cloze math)</t>
  </si>
  <si>
    <t>{"id":"M3-NyO-31c-I-1","seed":{"parameters":[{"name":"Q1","label":null,"min":1,"max":9,"step":1},{"name":"Q2","label":null,"min":1,"max":9,"step":1},{"name":"Q3","label":null,"min":1,"max":9,"step":1},{"name":"Q4","label":null,"min":1,"max":9,"step":1},{"name":"Q5","label":null,"min":1,"max":9,"step":1},{"name":"Q6","label":null,"min":1,"max":9,"step":1}],"uniques":true},"scaffolding":[{"id":"step-0","stimulus":"&lt;p&gt;Pratique o cálculo mental, resolvendo a seguinte soma por agrupamento dos termos.&lt;/p&gt;&lt;p style=\"text-align: center\"&gt;{{T10}} + {{T11}} = ...&lt;/p&gt;","template":"&lt;p style=\"text-align: center\"&gt;{{T1}} + {{T2}} = {{response}}&lt;/p&gt;&lt;p style=\"text-align: center\"&gt;{{T3}} + {{T4}} = {{response}}&lt;/p&gt;&lt;p style=\"text-align: center\"&gt;{{Q3}} + {{Q6}} = {{response}}&lt;/p&gt;&lt;p&gt;Portanto:&lt;/p&gt;&lt;p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0-A1","label":"{{function}}","function":"{{T1}}+{{T2}}"},{"name":"0-A2","label":"{{function}}","function":"{{T3}}+{{T4}}"},{"name":"0-A3","label":"{{function}}","function":"{{Q3}}+{{Q6}}"},{"name":"0-A4","label":"{{function}}","function":"{{T10}}+{{T11}}"},{"name":"0-A5","label":"{{function}}","function":"{{Q1}}*100+{{Q5}}*100","incorrect":true},{"name":"0-A6","label":"{{function}}","function":"{{Q2}}*10+{{Q4}}*10","incorrect":true},{"name":"0-A7","label":"{{function}}","function":"{{Q3}}+{{Q1}}","incorrect":true},{"name":"0-A8","label":"{{function}}","function":"{{T10}}+{{T11}}+{{Q3}}*10","incorrect":true}]},"algorithm":{"name":"calculateOperation","template":"Cloze with drag &amp; drop","params":{"keyboard":"NUMERICAL"}}},{"id":"step-1","stimulus":"&lt;p&gt;Para calcular a soma, comece primeiro com as centenas.&lt;/p&gt;","template":"&lt;p style=\"text-align: center\"&gt;{{T1}} + {{T2}} = {{response}}&lt;/p&gt;","seed":{"calculated":[{"name":"T1","label":"{{function}}","function":"{{Q1}}*100","temp":true},{"name":"T2","label":"{{function}}","function":"{{Q4}}*100","temp":true},{"name":"1-A1","label":"{{function}}","function":"{{T1}}+{{T2}}"}]},"algorithm":{"name":"calculateOperation","params":{"method":"equivLiteral","keyboard":"NUMERICAL"}}},{"id":"step-2","stimulus":"&lt;p&gt;Em seguida, some as dezenas.&lt;/p&gt;","template":"&lt;p style=\"text-align: center\"&gt;{{T3}} + {{T4}} = {{response}}&lt;/p&gt;","seed":{"calculated":[{"name":"T3","label":"{{function}}","function":"{{Q2}}*10","temp":true},{"name":"T4","label":"{{function}}","function":"{{Q5}}*10","temp":true},{"name":"2-A1","label":"{{function}}","function":"{{T3}}+{{T4}}"}]},"algorithm":{"name":"calculateOperation","params":{"method":"equivLiteral","keyboard":"NUMERICAL"}}},{"id":"step-3","stimulus":"&lt;p&gt;E por último, some as unidades.&lt;/p&gt;","template":"&lt;p style=\"text-align: center\"&gt;{{Q3}} + {{Q6}} = {{response}}&lt;/p&gt;","seed":{"calculated":[{"name":"3-A1","label":"{{function}}","function":"{{Q3}}+{{Q6}}"}]},"algorithm":{"name":"calculateOperation","params":{"method":"equivLiteral","keyboard":"NUMERICAL"}}},{"id":"step-4","stimulus":"&lt;p&gt;Agora use os resultados obtidos para calcular mentalmente a soma.&lt;/p&gt;","template":"&lt;p style=\"text-align: center\"&gt;{{T1}} + {{T2}} = {{T5}}&lt;/p&gt;&lt;p style=\"text-align: center\"&gt;{{T3}} + {{T4}} = {{T6}}&lt;/p&gt;&lt;p style=\"text-align: center\"&gt;{{Q3}} + {{Q6}} = {{T7}}&lt;/p&gt;&lt;p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T5","label":"{{function}}","function":"{{T1}}+{{T2}}","temp":true},{"name":"T6","label":"{{function}}","function":"{{T3}}+{{T4}}","temp":true},{"name":"T7","label":"{{function}}","function":"{{Q3}}+{{Q6}}","temp":true},{"name":"4-A1","label":"{{function}}","function":"{{T10}}+{{T11}}"}]},"algorithm":{"name":"calculateOperation","params":{"method":"equivLiteral","keyboard":"NUMERICAL"}}}]}</t>
  </si>
  <si>
    <t>T10 = {{Q1}}*100+{{Q2}}*10+{{Q3}}
T11 = {{Q4}}*100+{{Q5}}*10+{{Q6}}
T1 = {{Q1}}*100
T2 = {{Q4}}*100
T3 = {{Q2}}*10
T4 = {{Q5}}*10
A1 = {{T1}}+{{T2}}
A2 = {{T3}}+{{T4}}
A3 = {{Q3}}+{{Q6}}
A4 = {{T10}}+{{T11}}</t>
  </si>
  <si>
    <t>Ahora utiliza estos resultados para calcular mentalmente esta suma.
{{T1}} + {{T2}} = {{A1}}
{{T3}} + {{T4}} = {{A2}}
{{Q3}} + {{Q6}} = {{A3}}
{{T10}} + {{T11}} = {{A4}}
(Cloze math)
El alumno solo tiene que escribir A4</t>
  </si>
  <si>
    <t>{"id":"M3-NyO-31c-E-1","seed":{"parameters":[{"name":"Q1","label":null,"min":1,"max":9,"step":1},{"name":"Q2","label":null,"min":1,"max":9,"step":1},{"name":"Q3","label":null,"min":1,"max":9,"step":1},{"name":"Q4","label":null,"min":1,"max":9,"step":1},{"name":"Q5","label":null,"min":1,"max":9,"step":1},{"name":"Q6","label":null,"min":1,"max":9,"step":1}],"uniques":true},"scaffolding":[{"id":"step-0","stimulus":"&lt;p&gt;Pratique o cálculo mental, resolvendo a seguinte soma por agrupamento dos termos.&lt;/p&gt;&lt;p style=\"text-align: center\"&gt;{{T10}} + {{T11}} = ...&lt;/p&gt;","template":"&lt;p style=\"text-align: center\"&gt;{{T1}} + {{T2}} = {{response}}&lt;/p&gt;&lt;p style=\"text-align: center\"&gt;{{T3}} + {{T4}} = {{response}}&lt;/p&gt;&lt;p style=\"text-align: center\"&gt;{{Q3}} + {{Q6}} = {{response}}&lt;/p&gt;&lt;p&gt;Portanto:&lt;/p&gt;&lt;p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0-A1","label":"{{function}}","function":"{{T1}}+{{T2}}"},{"name":"0-A2","label":"{{function}}","function":"{{T3}}+{{T4}}"},{"name":"0-A3","label":"{{function}}","function":"{{Q3}}+{{Q6}}"},{"name":"0-A4","label":"{{function}}","function":"{{T10}}+{{T11}}"}]},"algorithm":{"name":"calculateOperation","params":{"method":"equivLiteral","keyboard":"NUMERICAL"}}},{"id":"step-1","stimulus":"&lt;p&gt;Para calcular a soma, comece primeiro com as centenas.&lt;/p&gt;","template":"&lt;p style=\"text-align: center\"&gt;{{T1}} + {{T2}} = {{response}}&lt;/p&gt;","seed":{"calculated":[{"name":"T1","label":"{{function}}","function":"{{Q1}}*100","temp":true},{"name":"T2","label":"{{function}}","function":"{{Q4}}*100","temp":true},{"name":"1-A1","label":"{{function}}","function":"{{T1}}+{{T2}}"}]},"algorithm":{"name":"calculateOperation","params":{"method":"equivLiteral","keyboard":"NUMERICAL"}}},{"id":"step-2","stimulus":"&lt;p&gt;Em seguida, some as dezenas.&lt;/p&gt;","template":"&lt;p style=\"text-align: center\"&gt;{{T3}} + {{T4}} = {{response}}&lt;/p&gt;","seed":{"calculated":[{"name":"T3","label":"{{function}}","function":"{{Q2}}*10","temp":true},{"name":"T4","label":"{{function}}","function":"{{Q5}}*10","temp":true},{"name":"2-A1","label":"{{function}}","function":"{{T3}}+{{T4}}"}]},"algorithm":{"name":"calculateOperation","params":{"method":"equivLiteral","keyboard":"NUMERICAL"}}},{"id":"step-3","stimulus":"&lt;p&gt;E por último, some as unidades.&lt;/p&gt;","template":"&lt;p style=\"text-align: center\"&gt;{{Q3}} + {{Q6}} = {{response}}&lt;/p&gt;","seed":{"calculated":[{"name":"3-A1","label":"{{function}}","function":"{{Q3}}+{{Q6}}"}]},"algorithm":{"name":"calculateOperation","params":{"method":"equivLiteral","keyboard":"NUMERICAL"}}},{"id":"step-4","stimulus":"&lt;p&gt;Agora use os resultados obtidos para calcular mentalmente a soma.&lt;/p&gt;","template":"&lt;p style=\"text-align: center\"&gt;{{T1}} + {{T2}} = {{T-A1}}&lt;/p&gt;&lt;p style=\"text-align: center\"&gt;{{T3}} + {{T4}} = {{T-A2}}&lt;/p&gt;&lt;p style=\"text-align: center\"&gt;{{Q3}} + {{Q6}} = {{T-A3}}&lt;/p&gt;&lt;p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T-A1","label":"{{function}}","function":"{{T1}}+{{T2}}","temp":true},{"name":"T-A2","label":"{{function}}","function":"{{T3}}+{{T4}}","temp":true},{"name":"T-A3","label":"{{function}}","function":"{{Q3}}+{{Q6}}","temp":true},{"name":"4-A4","label":"{{function}}","function":"{{T10}}+{{T11}}"}]},"algorithm":{"name":"calculateOperation","params":{"method":"equivLiteral","keyboard":"NUMERICAL"}}}]}</t>
  </si>
  <si>
    <t>La madre de Alberto leyó el mes pasado un libro con {{T10}} páginas y este mes otro con {{T11}} páginas. ¿Cuántas páginas ha leído entre los dos meses? Para trabajar el cálculo mental, resuelve la suma agrupando sus términos.
{{T1}} + {{T2}} = {{A1}}
{{T3}} + {{T4}} = {{A2}}
{{Q3}} + {{Q6}} = {{A3}}
Por tanto:
{{T10}} + {{T11}} = {{A4}}</t>
  </si>
  <si>
    <t>Q1: List = 1, 2, 3, 4
Q2: min = 1; max = 9; step = 1
Q3: min = 1; max = 9; step = 1
Q4: List = 1, 2, 3, 4
Q5: min = 1; max = 9; step = 1
Q6: min = 1; max = 9; step = 1</t>
  </si>
  <si>
    <t>{"id":"M3-NyO-31c-A-1","seed":{"parameters":[{"name":"Q1","label":null,"list":[1,2,3,4]},{"name":"Q2","label":null,"min":1,"max":9,"step":1},{"name":"Q3","label":null,"min":1,"max":9,"step":1},{"name":"Q4","label":null,"list":[1,2,3,4]},{"name":"Q5","label":null,"min":1,"max":9,"step":1},{"name":"Q6","label":null,"min":1,"max":9,"step":1}],"uniques":true},"scaffolding":[{"id":"step-0","stimulus":"&lt;p&gt;A mãe de Alberto leu um livro com {{T10}} páginas no mês passado e outro com {{T11}} páginas este mês. Quantas páginas ela leu nesses dois meses? Para trabalhar com cálculo mental, resolva a soma agrupando os termos.&lt;/p&gt;","template":"&lt;p style=\"text-align: center\"&gt;{{T1}} + {{T2}} = {{response}}&lt;/p&gt;&lt;p style=\"text-align: center\"&gt;{{T3}} + {{T4}} = {{response}}&lt;/p&gt;&lt;p style=\"text-align: center\"&gt;{{Q3}} + {{Q6}} = {{response}}&lt;/p&gt;&lt;p&gt;Portanto:&lt;/p&gt;&lt;p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0-A1","label":"{{function}}","function":"{{T1}}+{{T2}}"},{"name":"0-A2","label":"{{function}}","function":"{{T3}}+{{T4}}"},{"name":"0-A3","label":"{{function}}","function":"{{Q3}}+{{Q6}}"},{"name":"0-A4","label":"{{function}}","function":"{{T10}}+{{T11}}"}]},"algorithm":{"name":"calculateOperation","params":{"method":"equivLiteral","keyboard":"NUMERICAL"}}},{"id":"step-1","stimulus":"&lt;p&gt;Para calcular a soma, comece primeiro com as centenas.&lt;/p&gt;","template":"&lt;p style=\"text-align: center\"&gt;{{T1}} + {{T2}} = {{response}}&lt;/p&gt;","seed":{"calculated":[{"name":"T1","label":"{{function}}","function":"{{Q1}}*100","temp":true},{"name":"T2","label":"{{function}}","function":"{{Q4}}*100","temp":true},{"name":"1-A1","label":"{{function}}","function":"{{T1}}+{{T2}}"}]},"algorithm":{"name":"calculateOperation","params":{"method":"equivLiteral","keyboard":"NUMERICAL"}}},{"id":"step-2","stimulus":"&lt;p&gt;Em seguida, some as dezenas.&lt;/p&gt;","template":"&lt;p style=\"text-align: center\"&gt;{{T3}} + {{T4}} = {{response}}&lt;/p&gt;","seed":{"calculated":[{"name":"T3","label":"{{function}}","function":"{{Q2}}*10","temp":true},{"name":"T4","label":"{{function}}","function":"{{Q5}}*10","temp":true},{"name":"2-A1","label":"{{function}}","function":"{{T3}}+{{T4}}"}]},"algorithm":{"name":"calculateOperation","params":{"method":"equivLiteral","keyboard":"NUMERICAL"}}},{"id":"step-3","stimulus":"&lt;p&gt;E por último, some as unidades.&lt;/p&gt;","template":"&lt;p style=\"text-align: center\"&gt;{{Q3}} + {{Q6}} = {{response}}&lt;/p&gt;","seed":{"calculated":[{"name":"3-A1","label":"{{function}}","function":"{{Q3}}+{{Q6}}"}]},"algorithm":{"name":"calculateOperation","params":{"method":"equivLiteral","keyboard":"NUMERICAL"}}},{"id":"step-4","stimulus":"&lt;p&gt;Agora use os resultados obtidos para calcular mentalmente a soma.&lt;/p&gt;","template":"&lt;p style=\"text-align: center\"&gt;{{T1}} + {{T2}} = {{T-A1}}&lt;/p&gt;&lt;p style=\"text-align: center\"&gt;{{T3}} + {{T4}} = {{T-A2}}&lt;/p&gt;&lt;p style=\"text-align: center\"&gt;{{Q3}} + {{Q6}} = {{T-A3}}&lt;/p&gt;&lt;p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T-A1","label":"{{function}}","function":"{{T1}}+{{T2}}","temp":true},{"name":"T-A2","label":"{{function}}","function":"{{T3}}+{{T4}}","temp":true},{"name":"T-A3","label":"{{function}}","function":"{{Q3}}+{{Q6}}","temp":true},{"name":"4-A4","label":"{{function}}","function":"{{T10}}+{{T11}}"}]},"algorithm":{"name":"calculateOperation","params":{"method":"equivLiteral","keyboard":"NUMERICAL"}}}]}</t>
  </si>
  <si>
    <t>Una floristería vendió la semana pasada {{T10}} rosas y esta semana ha vendido {{T11}}. ¿Cuántas rosas ha vendido entre las dos semanas? Para trabajar el cálculo mental, resuelve la suma agrupando sus términos.
{{T1}} + {{T2}} = {{A1}}
{{T3}} + {{T4}} = {{A2}}
{{Q3}} + {{Q6}} = {{A3}}
Por tanto:
{{T10}} + {{T11}} = {{A4}}</t>
  </si>
  <si>
    <t>{"id":"M3-NyO-31c-A-2","seed":{"parameters":[{"name":"Q1","label":null,"list":[1,2,3,4]},{"name":"Q2","label":null,"min":1,"max":9,"step":1},{"name":"Q3","label":null,"min":1,"max":9,"step":1},{"name":"Q4","label":null,"list":[1,2,3,4]},{"name":"Q5","label":null,"min":1,"max":9,"step":1},{"name":"Q6","label":null,"min":1,"max":9,"step":1}],"uniques":true},"scaffolding":[{"id":"step-0","stimulus":"&lt;p&gt;Um florista vendeu {{T10}} rosas em uma semana e na semana seguinte vendeu {{T11}}. Quantas rosas ele vendeu nas duas semanas? Para trabalhar com cálculo mental, resolva a soma agrupando os termos.&lt;/p&gt;","template":"&lt;p style=\"text-align: center\"&gt;{{T1}} + {{T2}} = {{response}}&lt;/p&gt;&lt;p style=\"text-align: center\"&gt;{{T3}} + {{T4}} = {{response}}&lt;/p&gt;&lt;p style=\"text-align: center\"&gt;{{Q3}} + {{Q6}} = {{response}}&lt;/p&gt;&lt;p&gt;Portanto:&lt;/p&gt;&lt;p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0-A1","label":"{{function}}","function":"{{T1}}+{{T2}}"},{"name":"0-A2","label":"{{function}}","function":"{{T3}}+{{T4}}"},{"name":"0-A3","label":"{{function}}","function":"{{Q3}}+{{Q6}}"},{"name":"0-A4","label":"{{function}}","function":"{{T10}}+{{T11}}"}]},"algorithm":{"name":"calculateOperation","params":{"method":"equivLiteral","keyboard":"NUMERICAL"}}},{"id":"step-1","stimulus":"&lt;p&gt;Para calcular a soma, comece primeiro com as centenas.&lt;/p&gt;","template":"&lt;p style=\"text-align: center\"&gt;{{T1}} + {{T2}} = {{response}}&lt;/p&gt;","seed":{"calculated":[{"name":"T1","label":"{{function}}","function":"{{Q1}}*100","temp":true},{"name":"T2","label":"{{function}}","function":"{{Q4}}*100","temp":true},{"name":"1-A1","label":"{{function}}","function":"{{T1}}+{{T2}}"}]},"algorithm":{"name":"calculateOperation","params":{"method":"equivLiteral","keyboard":"NUMERICAL"}}},{"id":"step-2","stimulus":"&lt;p&gt;Em seguida, some as dezenas.&lt;/p&gt;","template":"&lt;p style=\"text-align: center\"&gt;{{T3}} + {{T4}} = {{response}}&lt;/p&gt;","seed":{"calculated":[{"name":"T3","label":"{{function}}","function":"{{Q2}}*10","temp":true},{"name":"T4","label":"{{function}}","function":"{{Q5}}*10","temp":true},{"name":"2-A1","label":"{{function}}","function":"{{T3}}+{{T4}}"}]},"algorithm":{"name":"calculateOperation","params":{"method":"equivLiteral","keyboard":"NUMERICAL"}}},{"id":"step-3","stimulus":"&lt;p&gt;E por último, some as unidades.&lt;/p&gt;","template":"&lt;p style=\"text-align: center\"&gt;{{Q3}} + {{Q6}} = {{response}}&lt;/p&gt;","seed":{"calculated":[{"name":"3-A1","label":"{{function}}","function":"{{Q3}}+{{Q6}}"}]},"algorithm":{"name":"calculateOperation","params":{"method":"equivLiteral","keyboard":"NUMERICAL"}}},{"id":"step-4","stimulus":"&lt;p&gt;Agora use os resultados obtidos para calcular mentalmente a soma.&lt;/p&gt;","template":"&lt;p style=\"text-align: center\"&gt;{{T1}} + {{T2}} = {{T-A1}}&lt;/p&gt;&lt;p style=\"text-align: center\"&gt;{{T3}} + {{T4}} = {{T-A2}}&lt;/p&gt;&lt;p style=\"text-align: center\"&gt;{{Q3}} + {{Q6}} = {{T-A3}}&lt;/p&gt;&lt;p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T-A1","label":"{{function}}","function":"{{T1}}+{{T2}}","temp":true},{"name":"T-A2","label":"{{function}}","function":"{{T3}}+{{T4}}","temp":true},{"name":"T-A3","label":"{{function}}","function":"{{Q3}}+{{Q6}}","temp":true},{"name":"4-A4","label":"{{function}}","function":"{{T10}}+{{T11}}"}]},"algorithm":{"name":"calculateOperation","params":{"method":"equivLiteral","keyboard":"NUMERICAL"}}}]}</t>
  </si>
  <si>
    <t>El acuario de un zoo vendió el primer día de la temporada {{T10}} entradas y el segundo, {{T11}}. ¿Cuántas entradas vendió entre los dos días? Para trabajar el cálculo mental, resuelve la suma agrupando sus términos.
{{T1}} + {{T2}} = {{A1}}
{{T3}} + {{T4}} = {{A2}}
{{Q3}} + {{Q6}} = {{A3}}
Por tanto:
{{T10}} + {{T11}} = {{A4}}</t>
  </si>
  <si>
    <t>{"id":"M3-NyO-31c-A-3","seed":{"parameters":[{"name":"Q1","label":null,"list":[1,2,3,4]},{"name":"Q2","label":null,"min":1,"max":9,"step":1},{"name":"Q3","label":null,"min":1,"max":9,"step":1},{"name":"Q4","label":null,"list":[1,2,3,4]},{"name":"Q5","label":null,"min":1,"max":9,"step":1},{"name":"Q6","label":null,"min":1,"max":9,"step":1}],"uniques":true},"scaffolding":[{"id":"step-0","stimulus":"&lt;p&gt;O aquário de uma cidade vendeu {{T10}} ingressos no primeiro dia da temporada e {{T11}} no segundo. Quantos ingressos foram vendidos nesses dois primeiros dias? Para trabalhar com cálculo mental, resolva a soma agrupando os termos.&lt;/p&gt;","template":"&lt;p style=\"text-align: center\"&gt;{{T1}} + {{T2}} = {{response}}&lt;/p&gt;&lt;p style=\"text-align: center\"&gt;{{T3}} + {{T4}} = {{response}}&lt;/p&gt;&lt;p style=\"text-align: center\"&gt;{{Q3}} + {{Q6}} = {{response}}&lt;/p&gt;&lt;p&gt;Portanto:&lt;/p&gt;&lt;p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0-A1","label":"{{function}}","function":"{{T1}}+{{T2}}"},{"name":"0-A2","label":"{{function}}","function":"{{T3}}+{{T4}}"},{"name":"0-A3","label":"{{function}}","function":"{{Q3}}+{{Q6}}"},{"name":"0-A4","label":"{{function}}","function":"{{T10}}+{{T11}}"}]},"algorithm":{"name":"calculateOperation","params":{"method":"equivLiteral","keyboard":"NUMERICAL"}}},{"id":"step-1","stimulus":"&lt;p&gt;Para calcular a soma, comece primeiro com as centenas.&lt;/p&gt;","template":"&lt;p style=\"text-align: center\"&gt;{{T1}} + {{T2}} = {{response}}&lt;/p&gt;","seed":{"calculated":[{"name":"T1","label":"{{function}}","function":"{{Q1}}*100","temp":true},{"name":"T2","label":"{{function}}","function":"{{Q4}}*100","temp":true},{"name":"1-A1","label":"{{function}}","function":"{{T1}}+{{T2}}"}]},"algorithm":{"name":"calculateOperation","params":{"method":"equivLiteral","keyboard":"NUMERICAL"}}},{"id":"step-2","stimulus":"&lt;p&gt;Em seguida, some as dezenas.&lt;/p&gt;","template":"&lt;p style=\"text-align: center\"&gt;{{T3}} + {{T4}} = {{response}}&lt;/p&gt;","seed":{"calculated":[{"name":"T3","label":"{{function}}","function":"{{Q2}}*10","temp":true},{"name":"T4","label":"{{function}}","function":"{{Q5}}*10","temp":true},{"name":"2-A1","label":"{{function}}","function":"{{T3}}+{{T4}}"}]},"algorithm":{"name":"calculateOperation","params":{"method":"equivLiteral","keyboard":"NUMERICAL"}}},{"id":"step-3","stimulus":"&lt;p&gt;E por último, some as unidades.&lt;/p&gt;","template":"&lt;p style=\"text-align: center\"&gt;{{Q3}} + {{Q6}} = {{response}}&lt;/p&gt;","seed":{"calculated":[{"name":"3-A1","label":"{{function}}","function":"{{Q3}}+{{Q6}}"}]},"algorithm":{"name":"calculateOperation","params":{"method":"equivLiteral","keyboard":"NUMERICAL"}}},{"id":"step-4","stimulus":"&lt;p&gt;Agora use os resultados obtidos para calcular mentalmente a soma.&lt;/p&gt;","template":"&lt;p style=\"text-align: center\"&gt;{{T1}} + {{T2}} = {{T-A1}}&lt;/p&gt;&lt;p style=\"text-align: center\"&gt;{{T3}} + {{T4}} = {{T-A2}}&lt;/p&gt;&lt;p style=\"text-align: center\"&gt;{{Q3}} + {{Q6}} = {{T-A3}}&lt;/p&gt;&lt;p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T-A1","label":"{{function}}","function":"{{T1}}+{{T2}}","temp":true},{"name":"T-A2","label":"{{function}}","function":"{{T3}}+{{T4}}","temp":true},{"name":"T-A3","label":"{{function}}","function":"{{Q3}}+{{Q6}}","temp":true},{"name":"4-A4","label":"{{function}}","function":"{{T10}}+{{T11}}"}]},"algorithm":{"name":"calculateOperation","params":{"method":"equivLiteral","keyboard":"NUMERICAL"}}}]}</t>
  </si>
  <si>
    <t>M3-NyO-32a</t>
  </si>
  <si>
    <t>Utiliza el algoritmo de la resta (nºs naturales de 3 cifras)</t>
  </si>
  <si>
    <t>Une cada resta con su resultado.
{{T1}} − {{Q21}}  |  {{Q11}}
{{T2}} − {{Q22}}  |  {{Q12}}
{{T3}} − {{Q23}}  |  {{Q13}}</t>
  </si>
  <si>
    <t>Linking Lines</t>
  </si>
  <si>
    <t>Q11= Min=100; Max=999; Step=1
Q21= Min=100; Max=999; Step=1
Q12= Min=100; Max=999; Step=1
Q22= Min=100; Max=999; Step=1
Q13= Min=100; Max=999; Step=1
Q23= Min=100; Max=999; Step=1</t>
  </si>
  <si>
    <t>T1={{Q11}}+{{Q21}}
T2={{Q12}}+{{Q22}}
T3={{Q13}}+{{Q23}}</t>
  </si>
  <si>
    <t>[Resta vertical de 4 posiciones]
T1-Q1=T4</t>
  </si>
  <si>
    <t>&lt;p&gt;Por ejemplo, el resultado de una de estas restas es:&lt;/p&gt;
[Resta vertical de 4 posiciones]
T1-Q21=Q11</t>
  </si>
  <si>
    <t>T4 = {{Q11}}-math.floor({{Q11}}/10)*10</t>
  </si>
  <si>
    <t>{"id":"M3-NyO-32a-I-1","stimulus":"&lt;p&gt;Arraste cada resultado para a subtração correta.&lt;/p&gt;","hint":"&lt;div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{{T4}}&lt;/span&gt;\n\t\t\t&lt;span class=\"lemo-graphie-label\" style=\"position: absolute; right: 15%; top: 35%;\"&gt;{{Q21}}&lt;/span&gt;\n\t\t\t&lt;span class=\"lemo-graphie-label\" style=\"position: absolute; right: 15%; top: 8%;\"&gt;{{T1}}&lt;/span&gt;\n\t\t&lt;/div&gt;\n\t&lt;/div&gt;\n&lt;/div&gt;","feedback":"&lt;p&gt;Por exemplo, o resultado de uma dessas subtrações é:&lt;/p&gt;&lt;div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65%;\"&gt;{{Q11}}&lt;/span&gt;\n\t\t\t&lt;span class=\"lemo-graphie-label\" style=\"position: absolute; right: 15%; top: 35%;\"&gt;{{Q21}}&lt;/span&gt;\n\t\t\t&lt;span class=\"lemo-graphie-label\" style=\"position: absolute; right: 15%; top: 8%;\"&gt;{{T1}}&lt;/span&gt;\n\t\t&lt;/div&gt;\n\t&lt;/div&gt;\n&lt;/div&gt;","seed":{"parameters":[{"name":"Q11","label":null,"min":100,"max":999,"step":1},{"name":"Q21","label":null,"min":100,"max":999,"step":1},{"name":"Q12","label":null,"min":100,"max":999,"step":1},{"name":"Q22","label":null,"min":100,"max":999,"step":1},{"name":"Q13","label":null,"min":100,"max":999,"step":1},{"name":"Q23","label":null,"min":100,"max":999,"step":1}],"calculated":[{"name":"T1","label":"{{function}}","function":"{{Q11}}+{{Q21}}","temp":true},{"name":"T2","label":"{{function}}","function":"{{Q12}}+{{Q22}}","temp":true},{"name":"T3","label":"{{function}}","function":"{{Q13}}+{{Q23}}","temp":true},{"name":"T4","label":"{{function}}","function":"{{Q11}}-math.floor({{Q11}}/10)*10","temp":true},{"name":"A1","label":"{{T1}} − {{Q21}}","function":"{{Q11}}"},{"name":"A2","label":"{{T2}} − {{Q22}}","function":"{{Q12}}"},{"name":"A3","label":"{{T3}} − {{Q23}}","function":"{{Q13}}"}],"uniques":true},"algorithm":{"name":"linkOperationResult","params":{"invert":true},"template":"Match list"}}</t>
  </si>
  <si>
    <t>Escribe el resultado de la siguiente resta.
{{T1}} − {{Q1}} = {{A1}}</t>
  </si>
  <si>
    <t>Q1= Min=100; Max=999; Step=1
Q2= Min=100; Max=999; Step=1</t>
  </si>
  <si>
    <t>T1={{Q1}}+{{Q2}}
A1={{Q2}}</t>
  </si>
  <si>
    <t>[Resta vertical de 4 posiciones]
T1-Q1=T2</t>
  </si>
  <si>
    <t>&lt;p&gt;El resultado de la resta es:&lt;/p&gt;
[Resta vertical de 4 posiciones]
T1-Q1=Q2</t>
  </si>
  <si>
    <t>T2 = {{Q2}}-math.floor({{Q2}}/10)*10</t>
  </si>
  <si>
    <t>{"id":"M3-NyO-32a-E-1","stimulus":"&lt;p&gt;Escreva o resultado da seguinte subtração.&lt;/p&gt;","template":"&lt;p style=\"text-align: center\"&gt;{{T1}} − {{Q1}} = {{response}}&lt;/p&gt;","hint":"&lt;div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35%;\"&gt;{{Q1}}&lt;/span&gt;\n\t\t\t&lt;span class=\"lemo-graphie-label\" style=\"position: absolute; right: 15%; top: 8%;\"&gt;{{T1}}&lt;/span&gt;\n\t\t&lt;/div&gt;\n\t&lt;/div&gt;\n&lt;/div&gt;","feedback":"&lt;p&gt;O resultado da subtração é:&lt;/p&gt;&lt;div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65%;\"&gt;{{Q2}}&lt;/span&gt;\n\t\t\t&lt;span class=\"lemo-graphie-label\" style=\"position: absolute; right: 15%; top: 35%;\"&gt;{{Q1}}&lt;/span&gt;\n\t\t\t&lt;span class=\"lemo-graphie-label\" style=\"position: absolute; right: 15%; top: 8%;\"&gt;{{T1}}&lt;/span&gt;\n\t\t&lt;/div&gt;\n\t&lt;/div&gt;\n&lt;/div&gt;","seed":{"parameters":[{"name":"Q1","label":null,"min":100,"max":999,"step":1},{"name":"Q2","label":null,"min":100,"max":999,"step":1}],"calculated":[{"name":"T1","label":"{{function}}","function":"{{Q1}}+{{Q2}}","temp":true},{"name":"T2","label":"{{function}}","function":"{{Q2}}-math.floor({{Q2}}/10)*10","temp":true},{"name":"A1","label":"{{function}}","function":"{{Q2}}"}],"uniques":true},"algorithm":{"name":"calculateOperation","params":{"method":"equivLiteral","keyboard":"NUMERICAL"}}}</t>
  </si>
  <si>
    <t xml:space="preserve">Felipe tenía una colección de {{T1}} sellos, pero ha regalado {{Q1}}. ¿Cuántos sellos le quedan?
Le quedan {{A1}} sellos. </t>
  </si>
  <si>
    <t>Q1= Min=100; Max=400; Step=1 
Q2= Min=100; Max=300; Step=1</t>
  </si>
  <si>
    <t>[Resta vertical de 3 posiciones]
T1-Q1=T2</t>
  </si>
  <si>
    <t>{"id":"M3-NyO-32a-A-1","stimulus":"&lt;p&gt;Felipe tinha uma coleção de {{T1}} selos, mas doou {{Q1}}. Com quantos selos ele ficou?&lt;/p&gt;","template":"&lt;p&gt;Restaram para ele {{response}} selos.&lt;/p&gt;","hint":"&lt;div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30%; top: 65%;\"&gt;... {{T2}}&lt;/span&gt;\n\t\t\t&lt;span class=\"lemo-graphie-label\" style=\"position: absolute; right: 30%; top: 35%;\"&gt;{{Q1}}&lt;/span&gt;\n\t\t\t&lt;span class=\"lemo-graphie-label\" style=\"position: absolute; right: 30%; top: 8%;\"&gt;{{T1}}&lt;/span&gt;\n\t\t&lt;/div&gt;\n\t&lt;/div&gt;\n&lt;/div&gt;","feedback":"&lt;p&gt;O resultado da subtração é:&lt;/p&gt;&lt;div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30%; top: 65%;\"&gt;{{Q2}}&lt;/span&gt;\n\t\t\t&lt;span class=\"lemo-graphie-label\" style=\"position: absolute; right: 30%; top: 35%;\"&gt;{{Q1}}&lt;/span&gt;\n\t\t\t&lt;span class=\"lemo-graphie-label\" style=\"position: absolute; right: 30%; top: 8%;\"&gt;{{T1}}&lt;/span&gt;\n\t\t&lt;/div&gt;\n\t&lt;/div&gt;\n&lt;/div&gt;","seed":{"parameters":[{"name":"Q1","label":null,"min":100,"max":400,"step":1},{"name":"Q2","label":null,"min":100,"max":300,"step":1}],"calculated":[{"name":"T1","label":"{{function}}","function":"{{Q1}}+{{Q2}}","temp":true},{"name":"T2","label":"{{function}}","function":"{{Q2}}-math.floor({{Q2}}/10)*10","temp":true},{"name":"A1","label":"{{function}}","function":"{{Q2}}"}],"uniques":true},"algorithm":{"name":"calculateOperation","params":{"method":"equivLiteral","keyboard":"NUMERICAL"}}}</t>
  </si>
  <si>
    <t>Una empresa de publicidad tiene que repartir {{T1}} folletos en un día. Los empleados del turno de la mañana han distribuido {{Q1}}. ¿Cuántos folletos les quedan a los del turno de la tarde?
Les quedan {{A1}} folletos por repartir.</t>
  </si>
  <si>
    <t xml:space="preserve">Q1= Min=100; Max=999; Step=1 
Q2= Min=100; Max=999; Step=1 </t>
  </si>
  <si>
    <t>{"id":"M3-NyO-32a-A-2","stimulus":"&lt;p&gt;Uma empresa de publicidade precisa distribuir {{T1}} folhetos de propaganda em um dia. Os funcionários do turno da manhã já distribuíram {{Q1}} folhetos. Quantos ainda restam para serem distribuídos no turno da noite?&lt;/p&gt;","template":"&lt;p&gt;Ainda restam {{response}} panfletos para distribuir.&lt;/p&gt;","hint":"&lt;div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35%;\"&gt;{{Q1}}&lt;/span&gt;\n\t\t\t&lt;span class=\"lemo-graphie-label\" style=\"position: absolute; right: 15%; top: 8%;\"&gt;{{T1}}&lt;/span&gt;\n\t\t&lt;/div&gt;\n\t&lt;/div&gt;\n&lt;/div&gt;","feedback":"&lt;p&gt;O resultado da subtração é:&lt;/p&gt;&lt;div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65%;\"&gt;{{Q2}}&lt;/span&gt;\n\t\t\t&lt;span class=\"lemo-graphie-label\" style=\"position: absolute; right: 15%; top: 35%;\"&gt;{{Q1}}&lt;/span&gt;\n\t\t\t&lt;span class=\"lemo-graphie-label\" style=\"position: absolute; right: 15%; top: 8%;\"&gt;{{T1}}&lt;/span&gt;\n\t\t&lt;/div&gt;\n\t&lt;/div&gt;\n&lt;/div&gt;","seed":{"parameters":[{"name":"Q1","label":null,"min":100,"max":999,"step":1},{"name":"Q2","label":null,"min":100,"max":999,"step":1}],"calculated":[{"name":"T1","label":"{{function}}","function":"{{Q1}}+{{Q2}}","temp":true},{"name":"T2","label":"{{function}}","function":"{{Q2}}-math.floor({{Q2}}/10)*10","temp":true},{"name":"A1","label":"{{function}}","function":"{{Q2}}"}],"uniques":true},"algorithm":{"name":"calculateOperation","params":{"method":"equivLiteral","keyboard":"NUMERICAL"}}}</t>
  </si>
  <si>
    <t>Para el próximo partido de waterpolo se han puesto a la venta {{T1}} entradas. Si hasta el día de antes del partido se han comprado {{Q1}} entradas, ¿cuántas quedan por vender?
Quedan por vender {{A1}} entradas.</t>
  </si>
  <si>
    <t>Q1= Min=400; Max=999; Step=1 
Q2= Min=400; Max=999; Step=1</t>
  </si>
  <si>
    <t>{"id":"M3-NyO-32a-A-3","stimulus":"&lt;p&gt;Para uma partida de pólo aquático, {{T1}} ingressos foram colocados à venda. Se {{Q1}} ingressos foram comprados até o dia anterior ao jogo, quantos ingressos ainda estavam à venda no dia da partida?&lt;/p&gt;","template":"&lt;p&gt;Estavam à venda {{response}} ingressos.&lt;/p&gt;","hint":"&lt;div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35%;\"&gt;{{Q1}}&lt;/span&gt;\n\t\t\t&lt;span class=\"lemo-graphie-label\" style=\"position: absolute; right: 15%; top: 8%;\"&gt;{{T1}}&lt;/span&gt;\n\t\t&lt;/div&gt;\n\t&lt;/div&gt;\n&lt;/div&gt;","feedback":"&lt;p&gt;O resultado da subtração é:&lt;/p&gt;&lt;div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65%;\"&gt;{{Q2}}&lt;/span&gt;\n\t\t\t&lt;span class=\"lemo-graphie-label\" style=\"position: absolute; right: 15%; top: 35%;\"&gt;{{Q1}}&lt;/span&gt;\n\t\t\t&lt;span class=\"lemo-graphie-label\" style=\"position: absolute; right: 15%; top: 8%;\"&gt;{{T1}}&lt;/span&gt;\n\t\t&lt;/div&gt;\n\t&lt;/div&gt;\n&lt;/div&gt;","seed":{"parameters":[{"name":"Q1","label":null,"min":400,"max":999,"step":1},{"name":"Q2","label":null,"min":400,"max":999,"step":1}],"calculated":[{"name":"T1","label":"{{function}}","function":"{{Q1}}+{{Q2}}","temp":true},{"name":"T2","label":"{{function}}","function":"{{Q2}}-math.floor({{Q2}}/10)*10","temp":true},{"name":"A1","label":"{{function}}","function":"{{Q2}}"}],"uniques":true},"algorithm":{"name":"calculateOperation","params":{"method":"equivLiteral","keyboard":"NUMERICAL"}}}</t>
  </si>
  <si>
    <t>M3-NyO-32b</t>
  </si>
  <si>
    <t>Resta con apoyo de la recta numérica (nºs naturales de entre 2 y 4 cifras)</t>
  </si>
  <si>
    <r>
      <rPr>
        <rFont val="Calibri, Arial"/>
        <color rgb="FF000000"/>
        <sz val="12.0"/>
      </rPr>
      <t>&lt;p&gt;Selecciona el resultado de esta resta. Ayúdate de la recta numérica.&lt;/p&gt;&lt;p style="text-align: center"&gt;{{T1}} − {{Q1}} = ...&lt;/p&gt;
Etiquetas en esta imagen: https://blueberry-assets.oneclick.es/M3_NyO_32b_1.svg</t>
    </r>
    <r>
      <rPr>
        <rFont val="Calibri, Arial"/>
        <color rgb="FF000000"/>
        <sz val="12.0"/>
        <u/>
      </rPr>
      <t xml:space="preserve">
Ponemos las etiquetas así: </t>
    </r>
    <r>
      <rPr>
        <rFont val="Calibri, Arial"/>
        <color rgb="FF1155CC"/>
        <sz val="12.0"/>
        <u/>
      </rPr>
      <t>https://drive.google.com/file/d/1RxwDvV4CW2GE32cyi7d58b-I6PjVq7JL/view?usp=share_link</t>
    </r>
  </si>
  <si>
    <t>Single Choice
*: showCheckIcon=false
*: columns=3</t>
  </si>
  <si>
    <t>Q1 = min = 100; max = 500; step = 1
Q2 = min = 100; max = 500; step = 1
Q3 = min = 100; max = 500; step = 1
Q4 = min = 100; max = 500; step = 1</t>
  </si>
  <si>
    <t>T1 = {{Q1}}+{{Q2}}
T2 = math.floor({{Q1}}/100)
T3 = math.floor({{Q1}}/10)-{{T1}}*10
T4 = {{Q1}}-{{T1}}*100-{{T2}}*10
T5 = {{T1}}-{{T2}}
T6 = {{T1}}-{{T2}}-{{T3}}
A1 = {{Q2}}*
A2 = {{Q3}}
A3 = {{Q4}}</t>
  </si>
  <si>
    <t>&lt;p&gt;Empieza con las centenas y después resta las decenas y las unidades.&lt;/p&gt;</t>
  </si>
  <si>
    <r>
      <rPr>
        <rFont val="Calibri"/>
        <sz val="12.0"/>
      </rPr>
      <t xml:space="preserve">&lt;p&gt;Para restar con ayuda de la recta numérica, hay que empezar con las centenas y después restar las decenas y unidades.&lt;/p&gt;
Etiquetas en esta imagen: https://blueberry-assets.oneclick.es/M3_NyO_32b_1.svg
Ponemos las etiquetas así: </t>
    </r>
    <r>
      <rPr>
        <rFont val="Calibri"/>
        <color rgb="FF1155CC"/>
        <sz val="12.0"/>
        <u/>
      </rPr>
      <t>https://drive.google.com/file/d/1LX-Ebr1rFg9D9-vUqVAI7beKQHQKcKA5/view?usp=share_link</t>
    </r>
  </si>
  <si>
    <t>{
    "id": "M3-NyO-32b-I-1",
    "stimulus": "&lt;p&gt;Selecione o resultado dessa subtração. Use a reta numérica como guia.&lt;/p&gt;&lt;p style=\"text-align: center\"&gt;{{T1}} − {{Q1}} = ...&lt;/p&gt;&lt;div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-5%;\"&gt;−{{T4}}&lt;/span&gt;\n\t\t&lt;/div&gt;\n\t&lt;/div&gt;\n&lt;/div&gt;&lt;/div&gt;",
    "hint": "&lt;p&gt;Comece com as centenas e depois subtraia as dezenas e as unidades.&lt;/p&gt;",
    "feedback": "&lt;p&gt;Para subtrair usando a reta numérica, comece com as centenas e depois subtraia as dezenas e as unidades.&lt;/p&gt;&lt;div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-5%;\"&gt;−{{T4}}&lt;/span&gt;&lt;span class=\"lemo-graphie-label\" style=\"position: absolute; left: 43%; top: 100%;\"&gt;{{T5}}&lt;/span&gt;&lt;span class=\"lemo-graphie-label\" style=\"position: absolute; left: 24%; top: 100%;\"&gt;{{T6}}&lt;/span&gt;&lt;span class=\"lemo-graphie-label\" style=\"position: absolute; left: 11%; top: 100%;\"&gt;{{Q2}}&lt;/span&gt;\n\t\t&lt;/div&gt;\n\t&lt;/div&gt;\n&lt;/div&gt;&lt;/div&gt;",
    "seed": {
        "parameters": [
            {
                "name": "Q1",
                "label": null,
                "min": 100,
                "max": 500,
                "step": 1
            },
            {
                "name": "Q2",
                "label": null,
                "min": 100,
                "max": 500,
                "step": 1
            },
            {
                "name": "Q3",
                "label": null,
                "min": 100,
                "max": 500,
                "step": 1
            },
            {
                "name": "Q4",
                "label": null,
                "min": 100,
                "max": 500,
                "step": 1
            }
        ],
        "calculated": [
            {
                "name": "T1",
                "label": "{{function}}",
                "function": "{{Q1}}+{{Q2}}",
                "temp": true
            },
            {
                "name": "T2",
                "label": "{{function}}",
                "function": "math.floor({{Q1}}/100)*100",
                "temp": true
            },
            {
                "name": "T3",
                "label": "{{function}}",
                "function": "math.floor(({{Q1}}-math.floor({{Q1}}/100)*100)/10)*10",
                "temp": true
            },
            {
                "name": "T4",
                "label": "{{function}}",
                "function": "{{Q1}}-{{T2}}-{{T3}}",
                "temp": true
            },
            {
                "name": "T5",
                "label": "{{function}}",
                "function": "{{T1}}-{{T2}}",
                "temp": true
            },
            {
                "name": "T6",
                "label": "{{function}}",
                "function": "{{T1}}-{{T2}}-{{T3}}",
                "temp": true
            },
            {
                "name": "A1",
                "label": "{{function}}",
                "function": "{{Q2}}"
            },
            {
                "name": "A2",
                "label": "{{function}}",
                "function": "{{Q3}}",
                "incorrect": true
            },
            {
                "name": "A3",
                "label": "{{function}}",
                "function": "{{Q4}}",
                "incorrect": true
            }
        ],
        "uniques": true
    },
    "algorithm": {
        "name": "trueFalse",
        "template": "Multiple choice – standard",
        "params": {
            "countCorrect": 1,
            "countIncorrect": 2,
            "showCheckIcon": false,
            "columns": 3
        }
    }
}</t>
  </si>
  <si>
    <r>
      <rPr>
        <rFont val="Calibri"/>
        <sz val="12.0"/>
      </rPr>
      <t xml:space="preserve">&lt;p&gt;Calcula esta resta con ayuda de la recta numérica.&lt;/p&gt;
Etiquetas en esta imagen: https://blueberry-assets.oneclick.es/M3_NyO_32b_1.svg
Ponemos las etiquetas así: </t>
    </r>
    <r>
      <rPr>
        <rFont val="Calibri"/>
        <color rgb="FF1155CC"/>
        <sz val="12.0"/>
        <u/>
      </rPr>
      <t>https://drive.google.com/file/d/1RxwDvV4CW2GE32cyi7d58b-I6PjVq7JL/view?usp=share_link</t>
    </r>
  </si>
  <si>
    <t>&lt;p style="text-align: center"&gt;{{T1}} − {{Q1}} = {{response}}&lt;/p&gt;</t>
  </si>
  <si>
    <t>Q1 = min = 100; max = 500; step = 1
Q2 = min = 100; max = 500; step = 1</t>
  </si>
  <si>
    <t>T1 = {{Q1}}+{{Q2}}
T2 = math.floor({{Q1}}/100)
T3 = math.floor({{Q1}}/10)-{{T1}}*10
T4 = {{Q1}}-{{T1}}*100-{{T2}}*10
T5 = {{T1}}-{{T2}}
T6 = {{T1}}-{{T2}}-{{T3}}
A1 = {{Q2}}</t>
  </si>
  <si>
    <r>
      <rPr>
        <rFont val="Calibri, Arial"/>
        <color theme="1"/>
        <sz val="12.0"/>
      </rPr>
      <t xml:space="preserve">&lt;p&gt;Para restar con ayuda de la recta numérica, hay que empezar con las centenas y después restar las decenas y unidades.&lt;/p&gt;
Etiquetas en esta imagen: https://blueberry-assets.oneclick.es/M3_NyO_32b_1.svg
Ponemos las etiquetas así: </t>
    </r>
    <r>
      <rPr>
        <rFont val="Calibri, Arial"/>
        <color rgb="FF000000"/>
        <sz val="12.0"/>
      </rPr>
      <t>https://drive.google.com/file/d/1LX-Ebr1rFg9D9-vUqVAI7beKQHQKcKA5/view?usp=share_</t>
    </r>
    <r>
      <rPr>
        <rFont val="Calibri, Arial"/>
        <color rgb="FF1155CC"/>
        <sz val="12.0"/>
        <u/>
      </rPr>
      <t>link</t>
    </r>
  </si>
  <si>
    <t>{
    "id": "M3-NyO-32b-E-1",
    "stimulus": "&lt;p&gt;Calcule essa subtração usando a reta numérica.&lt;/p&gt;&lt;div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-5%;\"&gt;−{{T4}}&lt;/span&gt;\n\t\t&lt;/div&gt;\n\t&lt;/div&gt;\n&lt;/div&gt;&lt;/div&gt;",
    "template": "&lt;p style=\"text-align: center\"&gt;{{T1}} − {{Q1}} = {{response}}&lt;/p&gt;",
    "hint": "&lt;p&gt;Comece com as centenas e depois subtraia as dezenas e as unidades.&lt;/p&gt;",
    "feedback": "&lt;p&gt;Para subtrair usando a reta numérica, comece com as centenas e depois subtraia as dezenas e as unidades.&lt;/p&gt;&lt;div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-5%;\"&gt;−{{T4}}&lt;/span&gt;&lt;span class=\"lemo-graphie-label\" style=\"position: absolute; left: 43%; top: 100%;\"&gt;{{T5}}&lt;/span&gt;&lt;span class=\"lemo-graphie-label\" style=\"position: absolute; left: 24%; top: 100%;\"&gt;{{T6}}&lt;/span&gt;&lt;span class=\"lemo-graphie-label\" style=\"position: absolute; left: 11%; top: 100%;\"&gt;{{Q2}}&lt;/span&gt;\n\t\t&lt;/div&gt;\n\t&lt;/div&gt;\n&lt;/div&gt;&lt;/div&gt;",
    "seed": {
        "parameters": [
            {
                "name": "Q1",
                "label": null,
                "min": 100,
                "max": 500,
                "step": 1
            },
            {
                "name": "Q2",
                "label": null,
                "min": 100,
                "max": 500,
                "step": 1
            }
        ],
        "calculated": [
            {
                "name": "T1",
                "label": "{{function}}",
                "function": "{{Q1}}+{{Q2}}",
                "temp": true
            },
            {
                "name": "T2",
                "label": "{{function}}",
                "function": "math.floor({{Q1}}/100)*100",
                "temp": true
            },
            {
                "name": "T3",
                "label": "{{function}}",
                "function": "math.floor(({{Q1}}-math.floor({{Q1}}/100)*100)/10)*10",
                "temp": true
            },
            {
                "name": "T4",
                "label": "{{function}}",
                "function": "{{Q1}}-{{T2}}-{{T3}}",
                "temp": true
            },
            {
                "name": "T5",
                "label": "{{function}}",
                "function": "{{T1}}-{{T2}}",
                "temp": true
            },
            {
                "name": "T6",
                "label": "{{function}}",
                "function": "{{T1}}-{{T2}}-{{T3}}",
                "temp": true
            },
            {
                "name": "A1",
                "label": "{{function}}",
                "function": "{{Q2}}"
            }
        ],
        "uniques": true
    },
    "algorithm": {
        "name": "calculateOperation",
        "params": {
            "method": "equivLiteral",
            "keyboard": "NUMERICAL"
        }
    }
}</t>
  </si>
  <si>
    <r>
      <rPr>
        <rFont val="Calibri"/>
        <sz val="12.0"/>
      </rPr>
      <t xml:space="preserve">&lt;p&gt;Se han apuntado {{T1}} personas a una carrera benéfica. Si ya han llegado a la meta {{Q1}}, ¿cuántas quedan por llegar? Ayúdate con la recta numérica.&lt;/p&gt;
Etiquetas en esta imagen: https://blueberry-assets.oneclick.es/M3_NyO_32b_1.svg
Ponemos las etiquetas así: </t>
    </r>
    <r>
      <rPr>
        <rFont val="Calibri"/>
        <color rgb="FF1155CC"/>
        <sz val="12.0"/>
        <u/>
      </rPr>
      <t>https://drive.google.com/file/d/1RxwDvV4CW2GE32cyi7d58b-I6PjVq7JL/view?usp=share_link</t>
    </r>
  </si>
  <si>
    <t>&lt;p&gt;Faltan {{response}} personas.&lt;/p&gt;</t>
  </si>
  <si>
    <r>
      <rPr>
        <rFont val="Calibri, Arial"/>
        <color theme="1"/>
        <sz val="12.0"/>
      </rPr>
      <t xml:space="preserve">&lt;p&gt;Para restar con ayuda de la recta numérica, hay que empezar con las centenas y después restar las decenas y unidades.&lt;/p&gt;
Etiquetas en esta imagen: https://blueberry-assets.oneclick.es/M3_NyO_32b_1.svg
Ponemos las etiquetas así: </t>
    </r>
    <r>
      <rPr>
        <rFont val="Calibri, Arial"/>
        <color rgb="FF000000"/>
        <sz val="12.0"/>
      </rPr>
      <t>https://drive.google.com/file/d/1LX-Ebr1rFg9D9-vUqVAI7beKQHQKcKA5/view?usp=share_</t>
    </r>
    <r>
      <rPr>
        <rFont val="Calibri, Arial"/>
        <color rgb="FF1155CC"/>
        <sz val="12.0"/>
        <u/>
      </rPr>
      <t>link</t>
    </r>
  </si>
  <si>
    <t>{
    "id": "M3-NyO-32b-A-1",
    "stimulus": "&lt;p&gt;{{T1}} pessoas se inscreveram para uma corrida beneficente. Se {{Q1}} já alcançaram a linha de chegada, quantas faltam ainda? Use a reta numérica como guia.&lt;/p&gt;&lt;div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-5%;\"&gt;−{{T4}}&lt;/span&gt;\n\t\t&lt;/div&gt;\n\t&lt;/div&gt;\n&lt;/div&gt;&lt;/div&gt;",
    "template": "&lt;p&gt;Há {{response}} pessoas para chegar.&lt;/p&gt;",
    "hint": "&lt;p&gt;Comece com as centenas e depois subtraia as dezenas e as unidades.&lt;/p&gt;",
    "feedback": "&lt;p&gt;Para subtrair usando a reta numérica, comece com as centenas e depois subtraia as dezenas e as unidades.&lt;/p&gt;&lt;div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-5%;\"&gt;−{{T4}}&lt;/span&gt;&lt;span class=\"lemo-graphie-label\" style=\"position: absolute; left: 43%; top: 100%;\"&gt;{{T5}}&lt;/span&gt;&lt;span class=\"lemo-graphie-label\" style=\"position: absolute; left: 24%; top: 100%;\"&gt;{{T6}}&lt;/span&gt;&lt;span class=\"lemo-graphie-label\" style=\"position: absolute; left: 11%; top: 100%;\"&gt;{{Q2}}&lt;/span&gt;\n\t\t&lt;/div&gt;\n\t&lt;/div&gt;\n&lt;/div&gt;&lt;/div&gt;",
    "seed": {
        "parameters": [
            {
                "name": "Q1",
                "label": null,
                "min": 100,
                "max": 500,
                "step": 1
            },
            {
                "name": "Q2",
                "label": null,
                "min": 100,
                "max": 500,
                "step": 1
            }
        ],
        "calculated": [
            {
                "name": "T1",
                "label": "{{function}}",
                "function": "{{Q1}}+{{Q2}}",
                "temp": true
            },
            {
                "name": "T2",
                "label": "{{function}}",
                "function": "math.floor({{Q1}}/100)*100",
                "temp": true
            },
            {
                "name": "T3",
                "label": "{{function}}",
                "function": "math.floor(({{Q1}}-math.floor({{Q1}}/100)*100)/10)*10",
                "temp": true
            },
            {
                "name": "T4",
                "label": "{{function}}",
                "function": "{{Q1}}-{{T2}}-{{T3}}",
                "temp": true
            },
            {
                "name": "T5",
                "label": "{{function}}",
                "function": "{{T1}}-{{T2}}",
                "temp": true
            },
            {
                "name": "T6",
                "label": "{{function}}",
                "function": "{{T1}}-{{T2}}-{{T3}}",
                "temp": true
            },
            {
                "name": "A1",
                "label": "{{function}}",
                "function": "{{Q2}}"
            }
        ],
        "uniques": true
    },
    "algorithm": {
        "name": "calculateOperation",
        "params": {
            "method": "equivLiteral",
            "keyboard": "NUMERICAL"
        }
    }
}</t>
  </si>
  <si>
    <r>
      <rPr>
        <rFont val="Calibri"/>
        <sz val="12.0"/>
      </rPr>
      <t xml:space="preserve">&lt;p&gt;A un periodista le han encargado que escriba un texto de {{T1}} palabras, pero de momento solo tiene {{Q1}}. ¿Cuántas le quedan por escribir? Ayúdate con la recta numérica.&lt;/p&gt;
Etiquetas en esta imagen: https://blueberry-assets.oneclick.es/M3_NyO_32b_1.svg
Ponemos las etiquetas así: </t>
    </r>
    <r>
      <rPr>
        <rFont val="Calibri"/>
        <color rgb="FF1155CC"/>
        <sz val="12.0"/>
        <u/>
      </rPr>
      <t>https://drive.google.com/file/d/1RxwDvV4CW2GE32cyi7d58b-I6PjVq7JL/view?usp=share_link</t>
    </r>
  </si>
  <si>
    <t>&lt;p&gt;Tiene que escribir {{response}} palabras más.&lt;/p&gt;</t>
  </si>
  <si>
    <r>
      <rPr>
        <rFont val="Calibri, Arial"/>
        <color theme="1"/>
        <sz val="12.0"/>
      </rPr>
      <t xml:space="preserve">&lt;p&gt;Para restar con ayuda de la recta numérica, hay que empezar con las centenas y después restar las decenas y unidades.&lt;/p&gt;
Etiquetas en esta imagen: https://blueberry-assets.oneclick.es/M3_NyO_32b_1.svg
Ponemos las etiquetas así: </t>
    </r>
    <r>
      <rPr>
        <rFont val="Calibri, Arial"/>
        <color rgb="FF000000"/>
        <sz val="12.0"/>
      </rPr>
      <t>https://drive.google.com/file/d/1LX-Ebr1rFg9D9-vUqVAI7beKQHQKcKA5/view?usp=share_</t>
    </r>
    <r>
      <rPr>
        <rFont val="Calibri, Arial"/>
        <color rgb="FF1155CC"/>
        <sz val="12.0"/>
        <u/>
      </rPr>
      <t>link</t>
    </r>
  </si>
  <si>
    <t>{
    "id": "M3-NyO-32b-A-2",
    "stimulus": "&lt;p&gt;Pediram a um jornalista escrever um texto com {{T1}} palavras, mas até agora tem apenas {{Q1}}. Quantas palavras ele ainda tem para escrever? Use a reta numérica como guia.&lt;/p&gt;&lt;div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-5%;\"&gt;−{{T4}}&lt;/span&gt;\n\t\t&lt;/div&gt;\n\t&lt;/div&gt;\n&lt;/div&gt;&lt;/div&gt;",
    "template": "&lt;p&gt;Ele precisa escrever mais {{response}} palavras.&lt;/p&gt;",
    "hint": "&lt;p&gt;Comece com as centenas e depois subtraia as dezenas e as unidades.&lt;/p&gt;",
    "feedback": "&lt;p&gt;Para subtrair usando a reta numérica, comece com as centenas e depois subtraia as dezenas e as unidades.&lt;/p&gt;&lt;div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-5%;\"&gt;−{{T4}}&lt;/span&gt;&lt;span class=\"lemo-graphie-label\" style=\"position: absolute; left: 43%; top: 100%;\"&gt;{{T5}}&lt;/span&gt;&lt;span class=\"lemo-graphie-label\" style=\"position: absolute; left: 24%; top: 100%;\"&gt;{{T6}}&lt;/span&gt;&lt;span class=\"lemo-graphie-label\" style=\"position: absolute; left: 11%; top: 100%;\"&gt;{{Q2}}&lt;/span&gt;\n\t\t&lt;/div&gt;\n\t&lt;/div&gt;\n&lt;/div&gt;&lt;/div&gt;",
    "seed": {
        "parameters": [
            {
                "name": "Q1",
                "label": null,
                "min": 100,
                "max": 500,
                "step": 1
            },
            {
                "name": "Q2",
                "label": null,
                "min": 100,
                "max": 500,
                "step": 1
            }
        ],
        "calculated": [
            {
                "name": "T1",
                "label": "{{function}}",
                "function": "{{Q1}}+{{Q2}}",
                "temp": true
            },
            {
                "name": "T2",
                "label": "{{function}}",
                "function": "math.floor({{Q1}}/100)*100",
                "temp": true
            },
            {
                "name": "T3",
                "label": "{{function}}",
                "function": "math.floor(({{Q1}}-math.floor({{Q1}}/100)*100)/10)*10",
                "temp": true
            },
            {
                "name": "T4",
                "label": "{{function}}",
                "function": "{{Q1}}-{{T2}}-{{T3}}",
                "temp": true
            },
            {
                "name": "T5",
                "label": "{{function}}",
                "function": "{{T1}}-{{T2}}",
                "temp": true
            },
            {
                "name": "T6",
                "label": "{{function}}",
                "function": "{{T1}}-{{T2}}-{{T3}}",
                "temp": true
            },
            {
                "name": "A1",
                "label": "{{function}}",
                "function": "{{Q2}}"
            }
        ],
        "uniques": true
    },
    "algorithm": {
        "name": "calculateOperation",
        "params": {
            "method": "equivLiteral",
            "keyboard": "NUMERICAL"
        }
    }
}</t>
  </si>
  <si>
    <r>
      <rPr>
        <rFont val="Calibri"/>
        <sz val="12.0"/>
      </rPr>
      <t xml:space="preserve">&lt;p&gt;Alfredo y Susana han caminado ya {{Q1}} m de los {{T1}} m que mide una ruta senderista. ¿Cuántos metros tienen que andan para poder terminarla? Ayúdate con la recta numérica.&lt;/p&gt;
Etiquetas en esta imagen: https://blueberry-assets.oneclick.es/M3_NyO_32b_1.svg
Ponemos las etiquetas así: </t>
    </r>
    <r>
      <rPr>
        <rFont val="Calibri"/>
        <color rgb="FF1155CC"/>
        <sz val="12.0"/>
        <u/>
      </rPr>
      <t>https://drive.google.com/file/d/1RxwDvV4CW2GE32cyi7d58b-I6PjVq7JL/view?usp=share_link</t>
    </r>
  </si>
  <si>
    <t>&lt;p&gt;Les faltan {{response}} m.&lt;/p&gt;</t>
  </si>
  <si>
    <r>
      <rPr>
        <rFont val="Calibri, Arial"/>
        <color theme="1"/>
        <sz val="12.0"/>
      </rPr>
      <t xml:space="preserve">&lt;p&gt;Para restar con ayuda de la recta numérica, hay que empezar con las centenas y después restar las decenas y unidades.&lt;/p&gt;
Etiquetas en esta imagen: https://blueberry-assets.oneclick.es/M3_NyO_32b_1.svg
Ponemos las etiquetas así: </t>
    </r>
    <r>
      <rPr>
        <rFont val="Calibri, Arial"/>
        <color rgb="FF000000"/>
        <sz val="12.0"/>
      </rPr>
      <t>https://drive.google.com/file/d/1LX-Ebr1rFg9D9-vUqVAI7beKQHQKcKA5/view?usp=share_</t>
    </r>
    <r>
      <rPr>
        <rFont val="Calibri, Arial"/>
        <color rgb="FF1155CC"/>
        <sz val="12.0"/>
        <u/>
      </rPr>
      <t>link</t>
    </r>
  </si>
  <si>
    <t>{
    "id": "M3-NyO-32b-A-3",
    "stimulus": "&lt;p&gt;Renato e Luzia já percorreram {{Q1}} m de uma rota de caminhada de {{T1}} m. Quantos metros eles precisam percorrer para terminá-la? Use a reta numérica como guia.&lt;/p&gt;&lt;div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-5%;\"&gt;−{{T4}}&lt;/span&gt;\n\t\t&lt;/div&gt;\n\t&lt;/div&gt;\n&lt;/div&gt;&lt;/div&gt;",
    "template": "&lt;p&gt;Faltam {{response}} m.&lt;/p&gt;",
    "hint": "&lt;p&gt;Comece com as centenas e depois subtraia as dezenas e as unidades.&lt;/p&gt;",
    "feedback": "&lt;p&gt;Para subtrair usando a reta numérica, comece com as centenas e depois subtraia as dezenas e as unidades.&lt;/p&gt;&lt;div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-5%;\"&gt;−{{T4}}&lt;/span&gt;&lt;span class=\"lemo-graphie-label\" style=\"position: absolute; left: 43%; top: 100%;\"&gt;{{T5}}&lt;/span&gt;&lt;span class=\"lemo-graphie-label\" style=\"position: absolute; left: 24%; top: 100%;\"&gt;{{T6}}&lt;/span&gt;&lt;span class=\"lemo-graphie-label\" style=\"position: absolute; left: 11%; top: 100%;\"&gt;{{Q2}}&lt;/span&gt;\n\t\t&lt;/div&gt;\n\t&lt;/div&gt;\n&lt;/div&gt;&lt;/div&gt;",
    "seed": {
        "parameters": [
            {
                "name": "Q1",
                "label": null,
                "min": 100,
                "max": 500,
                "step": 1
            },
            {
                "name": "Q2",
                "label": null,
                "min": 100,
                "max": 500,
                "step": 1
            }
        ],
        "calculated": [
            {
                "name": "T1",
                "label": "{{function}}",
                "function": "{{Q1}}+{{Q2}}",
                "temp": true
            },
            {
                "name": "T2",
                "label": "{{function}}",
                "function": "math.floor({{Q1}}/100)*100",
                "temp": true
            },
            {
                "name": "T3",
                "label": "{{function}}",
                "function": "math.floor(({{Q1}}-math.floor({{Q1}}/100)*100)/10)*10",
                "temp": true
            },
            {
                "name": "T4",
                "label": "{{function}}",
                "function": "{{Q1}}-{{T2}}-{{T3}}",
                "temp": true
            },
            {
                "name": "T5",
                "label": "{{function}}",
                "function": "{{T1}}-{{T2}}",
                "temp": true
            },
            {
                "name": "T6",
                "label": "{{function}}",
                "function": "{{T1}}-{{T2}}-{{T3}}",
                "temp": true
            },
            {
                "name": "A1",
                "label": "{{function}}",
                "function": "{{Q2}}"
            }
        ],
        "uniques": true
    },
    "algorithm": {
        "name": "calculateOperation",
        "params": {
            "method": "equivLiteral",
            "keyboard": "NUMERICAL"
        }
    }
}</t>
  </si>
  <si>
    <t>M3-NyO-32c</t>
  </si>
  <si>
    <t>Resta por reagrupación de números (nºs naturales de 3 cifras)</t>
  </si>
  <si>
    <t>Para trabajar el cálculo mental, resuelve la siguiente resta agrupando sus términos.
{{T10}} − {{T11}} = ...
{{T1}} − {{T2}} = {{A1}}
{{T3}} − {{T4}} = {{A2}}
{{T5}} − {{Q5}} = {{A3}}
Por tanto:
{{T10}} − {{T11}} = {{A4}}</t>
  </si>
  <si>
    <t>Q1: List = 1, 2, 3, 4
Q2: List = 1, 2, 3, 4, 5
Q3: List = 1, 2, 3, 4
Q4: List = 1, 2, 3, 4, 5
Q5: List = 1, 2, 3, 4
Q6: List = 1, 2, 3, 4, 5
Uniques: false</t>
  </si>
  <si>
    <t>T10 = ({{Q1}}+{{Q2}})*100+({{Q3}}+{{Q4}})*10+{{Q5}}+{{Q6}}
T11 = {{Q1}}*100+{{Q3}}*10+{{Q5}}
T1 = ({{Q1}}+{{Q2}})*100
T2 = {{Q1}}*100
T3 = ({{Q3}}+{{Q4}})*10
T4 = {{Q3}}*10
T5 = {{Q5}}+{{Q6}}
A1 = {{Q2}}*100
A2 = {{Q4}}*10
A3 = {{Q6}}
A4 = {{Q2}}*100+{{Q4}}*10+{{Q6}}</t>
  </si>
  <si>
    <t>Para resolver esta resta, empieza primero con las centenas.
{{T1}} − {{T2}} = {{A1}}
(Cloze math)</t>
  </si>
  <si>
    <t>A continuación, resta las decenas.
{{T3}} − {{T4}} = {{A2}}
(Cloze math)</t>
  </si>
  <si>
    <t>Y, por último, las unidades.
{{T5}} − {{Q5}} = {{A3}}
(Cloze math)</t>
  </si>
  <si>
    <t>Ahora utiliza estos resultados para calcular mentalmente esta resta.
{{T1}} − {{T2}} = {{A1}}
{{T3}} − {{T4}} = {{A2}}
{{T5}} − {{Q5}} = {{A3}}
{{T10}} − {{T11}} = {{A4}}
(Cloze math)
El alumno solo tiene que escribir A4</t>
  </si>
  <si>
    <t>{"id":"M3-NyO-32c-I-1","seed":{"parameters":[{"name":"Q1","label":null,"list":[1,2,3,4]},{"name":"Q2","label":null,"list":[1,2,3,4,5]},{"name":"Q3","label":null,"list":[1,2,3,4]},{"name":"Q4","label":null,"list":[1,2,3,4,5]},{"name":"Q5","label":null,"list":[1,2,3,4]},{"name":"Q6","label":null,"list":[1,2,3,4,5]}],"uniques":false},"scaffolding":[{"id":"step-0","stimulus":"&lt;p&gt;Para praticar o cálculo mental, resolva a seguinte subtração agrupando os termos.&lt;/p&gt;&lt;p style=\"text-align: center\"&gt;{{T10}} − {{T11}} = ...&lt;/p&gt;","template":"&lt;p style=\"text-align: center\"&gt;{{T1}} − {{T2}} = {{response}}&lt;/p&gt;&lt;p style=\"text-align: center\"&gt;{{T3}} − {{T4}} = {{response}}&lt;/p&gt;&lt;p style=\"text-align: center\"&gt;{{T5}} − {{Q5}} = {{response}}&lt;/p&gt;&lt;p&gt;Portanto:&lt;/p&gt;&lt;p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0-A1","label":"{{function}}","function":"{{Q2}}*100"},{"name":"0-A2","label":"{{function}}","function":"{{Q4}}*10"},{"name":"0-A3","label":"{{function}}","function":"{{Q6}}"},{"name":"0-A4","label":"{{function}}","function":"{{Q2}}*100+{{Q4}}*10+{{Q6}}"}]},"algorithm":{"name":"calculateOperation","template":"Cloze with drag &amp; drop","params":{"keyboard":"NUMERICAL"}}},{"id":"step-1","stimulus":"&lt;p&gt;Para resolver a subtração, comece primeiro com as centenas.&lt;/p&gt;","template":"&lt;p style=\"text-align: center\"&gt;{{T1}} − {{T2}} = {{response}}&lt;/p&gt;","seed":{"calculated":[{"name":"T1","label":"{{function}}","function":"({{Q1}}+{{Q2}})*100","temp":true},{"name":"T2","label":"{{function}}","function":"{{Q1}}*100","temp":true},{"name":"1-A1","label":"{{function}}","function":"{{Q2}}*100"}]},"algorithm":{"name":"calculateOperation","params":{"method":"equivLiteral","keyboard":"NUMERICAL"}}},{"id":"step-2","stimulus":"&lt;p&gt;Em seguida, subtraia as dezenas.&lt;/p&gt;","template":"&lt;p style=\"text-align: center\"&gt;{{T3}} − {{T4}} = {{response}}&lt;/p&gt;","seed":{"calculated":[{"name":"T3","label":"{{function}}","function":"({{Q3}}+{{Q4}})*10","temp":true},{"name":"T4","label":"{{function}}","function":"{{Q3}}*10","temp":true},{"name":"2-A1","label":"{{function}}","function":"{{Q4}}*10"}]},"algorithm":{"name":"calculateOperation","params":{"method":"equivLiteral","keyboard":"NUMERICAL"}}},{"id":"step-3","stimulus":"&lt;p&gt;E por último, subtraia as unidades.&lt;/p&gt;","template":"&lt;p style=\"text-align: center\"&gt;{{T5}} − {{Q5}} = {{response}}&lt;/p&gt;","seed":{"calculated":[{"name":"T5","label":"{{function}}","function":"{{Q5}}+{{Q6}}","temp":true},{"name":"3-A1","label":"{{function}}","function":"{{Q6}}"}]},"algorithm":{"name":"calculateOperation","params":{"method":"equivLiteral","keyboard":"NUMERICAL"}}},{"id":"step-4","stimulus":"&lt;p&gt;Agora use os resultados obtidos para calcular mentalmente a subtração.&lt;/p&gt;","template":"&lt;p style=\"text-align: center\"&gt;{{T1}} − {{T2}} = {{T-A1}}&lt;/p&gt;&lt;p style=\"text-align: center\"&gt;{{T3}} − {{T4}} = {{T-A2}}&lt;/p&gt;&lt;p style=\"text-align: center\"&gt;{{T5}} − {{Q5}} = {{T-A3}}&lt;/p&gt;&lt;p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T-A1","label":"{{function}}","function":"{{Q2}}*100","temp":true},{"name":"T-A2","label":"{{function}}","function":"{{Q4}}*10","temp":true},{"name":"T-A3","label":"{{function}}","function":"{{Q6}}","temp":true},{"name":"4-A4","label":"{{function}}","function":"{{Q2}}*100+{{Q4}}*10+{{Q6}}"}]},"algorithm":{"name":"calculateOperation","params":{"method":"equivLiteral","keyboard":"NUMERICAL"}}}]}</t>
  </si>
  <si>
    <t>{"id":"M3-NyO-32c-E-1","seed":{"parameters":[{"name":"Q1","label":null,"list":[1,2,3,4]},{"name":"Q2","label":null,"list":[1,2,3,4,5]},{"name":"Q3","label":null,"list":[1,2,3,4]},{"name":"Q4","label":null,"list":[1,2,3,4,5]},{"name":"Q5","label":null,"list":[1,2,3,4]},{"name":"Q6","label":null,"list":[1,2,3,4,5]}],"uniques":false},"scaffolding":[{"id":"step-0","stimulus":"&lt;p&gt;Para praticar o cálculo mental, resolva a seguinte subtração agrupando os termos.&lt;/p&gt;&lt;p style=\"text-align: center\"&gt;{{T10}} − {{T11}} = ...&lt;/p&gt;","template":"&lt;p style=\"text-align: center\"&gt;{{T1}} − {{T2}} = {{response}}&lt;/p&gt;&lt;p style=\"text-align: center\"&gt;{{T3}} − {{T4}} = {{response}}&lt;/p&gt;&lt;p style=\"text-align: center\"&gt;{{T5}} − {{Q5}} = {{response}}&lt;/p&gt;&lt;p&gt;Portanto:&lt;/p&gt;&lt;p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0-A1","label":"{{function}}","function":"{{Q2}}*100"},{"name":"0-A2","label":"{{function}}","function":"{{Q4}}*10"},{"name":"0-A3","label":"{{function}}","function":"{{Q6}}"},{"name":"0-A4","label":"{{function}}","function":"{{Q2}}*100+{{Q4}}*10+{{Q6}}"}]},"algorithm":{"name":"calculateOperation","params":{"method":"equivLiteral","keyboard":"NUMERICAL"}}},{"id":"step-1","stimulus":"&lt;p&gt;Para resolver a subtração, comece primeiro com as centenas.&lt;/p&gt;","template":"&lt;p style=\"text-align: center\"&gt;{{T1}} − {{T2}} = {{response}}&lt;/p&gt;","seed":{"calculated":[{"name":"T1","label":"{{function}}","function":"({{Q1}}+{{Q2}})*100","temp":true},{"name":"T2","label":"{{function}}","function":"{{Q1}}*100","temp":true},{"name":"1-A1","label":"{{function}}","function":"{{Q2}}*100"}]},"algorithm":{"name":"calculateOperation","params":{"method":"equivLiteral","keyboard":"NUMERICAL"}}},{"id":"step-2","stimulus":"&lt;p&gt;Em seguida, subtraia as dezenas.&lt;/p&gt;","template":"&lt;p style=\"text-align: center\"&gt;{{T3}} − {{T4}} = {{response}}&lt;/p&gt;","seed":{"calculated":[{"name":"T3","label":"{{function}}","function":"({{Q3}}+{{Q4}})*10","temp":true},{"name":"T4","label":"{{function}}","function":"{{Q3}}*10","temp":true},{"name":"2-A1","label":"{{function}}","function":"{{Q4}}*10"}]},"algorithm":{"name":"calculateOperation","params":{"method":"equivLiteral","keyboard":"NUMERICAL"}}},{"id":"step-3","stimulus":"&lt;p&gt;E por último, subtraia as unidades.&lt;/p&gt;","template":"&lt;p style=\"text-align: center\"&gt;{{T5}} − {{Q5}} = {{response}}&lt;/p&gt;","seed":{"calculated":[{"name":"T5","label":"{{function}}","function":"{{Q5}}+{{Q6}}","temp":true},{"name":"3-A1","label":"{{function}}","function":"{{Q6}}"}]},"algorithm":{"name":"calculateOperation","params":{"method":"equivLiteral","keyboard":"NUMERICAL"}}},{"id":"step-4","stimulus":"&lt;p&gt;Agora use os resultados obtidos para calcular mentalmente a subtração.&lt;/p&gt;","template":"&lt;p style=\"text-align: center\"&gt;{{T1}} − {{T2}} = {{T-A1}}&lt;/p&gt;&lt;p style=\"text-align: center\"&gt;{{T3}} − {{T4}} = {{T-A2}}&lt;/p&gt;&lt;p style=\"text-align: center\"&gt;{{T5}} − {{Q5}} = {{T-A3}}&lt;/p&gt;&lt;p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T-A1","label":"{{function}}","function":"{{Q2}}*100","temp":true},{"name":"T-A2","label":"{{function}}","function":"{{Q4}}*10","temp":true},{"name":"T-A3","label":"{{function}}","function":"{{Q6}}","temp":true},{"name":"4-A4","label":"{{function}}","function":"{{Q2}}*100+{{Q4}}*10+{{Q6}}"}]},"algorithm":{"name":"calculateOperation","params":{"method":"equivLiteral","keyboard":"NUMERICAL"}}}]}</t>
  </si>
  <si>
    <t>Elena ha quedado con sus amigos a {{T10}} m de su casa. Si ya ha caminado {{T11}} m, ¿cuántos le faltan para encontrarse con ellos? Para trabajar el cálculo mental, resuelve la resta agrupando sus términos.
{{T1}} − {{T2}} = {{A1}}
{{T3}} − {{T4}} = {{A2}}
{{T5}} − {{Q5}} = {{A3}}
Por tanto:
{{T10}} − {{T11}} = {{A4}}</t>
  </si>
  <si>
    <t>{"id":"M3-NyO-32c-A-1","seed":{"parameters":[{"name":"Q1","label":null,"list":[1,2,3,4]},{"name":"Q2","label":null,"list":[1,2,3,4,5]},{"name":"Q3","label":null,"list":[1,2,3,4]},{"name":"Q4","label":null,"list":[1,2,3,4,5]},{"name":"Q5","label":null,"list":[1,2,3,4]},{"name":"Q6","label":null,"list":[1,2,3,4,5]}],"uniques":false},"scaffolding":[{"id":"step-0","stimulus":"&lt;p&gt;Eliana está indo encontrar seu amigos em um local que fica a {{T10}} m da casa dela. Se ela já caminhou {{T11}} m, que distância falta para encontrá-los? Para trabalhar o cálculo mental, resolva a subtração agrupando os termos.&lt;/p&gt;","template":"&lt;p style=\"text-align: center\"&gt;{{T1}} − {{T2}} = {{response}}&lt;/p&gt;&lt;p style=\"text-align: center\"&gt;{{T3}} − {{T4}} = {{response}}&lt;/p&gt;&lt;p style=\"text-align: center\"&gt;{{T5}} − {{Q5}} = {{response}}&lt;/p&gt;&lt;p&gt;Portanto:&lt;/p&gt;&lt;p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0-A1","label":"{{function}}","function":"{{Q2}}*100"},{"name":"0-A2","label":"{{function}}","function":"{{Q4}}*10"},{"name":"0-A3","label":"{{function}}","function":"{{Q6}}"},{"name":"0-A4","label":"{{function}}","function":"{{Q2}}*100+{{Q4}}*10+{{Q6}}"}]},"algorithm":{"name":"calculateOperation","params":{"method":"equivLiteral","keyboard":"NUMERICAL"}}},{"id":"step-1","stimulus":"&lt;p&gt;Para resolver a subtração, comece primeiro com as centenas.&lt;/p&gt;","template":"&lt;p style=\"text-align: center\"&gt;{{T1}} − {{T2}} = {{response}}&lt;/p&gt;","seed":{"calculated":[{"name":"T1","label":"{{function}}","function":"({{Q1}}+{{Q2}})*100","temp":true},{"name":"T2","label":"{{function}}","function":"{{Q1}}*100","temp":true},{"name":"1-A1","label":"{{function}}","function":"{{Q2}}*100"}]},"algorithm":{"name":"calculateOperation","params":{"method":"equivLiteral","keyboard":"NUMERICAL"}}},{"id":"step-2","stimulus":"&lt;p&gt;Em seguida, subtraia as dezenas.&lt;/p&gt;","template":"&lt;p style=\"text-align: center\"&gt;{{T3}} − {{T4}} = {{response}}&lt;/p&gt;","seed":{"calculated":[{"name":"T3","label":"{{function}}","function":"({{Q3}}+{{Q4}})*10","temp":true},{"name":"T4","label":"{{function}}","function":"{{Q3}}*10","temp":true},{"name":"2-A1","label":"{{function}}","function":"{{Q4}}*10"}]},"algorithm":{"name":"calculateOperation","params":{"method":"equivLiteral","keyboard":"NUMERICAL"}}},{"id":"step-3","stimulus":"&lt;p&gt;E por último, subtraia as unidades.&lt;/p&gt;","template":"&lt;p style=\"text-align: center\"&gt;{{T5}} − {{Q5}} = {{response}}&lt;/p&gt;","seed":{"calculated":[{"name":"T5","label":"{{function}}","function":"{{Q5}}+{{Q6}}","temp":true},{"name":"3-A1","label":"{{function}}","function":"{{Q6}}"}]},"algorithm":{"name":"calculateOperation","params":{"method":"equivLiteral","keyboard":"NUMERICAL"}}},{"id":"step-4","stimulus":"&lt;p&gt;Agora use os resultados obtidos para calcular mentalmente a subtração.&lt;/p&gt;","template":"&lt;p style=\"text-align: center\"&gt;{{T1}} − {{T2}} = {{T-A1}}&lt;/p&gt;&lt;p style=\"text-align: center\"&gt;{{T3}} − {{T4}} = {{T-A2}}&lt;/p&gt;&lt;p style=\"text-align: center\"&gt;{{T5}} − {{Q5}} = {{T-A3}}&lt;/p&gt;&lt;p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T-A1","label":"{{function}}","function":"{{Q2}}*100","temp":true},{"name":"T-A2","label":"{{function}}","function":"{{Q4}}*10","temp":true},{"name":"T-A3","label":"{{function}}","function":"{{Q6}}","temp":true},{"name":"4-A4","label":"{{function}}","function":"{{Q2}}*100+{{Q4}}*10+{{Q6}}"}]},"algorithm":{"name":"calculateOperation","params":{"method":"equivLiteral","keyboard":"NUMERICAL"}}}]}</t>
  </si>
  <si>
    <t>Javier tiene {{T10}} segundos para terminar un dibujo. Si ya han pasado {{T11}} segundos, ¿cuántos le quedan? Para trabajar el cálculo mental, resuelve la resta agrupando sus términos.
{{T1}} − {{T2}} = {{A1}}
{{T3}} − {{T4}} = {{A2}}
{{T5}} − {{Q5}} = {{A3}}
Por tanto:
{{T10}} − {{T11}} = {{A4}}</t>
  </si>
  <si>
    <t>{"id":"M3-NyO-32c-A-2","seed":{"parameters":[{"name":"Q1","label":null,"list":[1,2,3,4]},{"name":"Q2","label":null,"list":[1,2,3,4,5]},{"name":"Q3","label":null,"list":[1,2,3,4]},{"name":"Q4","label":null,"list":[1,2,3,4,5]},{"name":"Q5","label":null,"list":[1,2,3,4]},{"name":"Q6","label":null,"list":[1,2,3,4,5]}],"uniques":false},"scaffolding":[{"id":"step-0","stimulus":"&lt;p&gt;Javier tem {{T10}} segundos para terminar um desenho. Se {{T11}} segundos se passaram, quantos segundos ele ainda tem? Para trabalhar o cálculo mental, resolva a subtração agrupando os termos.&lt;/p&gt;","template":"&lt;p style=\"text-align: center\"&gt;{{T1}} − {{T2}} = {{response}}&lt;/p&gt;&lt;p style=\"text-align: center\"&gt;{{T3}} − {{T4}} = {{response}}&lt;/p&gt;&lt;p style=\"text-align: center\"&gt;{{T5}} − {{Q5}} = {{response}}&lt;/p&gt;&lt;p&gt;Portanto:&lt;/p&gt;&lt;p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0-A1","label":"{{function}}","function":"{{Q2}}*100"},{"name":"0-A2","label":"{{function}}","function":"{{Q4}}*10"},{"name":"0-A3","label":"{{function}}","function":"{{Q6}}"},{"name":"0-A4","label":"{{function}}","function":"{{Q2}}*100+{{Q4}}*10+{{Q6}}"}]},"algorithm":{"name":"calculateOperation","params":{"method":"equivLiteral","keyboard":"NUMERICAL"}}},{"id":"step-1","stimulus":"&lt;p&gt;Para resolver a subtração, comece primeiro com as centenas.&lt;/p&gt;","template":"&lt;p style=\"text-align: center\"&gt;{{T1}} − {{T2}} = {{response}}&lt;/p&gt;","seed":{"calculated":[{"name":"T1","label":"{{function}}","function":"({{Q1}}+{{Q2}})*100","temp":true},{"name":"T2","label":"{{function}}","function":"{{Q1}}*100","temp":true},{"name":"1-A1","label":"{{function}}","function":"{{Q2}}*100"}]},"algorithm":{"name":"calculateOperation","params":{"method":"equivLiteral","keyboard":"NUMERICAL"}}},{"id":"step-2","stimulus":"&lt;p&gt;Em seguida, subtraia as dezenas.&lt;/p&gt;","template":"&lt;p style=\"text-align: center\"&gt;{{T3}} − {{T4}} = {{response}}&lt;/p&gt;","seed":{"calculated":[{"name":"T3","label":"{{function}}","function":"({{Q3}}+{{Q4}})*10","temp":true},{"name":"T4","label":"{{function}}","function":"{{Q3}}*10","temp":true},{"name":"2-A1","label":"{{function}}","function":"{{Q4}}*10"}]},"algorithm":{"name":"calculateOperation","params":{"method":"equivLiteral","keyboard":"NUMERICAL"}}},{"id":"step-3","stimulus":"&lt;p&gt;E por último, subtraia as unidades.&lt;/p&gt;","template":"&lt;p style=\"text-align: center\"&gt;{{T5}} − {{Q5}} = {{response}}&lt;/p&gt;","seed":{"calculated":[{"name":"T5","label":"{{function}}","function":"{{Q5}}+{{Q6}}","temp":true},{"name":"3-A1","label":"{{function}}","function":"{{Q6}}"}]},"algorithm":{"name":"calculateOperation","params":{"method":"equivLiteral","keyboard":"NUMERICAL"}}},{"id":"step-4","stimulus":"&lt;p&gt;Agora use os resultados obtidos para calcular mentalmente a subtração.&lt;/p&gt;","template":"&lt;p style=\"text-align: center\"&gt;{{T1}} − {{T2}} = {{T-A1}}&lt;/p&gt;&lt;p style=\"text-align: center\"&gt;{{T3}} − {{T4}} = {{T-A2}}&lt;/p&gt;&lt;p style=\"text-align: center\"&gt;{{T5}} − {{Q5}} = {{T-A3}}&lt;/p&gt;&lt;p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T-A1","label":"{{function}}","function":"{{Q2}}*100","temp":true},{"name":"T-A2","label":"{{function}}","function":"{{Q4}}*10","temp":true},{"name":"T-A3","label":"{{function}}","function":"{{Q6}}","temp":true},{"name":"4-A4","label":"{{function}}","function":"{{Q2}}*100+{{Q4}}*10+{{Q6}}"}]},"algorithm":{"name":"calculateOperation","params":{"method":"equivLiteral","keyboard":"NUMERICAL"}}}]}</t>
  </si>
  <si>
    <t>Un ciclista pedalea {{T10}} km por semana. Si en esta semana ya ha recorrido {{T11}} km, ¿cuántos le faltan? Para trabajar el cálculo mental, resuelve la resta agrupando sus términos.
{{T1}} − {{T2}} = {{A1}}
{{T3}} − {{T4}} = {{A2}}
{{T5}} − {{Q5}} = {{A3}}
Por tanto:
{{T10}} − {{T11}} = {{A4}}</t>
  </si>
  <si>
    <t>{"id":"M3-NyO-32c-A-3","seed":{"parameters":[{"name":"Q1","label":null,"list":[1,2,3,4]},{"name":"Q2","label":null,"list":[1,2,3,4,5]},{"name":"Q3","label":null,"list":[1,2,3,4]},{"name":"Q4","label":null,"list":[1,2,3,4,5]},{"name":"Q5","label":null,"list":[1,2,3,4]},{"name":"Q6","label":null,"list":[1,2,3,4,5]}],"uniques":false},"scaffolding":[{"id":"step-0","stimulus":"&lt;p&gt;Um ciclista pedala {{T10}} km por semana. Se ele já percorreu {{T11}} km esta semana, quantos quilômetros ele ainda irá percorrer? Para trabalhar o cálculo mental, resolva a subtração agrupando os termos.&lt;/p&gt;","template":"&lt;p style=\"text-align: center\"&gt;{{T1}} − {{T2}} = {{response}}&lt;/p&gt;&lt;p style=\"text-align: center\"&gt;{{T3}} − {{T4}} = {{response}}&lt;/p&gt;&lt;p style=\"text-align: center\"&gt;{{T5}} − {{Q5}} = {{response}}&lt;/p&gt;&lt;p&gt;Por tanto:&lt;/p&gt;&lt;p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0-A1","label":"{{function}}","function":"{{Q2}}*100"},{"name":"0-A2","label":"{{function}}","function":"{{Q4}}*10"},{"name":"0-A3","label":"{{function}}","function":"{{Q6}}"},{"name":"0-A4","label":"{{function}}","function":"{{Q2}}*100+{{Q4}}*10+{{Q6}}"}]},"algorithm":{"name":"calculateOperation","params":{"method":"equivLiteral","keyboard":"NUMERICAL"}}},{"id":"step-1","stimulus":"&lt;p&gt;Para resolver a subtração, comece primeiro com as centenas.&lt;/p&gt;","template":"&lt;p style=\"text-align: center\"&gt;{{T1}} − {{T2}} = {{response}}&lt;/p&gt;","seed":{"calculated":[{"name":"T1","label":"{{function}}","function":"({{Q1}}+{{Q2}})*100","temp":true},{"name":"T2","label":"{{function}}","function":"{{Q1}}*100","temp":true},{"name":"1-A1","label":"{{function}}","function":"{{Q2}}*100"}]},"algorithm":{"name":"calculateOperation","params":{"method":"equivLiteral","keyboard":"NUMERICAL"}}},{"id":"step-2","stimulus":"&lt;p&gt;Em seguida, subtraia as dezenas.&lt;/p&gt;","template":"&lt;p style=\"text-align: center\"&gt;{{T3}} − {{T4}} = {{response}}&lt;/p&gt;","seed":{"calculated":[{"name":"T3","label":"{{function}}","function":"({{Q3}}+{{Q4}})*10","temp":true},{"name":"T4","label":"{{function}}","function":"{{Q3}}*10","temp":true},{"name":"2-A1","label":"{{function}}","function":"{{Q4}}*10"}]},"algorithm":{"name":"calculateOperation","params":{"method":"equivLiteral","keyboard":"NUMERICAL"}}},{"id":"step-3","stimulus":"&lt;p&gt;E por último, subtraia as unidades.&lt;/p&gt;","template":"&lt;p style=\"text-align: center\"&gt;{{T5}} − {{Q5}} = {{response}}&lt;/p&gt;","seed":{"calculated":[{"name":"T5","label":"{{function}}","function":"{{Q5}}+{{Q6}}","temp":true},{"name":"3-A1","label":"{{function}}","function":"{{Q6}}"}]},"algorithm":{"name":"calculateOperation","params":{"method":"equivLiteral","keyboard":"NUMERICAL"}}},{"id":"step-4","stimulus":"&lt;p&gt;Agora use os resultados obtidos para calcular mentalmente a subtração.&lt;/p&gt;","template":"&lt;p style=\"text-align: center\"&gt;{{T1}} − {{T2}} = {{T-A1}}&lt;/p&gt;&lt;p style=\"text-align: center\"&gt;{{T3}} − {{T4}} = {{T-A2}}&lt;/p&gt;&lt;p style=\"text-align: center\"&gt;{{T5}} − {{Q5}} = {{T-A3}}&lt;/p&gt;&lt;p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T-A1","label":"{{function}}","function":"{{Q2}}*100","temp":true},{"name":"T-A2","label":"{{function}}","function":"{{Q4}}*10","temp":true},{"name":"T-A3","label":"{{function}}","function":"{{Q6}}","temp":true},{"name":"4-A4","label":"{{function}}","function":"{{Q2}}*100+{{Q4}}*10+{{Q6}}"}]},"algorithm":{"name":"calculateOperation","params":{"method":"equivLiteral","keyboard":"NUMERICAL"}}}]}</t>
  </si>
  <si>
    <t>M3-NyO-9a</t>
  </si>
  <si>
    <t>Utiliza el algoritmo de la resta (nºs naturales de 4 cifras)</t>
  </si>
  <si>
    <t>Escoge el resultado correcto de esta resta.
{{T1}} − {{Q1}} = ...
{{A1}}*
{{A2}}
{{A3}}
{{A4}}
{{A5}}</t>
  </si>
  <si>
    <t>Q1: Mín 200;Máx 5000; Step: 1
Q2: Mín 100;Máx 5000; Step: 1
Q3: mín 10; máx 90; step 10
Q4: mín 1; máx 50; step 1</t>
  </si>
  <si>
    <t>T1 = {{Q1}}+{{Q2}}
A1 = {{Q2}}
A2 = {{Q2}}+{{Q3}}
A3 = {{Q2}}-{{Q3}}
A4 = {{Q2}}+{{Q4}}
A5 = {{Q2}}-{{Q4}}</t>
  </si>
  <si>
    <t>{
    "id": "M3-NyO-9a-I-1",
    "stimulus": "&lt;p&gt;Escolha o resultado correto da seguinte subtração.&lt;/p&gt;&lt;p style=\"text-align: center\"&gt;{{T1}} − {{Q1}} = ...&lt;/p&gt;",
    "hint": "&lt;div class=\"lemo-fixed-to-responsive\" style=\"max-width: 85px;max-height: 80px;position: relative;width: 100%;display: inline-block;\"&gt;\n\t&lt;img src=\"http://drive.google.com/uc?export=view&amp;id=1mzCc1jAeArGEIPp_wJDh-IrsZ-T14yH0\"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35%;\"&gt;{{Q1}}&lt;/span&gt;\n\t\t\t&lt;span class=\"lemo-graphie-label\" style=\"position: absolute; right: 15%; top: 8%;\"&gt;{{T1}}&lt;/span&gt;\n\t\t&lt;/div&gt;\n\t&lt;/div&gt;\n&lt;/div&gt;",
    "feedback": "&lt;p&gt;O resultado da subtração é:&lt;/p&gt;&lt;div class=\"lemo-fixed-to-responsive\" style=\"max-width: 85px;max-height: 80px;position: relative;width: 100%;display: inline-block;\"&gt;\n\t&lt;img src=\"http://drive.google.com/uc?export=view&amp;id=1mzCc1jAeArGEIPp_wJDh-IrsZ-T14yH0\" alt=\"\" tabindex=\"0\"&gt;\n\t&lt;div class=\"lemo-graphie-container\" style=\"position: absolute;top: 0;left: 0;width: 100%;height: 100%;\"&gt;\n\t\t&lt;div class=\"lemo-graphie\" style=\"position: relative; width: 100%; height: 100%;\"&gt;\n\t\t\t&lt;span class=\"lemo-graphie-label\" style=\"position: absolute; right: 15%; top: 65%;\"&gt;{{Q2}}&lt;/span&gt;\n\t\t\t&lt;span class=\"lemo-graphie-label\" style=\"position: absolute; right: 15%; top: 35%;\"&gt;{{Q1}}&lt;/span&gt;\n\t\t\t&lt;span class=\"lemo-graphie-label\" style=\"position: absolute; right: 15%; top: 8%;\"&gt;{{T1}}&lt;/span&gt;\n\t\t&lt;/div&gt;\n\t&lt;/div&gt;\n&lt;/div&gt;",
    "seed": {
        "parameters": [
            {
                "name": "Q1",
                "label": null,
                "min": 200,
                "max": 5000,
                "step": 1
            },
            {
                "name": "Q2",
                "label": null,
                "min": 100,
                "max": 5000,
                "step": 1
            },
            {
                "name": "Q3",
                "label": null,
                "min": 10,
                "max": 90,
                "step": 10
            },
            {
                "name": "Q4",
                "label": null,
                "min": 1,
                "max": 50,
                "step": 1
            }
        ],
        "calculated": [
            {
                "name": "A1",
                "label": "{{function}}",
                "function": "{{Q2}}"
            },
            {
                "name": "A2",
                "label": "{{function}}",
                "function": "{{Q2}}+{{Q3}}",
                "incorrect": true
            },
            {
                "name": "A3",
                "label": "{{function}}",
                "function": "{{Q2}}-{{Q3}}",
                "incorrect": true
            },
            {
                "name": "A4",
                "label": "{{function}}",
                "function": "{{Q2}}+{{Q4}}",
                "incorrect": true
            },
            {
                "name": "A5",
                "label": "{{function}}",
                "function": "{{Q2}}-{{Q4}}",
                "incorrect": true
            },
            {
                "name": "T1",
                "label": "",
                "function": "{{Q1}}+{{Q2}}",
                "temp": true
            },
            {
                "name": "T2",
                "label": "",
                "function": "{{Q2}}-math.floor({{Q2}}/10)*10",
                "temp": true
            }
        ],
        "uniques": true
    },
    "algorithm": {
        "name": "trueFalse",
        "template": "Multiple choice – standard",
        "params": {
            "countCorrect": 1,
            "countIncorrect": 2,
            "showCheckIcon": false,
            "columns": 3
        }
    }
}</t>
  </si>
  <si>
    <t>Calcula esta resta.
{{T1}} − {{Q2}} = {{A1}}</t>
  </si>
  <si>
    <t>Q1: Mín 100;Máx 5000; Step: 1
Q2: Mín 100;Máx 5000; Step: 1</t>
  </si>
  <si>
    <t>A1 = {{Q1}}
T1 = {{Q1}}+{{Q2}}</t>
  </si>
  <si>
    <t>[Resta vertical de 4 posiciones]
T1-Q2=T2</t>
  </si>
  <si>
    <t>&lt;p&gt;El resultado de la resta es:&lt;/p&gt;
[Resta vertical de 4 posiciones]
T1-Q2=Q1</t>
  </si>
  <si>
    <t>T2 = {{Q1}}-math.floor({{Q1}}/10)*10</t>
  </si>
  <si>
    <t>{
    "id": "M3-NyO-9a-E-1",
    "stimulus": "&lt;p&gt;Calcule a seguinte subtração.&lt;/p&gt;",
    "template": "&lt;p style=\"text-align: center\"&gt;{{T1}} − {{Q2}} = {{response}}&lt;/p&gt;",
    "hint": "&lt;div class=\"lemo-fixed-to-responsive\" style=\"max-width: 85px;max-height: 80px;position: relative;width: 100%;display: inline-block;\"&gt;\n\t&lt;img src=\"http://drive.google.com/uc?export=view&amp;id=1mzCc1jAeArGEIPp_wJDh-IrsZ-T14yH0\"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35%;\"&gt;{{Q2}}&lt;/span&gt;\n\t\t\t&lt;span class=\"lemo-graphie-label\" style=\"position: absolute; right: 15%; top: 8%;\"&gt;{{T1}}&lt;/span&gt;\n\t\t&lt;/div&gt;\n\t&lt;/div&gt;\n&lt;/div&gt;",
    "feedback": "&lt;p&gt;O resultado da subtração é:&lt;/p&gt;&lt;div class=\"lemo-fixed-to-responsive\" style=\"max-width: 85px;max-height: 80px;position: relative;width: 100%;display: inline-block;\"&gt;\n\t&lt;img src=\"http://drive.google.com/uc?export=view&amp;id=1mzCc1jAeArGEIPp_wJDh-IrsZ-T14yH0\"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35%;\"&gt;{{Q2}}&lt;/span&gt;\n\t\t\t&lt;span class=\"lemo-graphie-label\" style=\"position: absolute; right: 15%; top: 8%;\"&gt;{{T1}}&lt;/span&gt;\n\t\t&lt;/div&gt;\n\t&lt;/div&gt;\n&lt;/div&gt;",
    "seed": {
        "parameters": [
            {
                "name": "Q1",
                "label": null,
                "min": 100,
                "max": 5000,
                "step": 1
            },
            {
                "name": "Q2",
                "label": null,
                "min": 100,
                "max": 5000,
                "step": 1
            }
        ],
        "calculated": [
            {
                "name": "A1",
                "label": "{{function}}",
                "function": "{{Q1}}",
                "group": 1
            },
            {
                "name": "T1",
                "function": "{{Q1}}+{{Q2}}",
                "temp": true
            },
            {
                "name": "T2",
                "label": "",
                "function": "{{Q1}}-math.floor({{Q1}}/10)*10",
                "temp": true
            }
        ],
        "uniques": true
    },
    "algorithm": {
        "name": "calculateOperation",
        "params": {
            "method": "equivLiteral","keyboard":"NUMERICAL"        }
    }
}</t>
  </si>
  <si>
    <t>M3-NyO-10a</t>
  </si>
  <si>
    <t>Comprueba el resultado de una resta utilizando la prueba correspondiente (nºs naturales de 4 cifras)</t>
  </si>
  <si>
    <t>Aplica la prueba de la resta para completar esta operación.
... − {{Q1}} = {{Q2}}
{{A1}}*
{{A2}}
{{A3}}
{{A4}}
{{A5}}</t>
  </si>
  <si>
    <t xml:space="preserve">Señala cuál de las pruebas de la resta, verifican que {{T1}} es la diferencia entre {{Q2}} y {{Q1}}.
A1: {{Q1}} + {{T1}} = {{Q2}} *
A2: {{Q1}} + {{Q2}} = {{Q2}}
A3: {{Q2}} + {{T1}} = {{Q2}}
A4: {{Q1}} + {{Q2}} = {{T1}} 
</t>
  </si>
  <si>
    <t xml:space="preserve">
Q1-Q2: mín = 100; máx = 5000; step = 1</t>
  </si>
  <si>
    <t>A1 = {{Q1}}+{{Q2}}
A2 = math.abs({{Q1}}-{{Q2}})
A3 = {{Q1}}
A4 = {{Q1}}+{{Q2}}-10
A5 = {{Q1}}+{{Q2}}+10</t>
  </si>
  <si>
    <t>Según la prueba de la resta, al sumar el sustraendo y la diferencia, se obtiene el minuendo.</t>
  </si>
  <si>
    <t>&lt;p&gt;Según la prueba de la resta, al sumar el sustraendo y la diferencia, se obtiene el minuendo:&lt;/p&gt;&lt;p&gt;{{Q1}} + {{Q2}} = {{A1}}&lt;/p&gt;
(Sin TE individual)</t>
  </si>
  <si>
    <t>{
    "id": "M3-NyO-10a-I-1",
    "stimulus": "&lt;p&gt;Aplique a relação fundamental da subtração para efetuar a seguinte operação.&lt;/p&gt;&lt;p style=\"text-align: center\"&gt;... − {{Q1}} = {{Q2}}&lt;/p&gt;",
    "hint": "&lt;p&gt;De acordo com a relação fundamental da subtração, a soma entre o subtraendo e a diferença resulta no minuendo.&lt;/p&gt;",
    "feedback": "&lt;p&gt;De acordo com a relação fundamental da subtração, a soma entre o subtraendo e a diferença resulta no minuendo:&lt;/p&gt;&lt;p style=\"text-align: center\"&gt;{{Q1}} + {{Q2}} = {{A1}}&lt;/p&gt;",
    "seed": {
        "parameters": [
            {
                "name": "Q1",
                "label": null,
                "min": 100,
                "max": 5000,
                "step": 1
            },
            {
                "name": "Q2",
                "label": null,
                "min": 100,
                "max": 5000,
                "step": 1
            }
        ],
        "calculated": [
            {
                "name": "A1",
                "label": "{{function}}",
                "function": "{{Q1}}+{{Q2}}"
            },
            {
                "name": "A2",
                "label": "{{function}}",
                "function": "math.abs({{Q1}}-{{Q2}})",
                "incorrect": true
            },
            {
                "name": "A3",
                "label": "{{function}}",
                "function": "{{Q1}}",
                "incorrect": true
            },
            {
                "name": "A4",
                "label": "{{function}}",
                "function": "{{Q1}}+{{Q2}}-10",
                "incorrect": true
            },
            {
                "name": "A5",
                "label": "{{function}}",
                "function": "{{Q1}}+{{Q2}}+10",
                "incorrect": true
            }
        ],
        "uniques": true
    },
    "algorithm": {
        "name": "trueFalse",
        "template": "Multiple choice – standard",
        "params": {
            "countCorrect": 1,
            "countIncorrect": 2,
            "showCheckIcon": false,
            "columns": 3
        }
    }
}</t>
  </si>
  <si>
    <t>Aplica la prueba de la resta para completar esta operación.
{{A1}} − {{Q1}} = {{Q2}}</t>
  </si>
  <si>
    <t>Escribe la prueba de la resta que verifica que {{T1}} es la diferencia entre {{Q2}} y {{Q1}}.
A1: {{Q1}} + {{T1}} = {{Q2}}</t>
  </si>
  <si>
    <t xml:space="preserve">
Q1-Q2: mín = 100; máx = 5000; step = 1
</t>
  </si>
  <si>
    <t>A1 = {{Q1}}+{{Q2}}</t>
  </si>
  <si>
    <t>&lt;p&gt;Según la prueba de la resta, al sumar el sustraendo y la diferencia, se obtiene el minuendo:&lt;/p&gt;&lt;p&gt;{{Q1}} + {{Q2}} = {{A1}}&lt;/p&gt;</t>
  </si>
  <si>
    <t>{
    "id": "M3-NyO-10a-E-1",
    "stimulus": "&lt;p&gt;Aplique a relação fundamental da subtração para completar a seguinte operação.&lt;/p&gt;",
    "template": "&lt;p style=\"text-align: center\"&gt;{{response}} − {{Q1}} = {{Q2}}&lt;/p&gt;",
    "hint": "&lt;p&gt;De acordo com a relação fundamental da subtração, a soma entre o subtraendo e a diferença resulta no minuendo.&lt;/p&gt;",
    "feedback": "&lt;p&gt;De acordo com a relação fundamental da subtração, a soma entre o subtraendo e a diferença resulta no minuendo:&lt;/p&gt;&lt;p style=\"text-align: center\"&gt;{{Q1}} + {{Q2}} = {{A1}}&lt;/p&gt;",
    "seed": {
        "parameters": [
            {
                "name": "Q1",
                "label": null,
                "min": 100,
                "max": 5000,
                "step": 1
            },
            {
                "name": "Q2",
                "label": null,
                "min": 100,
                "max": 5000,
                "step": 1
            }
        ],
        "calculated": [
            {
                "name": "A1",
                "label": "{{function}}",
                "function": "{{Q1}}+{{Q2}}",
                "group": 1
            }
        ],
        "uniques": true
    },
    "algorithm": {
        "name": "calculateOperation",
        "params": {
            "method": "equivLiteral","keyboard":"NUMERICAL"
        }
    }
}</t>
  </si>
  <si>
    <t>M3-NyO-13a</t>
  </si>
  <si>
    <t>Construye series numéricas ascendentes de cadencia 2, 5, 10, 25, 50 y 100 con números de hasta cuatro cifras</t>
  </si>
  <si>
    <t>Arrastra los números correspondientes para completar esta serie numérica.
{{A1}}, {{A2}}, {{T1}}, {{Q1}}, {{T2}}, {{A3}}, {{A4}}</t>
  </si>
  <si>
    <t>Cloze with drag and drop</t>
  </si>
  <si>
    <t>Q1= Min = 301; Max = 600; Step = 1
Q2= List=2, 5, 10, 25, 50, 100</t>
  </si>
  <si>
    <t>T1 = {{Q1}}-{{Q2}}
T2 = {{Q1}}+{{Q2}}
A1 = {{Q1}}-3*{{Q2}}
A2 = {{Q1}}-2*{{Q2}}
A3 = {{Q1}}+2*{{Q2}}
A4 = {{Q1}}+3*{{Q2}}</t>
  </si>
  <si>
    <t>Resta {{T1}} a {{Q1}} para encontrar el patrón de la serie.</t>
  </si>
  <si>
    <t>&lt;p&gt;Hay que buscar el patrón de la serie:&lt;/p&gt;&lt;p&gt;{{Q1}} − {{T1}} = {{Q2}}&lt;/p&gt;&lt;p&gt;{{T2}} − {{Q1}} = {{Q2}}&lt;/p&gt;&lt;p&gt;Es decir, los números están separados entre sí por {{Q2}} unidades.&lt;/p&gt;</t>
  </si>
  <si>
    <t>{"id":"M3-NyO-13a-I-1","stimulus":"&lt;p&gt;Arraste os números para completar a sequência numérica.&lt;/p&gt;","template":"&lt;p style=\"text-align: center\"&gt;{{response}}, {{response}}, {{T1}}, {{Q1}}, {{T2}}, {{response}}, {{response}}&lt;/p&gt;","hint":"&lt;p&gt;Subtraia {{T1}} de {{Q1}} para encontrar o padrão da sequência.&lt;/p&gt;","feedback":"&lt;p&gt;Para encontrar o padrão da sequência, basta fazer:&lt;/p&gt;&lt;p style=\"text-align: center\"&gt;{{Q1}} − {{T1}} = {{Q2}}&lt;/p&gt;&lt;p style=\"text-align: center\"&gt;{{T2}} − {{Q1}} = {{Q2}}&lt;/p&gt;&lt;p&gt;Ou seja, cada número da sequência é {{Q2}} unidades a mais que o anterior.&lt;/p&gt;","seed":{"parameters":[{"name":"Q1","label":null,"min":301,"max":600,"step":1},{"name":"Q2","label":null,"list":["2","5","10","25","50","100"]}],"calculated":[{"name":"A1","label":"{{function}}","function":"{{Q1}}-3*{{Q2}}"},{"name":"A2","label":"{{function}}","function":"{{Q1}}-2*{{Q2}}"},{"name":"A3","label":"{{function}}","function":"{{Q1}}+2*{{Q2}}"},{"name":"A4","label":"{{function}}","function":"{{Q1}}+3*{{Q2}}"},{"name":"T1","label":"{{function}}","function":"{{Q1}}-{{Q2}}","temp":true},{"name":"T2","label":"{{function}}","function":"{{Q1}}+{{Q2}}","temp":true}],"uniques":true},"algorithm":{"name":"calculateOperation","template":"Cloze with drag &amp; drop","params":{"keyboard":"INTERMEDIATE"}}}</t>
  </si>
  <si>
    <t>Completa la serie numérica.
{{A1}}, {{A2}}, {{T2}}, {{Q1}}, {{T1}}, {{A3}}, {{A4}}</t>
  </si>
  <si>
    <t>T1 = {{Q1}}+{{Q2}}
T2 = {{Q1}}-{{Q2}}
A1 = {{Q1}}-3*{{Q2}}
A2 = {{Q1}}-2*{{Q2}}
A3 = {{Q1}}+2*{{Q2}}
A4 = {{Q1}}+3*{{Q2}}</t>
  </si>
  <si>
    <t>Resta {{T2}} a {{Q1}} para encontrar el patrón de la serie.</t>
  </si>
  <si>
    <t>&lt;p&gt;Hay que buscar el patrón de la serie:&lt;/p&gt;&lt;p&gt;{{T1}} − {{Q1}} = {{Q2}}&lt;/p&gt;&lt;p&gt;{{Q1}} − {{T2}} = {{Q2}}&lt;/p&gt;&lt;p&gt;Es decir, los números están separados entre sí por {{Q2}} unidades.&lt;/p&gt;</t>
  </si>
  <si>
    <t>{"id":"M3-NyO-13a-E-1","stimulus":"&lt;p&gt;Complete a sequência numérica.&lt;/p&gt;","template":"&lt;p style=\"text-align: center\"&gt;{{response}}, {{response}}, {{T2}}, {{Q1}}, {{T1}}, {{response}}, {{response}}&lt;/p&gt;","hint":"&lt;p&gt;Subtraia {{T2}} de {{Q1}} para encontrar o padrão da sequência.&lt;/p&gt;","feedback":"&lt;p&gt;Para encontrar o padrão da sequência, basta fazer:&lt;/p&gt;&lt;p style=\"text-align: center\"&gt;{{T1}} − {{Q1}} = {{Q2}}&lt;/p&gt;&lt;p style=\"text-align: center\"&gt;{{Q1}} − {{T2}} = {{Q2}}&lt;/p&gt;&lt;p&gt;Ou seja, cada número da sequência é {{Q2}} unidades a mais que o anterior.&lt;/p&gt;","seed":{"parameters":[{"name":"Q1","label":null,"min":301,"max":600,"step":1},{"name":"Q2","label":null,"list":[2,5,10,25,50,100]}],"calculated":[{"name":"T1","label":"{{function}}","function":"{{Q1}}+{{Q2}}","temp":true},{"name":"T2","label":"{{function}}","function":"{{Q1}}-{{Q2}}","temp":true},{"name":"A1","label":"{{function}}","function":"{{Q1}}-3*{{Q2}}"},{"name":"A2","label":"{{function}}","function":"{{Q1}}-2*{{Q2}}"},{"name":"A3","label":"{{function}}","function":"{{Q1}}+2*{{Q2}}"},{"name":"A4","label":"{{function}}","function":"{{Q1}}+3*{{Q2}}"}],"uniques":true},"algorithm":{"name":"calculateOperation","params":{"method":"equivLiteral","keyboard":"NUMERICAL"}}}</t>
  </si>
  <si>
    <t>M3-NyO-13b</t>
  </si>
  <si>
    <t>Construye series numéricas descendentes de cadencia 2, 5, 10, 25, 50 y 100 con números de hasta cuatro cifras</t>
  </si>
  <si>
    <t>Arrastra los números correspondientes para completar la serie numérica.
{{A1}}, {{A2}}, {{T2}}, {{Q1}}, {{T1}}, {{A3}}, {{A4}}</t>
  </si>
  <si>
    <t>T1 = {{Q1}}-{{Q2}}
T2 = {{Q1}}+{{Q2}}
A1 = {{Q1}}+3*{{Q2}}
A2 = {{Q1}}+2*{{Q2}}
A3 = {{Q1}}-2*{{Q2}}
A4 = {{Q1}}-3*{{Q2}}</t>
  </si>
  <si>
    <t>Resta {{Q1}} a {{T2}} para encontrar el patrón de la serie.</t>
  </si>
  <si>
    <t>&lt;p&gt;Hay que buscar el patrón de la serie:&lt;/p&gt;&lt;p&gt;{{T2}} − {{Q1}} = {{Q2}}&lt;/p&gt;&lt;p&gt;{{Q1}} − {{T1}} = {{Q2}}&lt;/p&gt;&lt;p&gt;Es decir, los números están separados entre sí por {{Q2}} unidades.&lt;/p&gt;</t>
  </si>
  <si>
    <t>{"id":"M3-NyO-13b-I-1","stimulus":"&lt;p&gt;Arraste os números para completar a sequência numérica.&lt;/p&gt;","template":"&lt;p style=\"text-align: center\"&gt;{{response}}, {{response}}, {{T2}}, {{Q1}}, {{T1}}, {{response}}, {{response}}&lt;/p&gt;","hint":"&lt;p&gt;Subtraia {{Q1}} de {{T2}} para encontrar o padrão da sequência.&lt;/p&gt;","feedback":"&lt;p&gt;Para encontrar o padrão da sequência, basta fazer:&lt;/p&gt;&lt;p style=\"text-align: center\"&gt;{{T2}} − {{Q1}} = {{Q2}}&lt;/p&gt;&lt;p style=\"text-align: center\"&gt;{{Q1}} − {{T1}} = {{Q2}}&lt;/p&gt;&lt;p&gt;Ou seja, cada número da sequência é {{Q2}} unidades a menos que o anterior.&lt;/p&gt;","seed":{"parameters":[{"name":"Q1","label":null,"min":301,"max":600,"step":1},{"name":"Q2","label":null,"list":[2,5,10,25,50,100]}],"calculated":[{"name":"T1","label":"{{function}}","function":"{{Q1}}-{{Q2}}","temp":true},{"name":"T2","label":"{{function}}","function":"{{Q1}}+{{Q2}}","temp":true},{"name":"A1","label":"{{function}}","function":"{{Q1}}+3*{{Q2}}"},{"name":"A2","label":"{{function}}","function":"{{Q1}}+2*{{Q2}}"},{"name":"A3","label":"{{function}}","function":"{{Q1}}-2*{{Q2}}"},{"name":"A4","label":"{{function}}","function":"{{Q1}}-3*{{Q2}}"}],"uniques":true},"algorithm":{"name":"calculateOperation","template":"Cloze with drag &amp; drop","params":{"keyboard":"NUMERICAL"}}}</t>
  </si>
  <si>
    <t>{"id":"M3-NyO-13b-E-1","stimulus":"&lt;p&gt;Complete a sequência numérica.&lt;/p&gt;","template":"&lt;p style=\"text-align: center\"&gt;{{response}}, {{response}}, {{T2}}, {{Q1}}, {{T1}}, {{response}}, {{response}}&lt;/p&gt;","hint":"&lt;p&gt;Subtraia {{Q1}} de {{T2}} para encontrar o padrão da sequência.&lt;/p&gt;","feedback":"&lt;p&gt;Para encontrar o padrão da sequência, basta fazer:&lt;/p&gt;&lt;p style=\"text-align: center\"&gt;{{T2}} − {{Q1}} = {{Q2}}&lt;/p&gt;&lt;p style=\"text-align: center\"&gt;{{Q1}} − {{T1}} = {{Q2}}&lt;/p&gt;&lt;p&gt;Ou seja, cada número da sequência é {{Q2}} unidades a menos que o anterior.&lt;/p&gt;","seed":{"parameters":[{"name":"Q1","label":null,"min":301,"max":600,"step":1},{"name":"Q2","label":null,"list":[2,5,10,25,50,100]}],"calculated":[{"name":"T1","label":"{{function}}","function":"{{Q1}}-{{Q2}}","temp":true},{"name":"T2","label":"{{function}}","function":"{{Q1}}+{{Q2}}","temp":true},{"name":"A1","label":"{{function}}","function":"{{Q1}}+3*{{Q2}}"},{"name":"A2","label":"{{function}}","function":"{{Q1}}+2*{{Q2}}"},{"name":"A3","label":"{{function}}","function":"{{Q1}}-2*{{Q2}}"},{"name":"A4","label":"{{function}}","function":"{{Q1}}-3*{{Q2}}"}],"uniques":true},"algorithm":{"name":"calculateOperation","params":{"method":"equivLiteral","keyboard":"NUMERICAL"}}}</t>
  </si>
  <si>
    <t>M3-NyO-33a</t>
  </si>
  <si>
    <t xml:space="preserve">Identifica que 2 sumas distintas (números de hasta 2 cifras) dan un mismo resultado </t>
  </si>
  <si>
    <t>Une las sumas que dan el mismo resultado.
{{T11}} + {{Q21}} | {{T21}} + {{Q31}}
{{T12}} + {{Q22}} | {{T22}} + {{Q32}}
{{T13}} + {{Q23}} | {{T23}} + {{Q33}}</t>
  </si>
  <si>
    <t>Q11= Min=25; Max=50; Step=1
Q12= Min=25; Max=50; Step=1
Q13= Min=25; Max=50; Step=1
Q21= Min=10; Max=24; Step=1
Q22= Min=10; Max=24; Step=1
Q23= Min=10; Max=24; Step=1
Q31= Min=10; Max=24; Step=1
Q32= Min=10; Max=24; Step=1
Q33= Min=10; Max=24; Step=1</t>
  </si>
  <si>
    <t>T11={{Q11}}-{{Q21}}
T21={{Q11}}-{{Q31}}
T12={{Q12}}-{{Q22}}
T22={{Q12}}-{{Q32}}
T13={{Q13}}-{{Q23}}
T23={{Q13}}-{{Q33}}</t>
  </si>
  <si>
    <t>Dos sumas con sumandos diferentes pueden dar el mismo resultado.</t>
  </si>
  <si>
    <t>Dos sumas con sumandos diferentes pueden dar el mismo resultado.
Si falla A1
{{T11}} + {{Q21}} = {{T21}} + {{Q31}} = {{Q11}}
Si falla A2
{{T12}} + {{Q22}} = {{T22}} + {{Q32}} = {{Q12}}
Si falla A3
{{T13}} + {{Q23}} = {{T23}} + {{Q33}} = {{Q13}}</t>
  </si>
  <si>
    <t>{"id":"M3-NyO-33a-I-1","stimulus":"&lt;p&gt;Arraste cada soma para aquela que dá o mesmo resultado.&lt;/p&gt;","hint":"&lt;p&gt;Duas adições com parcelas diferentes podem dar o mesmo resultado.&lt;/p&gt;","feedback":"&lt;p&gt;Duas adições com parcelas diferentes podem dar o mesmo resultado.&lt;/p&gt;","seed":{"parameters":[{"name":"Q11","label":null,"min":25,"max":50,"step":1},{"name":"Q12","label":null,"min":25,"max":50,"step":1},{"name":"Q13","label":null,"min":25,"max":50,"step":1},{"name":"Q21","label":null,"min":10,"max":24,"step":1},{"name":"Q22","label":null,"min":10,"max":24,"step":1},{"name":"Q23","label":null,"min":10,"max":24,"step":1},{"name":"Q31","label":null,"min":10,"max":24,"step":1},{"name":"Q32","label":null,"min":10,"max":24,"step":1},{"name":"Q33","label":null,"min":10,"max":24,"step":1}],"calculated":[{"name":"T11","label":"{{function}}","function":"{{Q11}}-{{Q21}}","temp":true},{"name":"T21","label":"{{function}}","function":"{{Q11}}-{{Q31}}","temp":true},{"name":"T12","label":"{{function}}","function":"{{Q12}}-{{Q22}}","temp":true},{"name":"T22","label":"{{function}}","function":"{{Q12}}-{{Q32}}","temp":true},{"name":"T13","label":"{{function}}","function":"{{Q13}}-{{Q23}}","temp":true},{"name":"T23","label":"{{function}}","function":"{{Q13}}-{{Q33}}","temp":true},{"name":"A1","label":"{{T11}} + {{Q21}}","function":"&lt;p&gt;{{T21}} + {{Q31}}&lt;/p&gt;","feedback":"&lt;p&gt;{{T11}} + {{Q21}} = {{T21}} + {{Q31}} = {{Q11}}&lt;/p&gt;"},{"name":"A2","label":"{{T12}} + {{Q22}}","function":"&lt;p&gt;{{T22}} + {{Q32}}&lt;/p&gt;","feedback":"&lt;p&gt;{{T12}} + {{Q22}} = {{T22}} + {{Q32}} = {{Q12}}&lt;/p&gt;"},{"name":"A3","label":"{{T13}} + {{Q23}}","function":"&lt;p&gt;{{T23}} + {{Q33}}&lt;/p&gt;","feedback":"&lt;p&gt;{{T13}} + {{Q23}} = {{T23}} + {{Q33}} = {{Q13}}&lt;/p&gt;"}],"isNumToWords":true,"uniques":true},"algorithm":{"name":"linkOperationResult","params":{"invert":true},"template":"Match list"}}</t>
  </si>
  <si>
    <t>Escribe el resultado de estas sumas.
{{T1}} + {{Q2}} = {{A1}}
{{T2}} + {{Q3}} = {{A1}}</t>
  </si>
  <si>
    <t>Q1= Min=25; Max=50; Step=1
Q2-Q3= Min=10; Max=24; Step=1</t>
  </si>
  <si>
    <t>T1={{Q1}}-{{Q2}}
T2={{Q1}}-{{Q3}}
A1={{Q1}}</t>
  </si>
  <si>
    <t>&lt;p&gt;Dos sumas con sumandos diferentes pueden dar el mismo resultado. Por eso ambas tienen el mismo resultado:&lt;/p&gt;&lt;p&gt;{{T1}} + {{Q2}} = {{T2}} + {{Q3}} = {{Q1}}&lt;/p&gt;</t>
  </si>
  <si>
    <t>{"id":"M3-NyO-33a-E-1","stimulus":"&lt;p&gt;Escreva o resultado dessas somas.&lt;/p&gt;","template":"&lt;p style=\"text-align: center\"&gt;{{T1}} + {{Q2}} = {{response}}&lt;/p&gt;&lt;p style=\"text-align: center\"&gt;{{T2}} + {{Q3}} = {{response}}&lt;/p&gt;","hint":"&lt;p&gt;Duas adições com parcelas diferentes podem dar o mesmo resultado.&lt;/p&gt;","feedback":"&lt;p&gt;Duas adições com parcelas diferentes podem dar o mesmo resultado. É o que ocorre neste caso:&lt;/p&gt;&lt;p style=\"text-align: center\"&gt;{{T1}} + {{Q2}} = {{T2}} + {{Q3}} = {{Q1}}&lt;/p&gt;","seed":{"parameters":[{"name":"Q1","label":null,"min":25,"max":50,"step":1},{"name":"Q2","label":null,"min":10,"max":24,"step":1},{"name":"Q3","label":null,"min":10,"max":24,"step":1}],"calculated":[{"name":"T1","label":"{{function}}","function":"{{Q1}}-{{Q2}}","temp":true},{"name":"T2","label":"{{function}}","function":"{{Q1}}-{{Q3}}","temp":true},{"name":"A1","label":"{{function}}","function":"{{Q1}}"},{"name":"A2","label":"{{function}}","function":"{{Q1}}"}],"uniques":true},"algorithm":{"name":"calculateOperation","params":{"method":"equivLiteral","keyboard":"NUMERICAL"}}}</t>
  </si>
  <si>
    <t>M3-NyO-37a</t>
  </si>
  <si>
    <t xml:space="preserve">Identifica que 2 restas distintas (números de hasta 2 cifras) dan un mismo resultado </t>
  </si>
  <si>
    <t>Une las restas que dan el mismo resultado.
{{T11}} − {{Q21}} | {{T21}} − {{Q31}}
{{T12}} − {{Q22}} | {{T22}} − {{Q32}}
{{T13}} − {{Q23}} | {{T23}} − {{Q33}}</t>
  </si>
  <si>
    <t>Q11= Min=1; Max=50; Step=1
Q12= Min=1; Max=50; Step=1
Q13= Min=1; Max=50; Step=1
Q21= Min=1; Max=50; Step=1
Q22= Min=1; Max=50; Step=1
Q23= Min=1; Max=50; Step=1
Q31= Min=1; Max=50; Step=1
Q32= Min=1; Max=50; Step=1
Q33= Min=1; Max=50; Step=1</t>
  </si>
  <si>
    <t>T11={{Q11}}+{{Q21}}
T21={{Q11}}+{{Q31}}
T12={{Q12}}+{{Q22}}
T22={{Q12}}+{{Q32}}
T13={{Q13}}+{{Q23}}
T23={{Q13}}+{{Q33}}</t>
  </si>
  <si>
    <t>Dos restas con minuendos y sustraendos diferentes pueden dar el mismo resultado.</t>
  </si>
  <si>
    <t>Dos restas con minuendos y sustraendos diferentes pueden dar el mismo resultado.
Si falla A1
{{T11}} − {{Q21}} = {{T21}} − {{Q31}} = {{Q11}}
Si falla A2
{{T12}} − {{Q22}} = {{T22}} − {{Q32}} = {{Q12}}
Si falla A3
{{T13}} − {{Q23}} = {{T23}} − {{Q33}} = {{Q13}}</t>
  </si>
  <si>
    <t>{"id":"M3-NyO-37a-I-1","stimulus":"&lt;p&gt;Arraste cada subtração para aquela que dá o mesmo resultado.&lt;/p&gt;","hint":"&lt;p&gt;Duas subtrações com minuendos e subtraendos diferentes podem dar o mesmo resultado.&lt;/p&gt;","feedback":"&lt;p&gt;Duas subtrações com minuendos e subtraendos diferentes podem dar o mesmo resultado.&lt;/p&gt;","seed":{"parameters":[{"name":"Q11","label":null,"min":1,"max":50,"step":1},{"name":"Q12","label":null,"min":1,"max":50,"step":1},{"name":"Q13","label":null,"min":1,"max":50,"step":1},{"name":"Q21","label":null,"min":1,"max":50,"step":1},{"name":"Q22","label":null,"min":1,"max":50,"step":1},{"name":"Q23","label":null,"min":1,"max":50,"step":1},{"name":"Q31","label":null,"min":1,"max":50,"step":1},{"name":"Q32","label":null,"min":1,"max":50,"step":1},{"name":"Q33","label":null,"min":1,"max":50,"step":1}],"calculated":[{"name":"T11","label":"{{function}}","function":"{{Q11}}+{{Q21}}","temp":true},{"name":"T21","label":"{{function}}","function":"{{Q11}}+{{Q31}}","temp":true},{"name":"T12","label":"{{function}}","function":"{{Q12}}+{{Q22}}","temp":true},{"name":"T22","label":"{{function}}","function":"{{Q12}}+{{Q32}}","temp":true},{"name":"T13","label":"{{function}}","function":"{{Q13}}+{{Q23}}","temp":true},{"name":"T23","label":"{{function}}","function":"{{Q13}}+{{Q33}}","temp":true},{"name":"A1","label":"{{T11}} − {{Q21}}","function":"&lt;p&gt;{{T21}} − {{Q31}}&lt;/p&gt;","feedback":"&lt;p&gt;{{T11}} − {{Q21}} = {{T21}} − {{Q31}} = {{Q11}}&lt;/p&gt;"},{"name":"A2","label":"{{T12}} − {{Q22}}","function":"&lt;p&gt;{{T22}} − {{Q32}}&lt;/p&gt;","feedback":"&lt;p&gt;{{T12}} − {{Q22}} = {{T22}} − {{Q32}} = {{Q12}}&lt;/p&gt;"},{"name":"A3","label":"{{T13}} − {{Q23}}","function":"&lt;p&gt;{{T23}} − {{Q33}}&lt;/p&gt;","feedback":"&lt;p&gt;{{T13}} − {{Q23}} = {{T23}} − {{Q33}} = {{Q13}}&lt;/p&gt;"}],"isNumToWords":true,"uniques":true},"algorithm":{"name":"linkOperationResult","params":{"invert":true},"template":"Match list"}}</t>
  </si>
  <si>
    <t>Calcula estas dos restas.
{{T1}} − {{Q2}} = {{A1}}
{{T2}} − {{Q3}} = {{A1}}</t>
  </si>
  <si>
    <t>Q1= Min=20; Max=80; Step=1
Q2-Q3= Min=1; Max=19; Step=1</t>
  </si>
  <si>
    <t>T1={{Q1}}+{{Q2}}
T2={{Q1}}+{{Q3}}
A1={{Q1}}</t>
  </si>
  <si>
    <t>&lt;p&gt;Dos restas con minuendos y sustraendos diferentes pueden dar el mismo resultado. Por eso ambas tienen el mismo resultado:&lt;/p&gt;&lt;p&gt;{{T1}} − {{Q2}} = {{T2}} − {{Q3}} = {{Q1}}&lt;/p&gt;</t>
  </si>
  <si>
    <t>{"id":"M3-NyO-37a-E-1","stimulus":"&lt;p&gt;Calcule as subtrações.&lt;/p&gt;","template":"&lt;p style=\"text-align: center\"&gt;{{T1}} - {{Q2}} = {{response}}&lt;/p&gt;&lt;p style=\"text-align: center\"&gt;{{T2}} - {{Q3}} = {{response}}&lt;/p&gt;","hint":"&lt;p&gt;Duas subtrações com minuendos e subtraendos diferentes podem dar o mesmo resultado.&lt;/p&gt;","feedback":"&lt;p&gt;Duas subtrações com minuendos e subtraendos diferentes podem dar o mesmo resultado:&lt;/p&gt;&lt;p style=\"text-align: center\"&gt;{{T1}} − {{Q2}} = {{T2}} − {{Q3}} = {{Q1}}&lt;/p&gt;","seed":{"parameters":[{"name":"Q1","label":null,"min":20,"max":80,"step":1},{"name":"Q2","label":null,"min":1,"max":19,"step":1},{"name":"Q3","label":null,"min":1,"max":19,"step":1}],"calculated":[{"name":"T1","label":"{{function}}","function":"{{Q1}}+{{Q2}}","temp":true},{"name":"T2","label":"{{function}}","function":"{{Q1}}+{{Q3}}","temp":true},{"name":"A1","label":"{{function}}","function":"{{Q1}}"},{"name":"A2","label":"{{function}}","function":"{{Q1}}"}],"uniques":true},"algorithm":{"name":"calculateOperation","params":{"method":"equivLiteral","keyboard":"NUMERICAL"}}}</t>
  </si>
  <si>
    <t>M3-NyO-14a</t>
  </si>
  <si>
    <t>Memoriza las tablas de multiplicar del 1 al 10</t>
  </si>
  <si>
    <t>Arrastra los resultados a su multiplicación correspondiente.
{{Q1}} × {{Q4}} = {{A1}}
{{Q2}} × {{Q5}} = {{A2}}
{{Q3}} × {{Q6}} = {{A3}}</t>
  </si>
  <si>
    <t>Drag and Drop</t>
  </si>
  <si>
    <t>Q1-Q3: Mín = 1; Máx = 10; Step = 1
Q4-Q6: lista: 1, 2, 3, 5, 7</t>
  </si>
  <si>
    <t>A1 = {{Q1}}*{{Q4}}
A2 = {{Q2}}*{{Q5}}
A3 = {{Q3}}*{{Q6}}</t>
  </si>
  <si>
    <t>&lt;p&gt;Recita las tablas de multiplicar del {{Q1}}, {{Q2}} y {{Q3}}.&lt;/p&gt;</t>
  </si>
  <si>
    <t>&lt;p&gt;Memoriza las tablas de multiplicar. Esta es la del {{Q1}}:&lt;/p&gt;&lt;table style=\"width: 100%;\"&gt;\r\n\t&lt;tbody&gt;\r\n\t\t&lt;tr&gt;\r\n\t\t\t&lt;td style=\"width: 33.3333%;\"&gt;\r\n\t\t\t\t&lt;div style=\"text-align: center;\"&gt;{{Q1}} × 1 = {{Q1}}&lt;/div&gt;\r\n\t\t\t&lt;/td&gt;\r\n\t\t\t&lt;td style=\"width: 33.3333%;\"&gt;\r\n\t\t\t\t&lt;div style=\"text-align: center;\"&gt;{{Q1}} × 4 = {{T3}}&lt;/div&gt;\r\n\t\t\t&lt;/td&gt;\r\n\t\t\t&lt;td style=\"width: 33.3333%;\"&gt;\r\n\t\t\t\t&lt;div style=\"text-align: center;\"&gt;{{Q1}} × 7 = {{T6}}&lt;/div&gt;\r\n\t\t\t&lt;/td&gt;\r\n\t\t&lt;/tr&gt;\r\n\t\t&lt;tr&gt;\r\n\t\t\t&lt;td style=\"width: 33.3333%;\"&gt;\r\n\t\t\t\t&lt;div style=\"text-align: center;\"&gt;{{Q1}} × 2 = {{T1}}&lt;/div&gt;\r\n\t\t\t&lt;/td&gt;\r\n\t\t\t&lt;td style=\"width: 33.3333%;\"&gt;\r\n\t\t\t\t&lt;div style=\"text-align: center;\"&gt;{{Q1}} × 5 = {{T4}}&lt;/div&gt;\r\n\t\t\t&lt;/td&gt;\r\n\t\t\t&lt;td style=\"width: 33.3333%;\"&gt;\r\n\t\t\t\t&lt;div style=\"text-align: center;\"&gt;{{Q1}} × 8 = {{T7}}&lt;/div&gt;\r\n\t\t\t&lt;/td&gt;\r\n\t\t&lt;/tr&gt;\r\n\t\t&lt;tr&gt;\r\n\t\t\t&lt;td style=\"width: 33.3333%;\"&gt;\r\n\t\t\t\t&lt;div style=\"text-align: center;\"&gt;{{Q1}} × 3 = {{T2}}&lt;/div&gt;\r\n\t\t\t&lt;/td&gt;\r\n\t\t\t&lt;td style=\"width: 33.3333%;\"&gt;\r\n\t\t\t\t&lt;div style=\"text-align: center;\"&gt;{{Q1}} × 6 = {{T5}}&lt;/div&gt;\r\n\t\t\t&lt;/td&gt;\r\n\t\t\t&lt;td style=\"width: 33.3333%;\"&gt;\r\n\t\t\t\t&lt;div style=\"text-align: center;\"&gt;{{Q1}} × 9 = {{T8}}&lt;/div&gt;\r\n\t\t\t&lt;/td&gt;\r\n\t\t&lt;/tr&gt;\r\n\t&lt;/tbody&gt;\r\n&lt;/table&gt;\r\n</t>
  </si>
  <si>
    <t>T1 = {{Q1}}*2
T2 = {{Q1}}*3
T3 = {{Q1}}*4
T4 = {{Q1}}*5
T5 = {{Q1}}*6
T6 = {{Q1}}*7
T7 = {{Q1}}*8
T8 = {{Q1}}*9
T9 = {{Q1}}*10</t>
  </si>
  <si>
    <t>{
    "id": "M3-NyO-14a-I-1",
    "stimulus": "&lt;p&gt;Arraste cada resultado para a multiplicação correspondente.&lt;/p&gt;",
    "template": "&lt;p style=\"text-align: center\"&gt;{{Q1}} × {{Q4}} = {{response}}&lt;/p&gt;&lt;p style=\"text-align: center\"&gt;{{Q2}} × {{Q5}} = {{response}}&lt;/p&gt;&lt;p style=\"text-align: center\"&gt;{{Q2}} × {{Q6}} = {{response}}&lt;/p&gt;",
    "hint": "&lt;p&gt;Recite a tabuada de multiplicação {{Q1}}, a do {{Q2}} e a do {{Q3}}.&lt;/p&gt;",
    "feedback": "&lt;p&gt;Memorize as tabuadas de multiplicação. Esta é a do {{Q1}}:&lt;/p&gt;&lt;table style=\"width: 50%; margin-left: 25%; margin-right: 25%;\"&gt;&lt;tbody&gt;&lt;tr&gt;&lt;td style=\"text-align: center; border:none\"&gt;{{Q1}} × &lt;span style=\"color: rgb(243, 121, 52);\"&gt;1&lt;/span&gt; = {{Q1}}&lt;/td&gt;&lt;td style=\"text-align: center; border:none\"&gt;{{Q1}} × &lt;span style=\"color: rgb(243, 121, 52);\"&gt;6&lt;/span&gt; = {{T5}}&lt;/td&gt;&lt;/tr&gt;&lt;tr&gt;&lt;td style=\"48.6697%; text-align: center; border:none\"&gt;{{Q1}} × &lt;span style=\"color: rgb(243, 121, 52);\"&gt;2&lt;/span&gt; = {{T1}}&lt;/td&gt;&lt;td style=\"text-align: center; border:none\"&gt;{{Q1}} × &lt;span style=\"color: rgb(243, 121, 52);\"&gt;7&lt;/span&gt; = {{T6}}&amp;nbsp;&lt;/td&gt;&lt;/tr&gt;&lt;tr&gt;&lt;td style=\"text-align: center; border:none\"&gt;{{Q1}} × &lt;span style=\"color: rgb(243, 121, 52);\"&gt;3&lt;/span&gt; = {{T2}}&lt;/td&gt;&lt;td style=\"text-align: center; border:none\"&gt;{{Q1}} × &lt;span style=\"color: rgb(243, 121, 52);\"&gt;8&lt;/span&gt; = {{T7}}&amp;nbsp;&lt;/td&gt;&lt;/tr&gt;&lt;tr&gt;&lt;td style=\"text-align: center; border:none\"&gt;{{Q1}} × &lt;span style=\"color: rgb(243, 121, 52);\"&gt;4&lt;/span&gt; = {{T3}}&lt;/td&gt;&lt;td style=\"text-align: center; border:none\"&gt;{{Q1}} × &lt;span style=\"color: rgb(243, 121, 52);\"&gt;9&lt;/span&gt; = {{T8}}&lt;/td&gt;&lt;/tr&gt;&lt;tr&gt;&lt;td style=\"text-align: center; border:none\"&gt;{{Q1}} × &lt;span style=\"color: rgb(243, 121, 52);\"&gt;5&lt;/span&gt; = {{T4}}&lt;/td&gt;&lt;td style=\"text-align: center; border:none\"&gt;{{Q1}} × &lt;span style=\"color: rgb(243, 121, 52);\"&gt;10&lt;/span&gt; = {{T9}}&lt;/td&gt;&lt;/tr&gt;&lt;/tbody&gt;&lt;/table&gt;",
    "seed": {
        "parameters": [
            {
                "name": "Q1",
                "label": null,
                "min": 1,
                "max": 10,
                "step": 1
            },
            {
                "name": "Q2",
                "label": null,
                "min": 1,
                "max": 10,
                "step": 1
            },
            {
                "name": "Q3",
                "label": null,
                "min": 1,
                "max": 10,
                "step": 1
            },
            {
                "name": "Q4",
                "label": null,
                "list": [
                    "1",
                    "2",
                    "3",
                    "5",
                    "7"
                ]
            },
            {
                "name": "Q5",
                "label": null,
                "list": [
                    "1",
                    "2",
                    "3",
                    "5",
                    "7"
                ]
            },
            {
                "name": "Q6",
                "label": null,
                "list": [
                    "1",
                    "2",
                    "3",
                    "5",
                    "7"
                ]
            }
        ],
        "calculated": [
            {
                "name": "T1",
                "label": null,
                "function": "{{Q1}}*2",
                "temp": true
            },
            {
                "name": "T2",
                "label": null,
                "function": "{{Q1}}*3",
                "temp": true
            },
            {
                "name": "T3",
                "label": null,
                "function": "{{Q1}}*4",
                "temp": true
            },
            {
                "name": "T4",
                "label": null,
                "function": "{{Q1}}*5",
                "temp": true
            },
            {
                "name": "T5",
                "label": null,
                "function": "{{Q1}}*6",
                "temp": true
            },
            {
                "name": "T6",
                "label": null,
                "function": "{{Q1}}*7",
                "temp": true
            },
            {
                "name": "T7",
                "label": null,
                "function": "{{Q1}}*8",
                "temp": true
            },
            {
                "name": "T8",
                "label": null,
                "function": "{{Q1}}*9",
                "temp": true
            },
            {
                "name": "T9",
                "label": null,
                "function": "{{Q1}}*10",
                "temp": true
            },
            {
                "name": "A1",
                "label": "{{function}}",
                "function": "{{Q1}}*{{Q4}}"
            },
            {
                "name": "A2",
                "label": "{{function}}",
                "function": "{{Q2}}*{{Q5}}"
            },
            {
                "name": "A3",
                "label": "{{function}}",
                "function": "{{Q3}}*{{Q6}}"
            }
        ],
        "uniques": true
    },
    "algorithm": {
        "name": "calculateOperation",
        "template": "Cloze with drag &amp; drop",
        "params": {
            "keyboard": "NUMERICAL"
        }
    }
}</t>
  </si>
  <si>
    <t>Escribe el resultado de estas multiplicaciones.
{{Q1}} × {{Q2}} = {{A1}}
{{Q3}} × {{Q4}} = {{A2}}</t>
  </si>
  <si>
    <t>Q1-Q4: Mín = 1; Máx = 10; Step = 1</t>
  </si>
  <si>
    <t>A1 = {{Q1}}*{{Q2}}
A2 = {{Q3}}*{{Q4}}</t>
  </si>
  <si>
    <t>Recita las tablas de multiplicar del {{Q1}} y {{Q3}}.</t>
  </si>
  <si>
    <t>{
    "id": "M3-NyO-14a-E-1",
    "stimulus": "&lt;p&gt;Escreva o resultado das seguintes multiplicações.&lt;/p&gt;",
    "template": "&lt;p style=\"text-align: center\"&gt;{{Q1}} × {{Q2}} = {{response}}&lt;/p&gt;&lt;p style=\"text-align: center\"&gt;{{Q2}} × {{Q4}} = {{response}}&lt;/p&gt;",
    "hint": "&lt;p&gt;Recite a tabuada de multiplicação do {{Q1}} e a do {{Q3}}.&lt;/p&gt;",
    "feedback": "&lt;p&gt;Memorize as tabuadas de multiplicação. Esta é a do {{Q1}}:&lt;/p&gt;&lt;table style=\"width: 50%; margin-left: 25%; margin-right: 25%;\"&gt;&lt;tbody&gt;&lt;tr&gt;&lt;td style=\"text-align: center; border:none\"&gt;{{Q1}} × &lt;span style=\"color: rgb(243, 121, 52);\"&gt;1&lt;/span&gt; = {{Q1}}&lt;/td&gt;&lt;td style=\"text-align: center; border:none\"&gt;{{Q1}} × &lt;span style=\"color: rgb(243, 121, 52);\"&gt;6&lt;/span&gt; = {{T5}}&lt;/td&gt;&lt;/tr&gt;&lt;tr&gt;&lt;td style=\"text-align: center; border:none\"&gt;{{Q1}} × &lt;span style=\"color: rgb(243, 121, 52);\"&gt;2&lt;/span&gt; = {{T1}}&lt;/td&gt;&lt;td style=\"text-align: center; border:none\"&gt;{{Q1}} × &lt;span style=\"color: rgb(243, 121, 52);\"&gt;7&lt;/span&gt; = {{T6}}&amp;nbsp;&lt;/td&gt;&lt;/tr&gt;&lt;tr&gt;&lt;td style=\"text-align: center; border:none\"&gt;{{Q1}} × &lt;span style=\"color: rgb(243, 121, 52);\"&gt;3&lt;/span&gt; = {{T2}}&lt;/td&gt;&lt;td style=\"text-align: center; border:none\"&gt;{{Q1}} × &lt;span style=\"color: rgb(243, 121, 52);\"&gt;8&lt;/span&gt; = {{T7}}&amp;nbsp;&lt;/td&gt;&lt;/tr&gt;&lt;tr&gt;&lt;td style=\"text-align: center; border:none\"&gt;{{Q1}} × &lt;span style=\"color: rgb(243, 121, 52);\"&gt;4&lt;/span&gt; = {{T3}}&lt;/td&gt;&lt;td style=\"text-align: center; border:none\"&gt;{{Q1}} × &lt;span style=\"color: rgb(243, 121, 52);\"&gt;9&lt;/span&gt; = {{T8}}&lt;/td&gt;&lt;/tr&gt;&lt;tr&gt;&lt;td style=\"text-align: center; border:none\"&gt;{{Q1}} × &lt;span style=\"color: rgb(243, 121, 52);\"&gt;5&lt;/span&gt; = {{T4}}&lt;/td&gt;&lt;td style=\"text-align: center; border:none\"&gt;{{Q1}} × &lt;span style=\"color: rgb(243, 121, 52);\"&gt;10&lt;/span&gt; = {{T9}}&lt;/td&gt;&lt;/tr&gt;&lt;/tbody&gt;&lt;/table&gt;",
    "seed": {
        "parameters": [
            {
                "name": "Q1",
                "label": null,
                "min": 1,
                "max": 10,
                "step": 1
            },
            {
                "name": "Q2",
                "label": null,
                "min": 1,
                "max": 10,
                "step": 1
            },
            {
                "name": "Q3",
                "label": null,
                "min": 1,
                "max": 10,
                "step": 1
            },
            {
                "name": "Q4",
                "label": null,
                "min": 1,
                "max": 10,
                "step": 1
            }
        ],
        "calculated": [
            {
                "name": "A1",
                "label": "{{function}}",
                "function": "{{Q1}}*{{Q2}}"
            },
            {
                "name": "A2",
                "label": "{{function}}",
                "function": "{{Q3}}*{{Q4}}"
            },
            {
                "name": "T1",
                "label": "",
                "function": "{{Q1}}*2",
                "temp": true
            },
            {
                "name": "T2",
                "label": "",
                "function": "{{Q1}}*3",
                "temp": true
            },
            {
                "name": "T3",
                "label": "",
                "function": "{{Q1}}*4",
                "temp": true
            },
            {
                "name": "T4",
                "label": "",
                "function": "{{Q1}}*5",
                "temp": true
            },
            {
                "name": "T5",
                "label": "",
                "function": "{{Q1}}*6",
                "temp": true
            },
            {
                "name": "T6",
                "label": "",
                "function": "{{Q1}}*7",
                "temp": true
            },
            {
                "name": "T7",
                "label": "",
                "function": "{{Q1}}*8",
                "temp": true
            },
            {
                "name": "T8",
                "label": "",
                "function": "{{Q1}}*9",
                "temp": true
            },
            {
                "name": "T9",
                "label": null,
                "function": "{{Q1}}*10",
                "temp": true
            }
        ],
        "uniques": true
    },
    "algorithm": {
        "name": "calculateOperation",
        "params": {
            "method": "equivLiteral",
            "keyboard": "NUMERICAL"
        }
    }
}</t>
  </si>
  <si>
    <t>Un paquete de galletas cuesta {{Q1}} €. ¿Cuál será el precio de {{Q2}} paquetes?
El precio de {{Q2}} paquetes será de {{A1}} €.</t>
  </si>
  <si>
    <r>
      <rPr>
        <rFont val="Calibri"/>
        <color rgb="FF000000"/>
        <sz val="12.0"/>
      </rPr>
      <t xml:space="preserve">Q1: Mín = 1; Máx = 10; Step = 1
Q2: Mín = </t>
    </r>
    <r>
      <rPr>
        <rFont val="Calibri"/>
        <color rgb="FF000000"/>
        <sz val="12.0"/>
      </rPr>
      <t>2</t>
    </r>
    <r>
      <rPr>
        <rFont val="Calibri"/>
        <color rgb="FF000000"/>
        <sz val="12.0"/>
      </rPr>
      <t>; Máx = 10; Step = 1</t>
    </r>
  </si>
  <si>
    <t>A1 = {{Q1}}*{{Q2}}</t>
  </si>
  <si>
    <t>&lt;p&gt;Recita la tabla de multiplicar del {{Q1}}:&lt;/p&gt;&lt;p&gt;{{Q1}} × 1 = {{Q1}}&lt;/p&gt;&lt;p&gt;{{Q1}} × 2 = {{T1}}&lt;/p&gt;&lt;p&gt;{{Q1}} × 3 = {{T2}}&lt;/p&gt;&lt;p&gt;Y, así, sucesivamente.&lt;/p&gt;</t>
  </si>
  <si>
    <t>&lt;p&gt;El precio total se calcula multiplicando el precio de un paquete por el número de paquetes:&lt;/p&gt;&lt;p&gt;{{Q1}} × {{Q2}} = {{A1}}&lt;/p&gt;</t>
  </si>
  <si>
    <t>T1 = {{Q1}}*2
T2 = {{Q1}}*3</t>
  </si>
  <si>
    <t>{"id":"M3-NyO-14a-A-1","stimulus":"&lt;p&gt;Um pacote de biscoitos custa &lt;span class=\"no-break\"&gt;R$ {{Q1}}.&lt;/span&gt; Qual é o preço de {{Q2}} pacotes?&lt;/p&gt;","template":"&lt;p&gt;O preço de {{Q2}} pacotes será de &lt;span class=\"no-break\"&gt;R$ {{response}}.&lt;/span&gt;&lt;/p&gt;","hint":"&lt;p&gt;Recite a tabuada de multiplicação do {{Q1}}:&lt;/p&gt;&lt;p style=\"text-align: center\"&gt;{{Q1}} × 1 = {{Q1}}&lt;/p&gt;&lt;p style=\"text-align: center\"&gt;{{Q1}} × 2 = {{T1}}&lt;/p&gt;&lt;p style=\"text-align: center\"&gt;{{Q1}} × 3 = {{T2}}&lt;/p&gt;&lt;p&gt;E assim sucessivamente.&lt;/p&gt;","feedback":"&lt;p&gt;O preço total é calculado multiplicando o preço de um pacote pelo número de pacotes:&lt;/p&gt;&lt;p style=\"text-align: center\"&gt;{{Q1}} × {{Q2}} = {{A1}}&lt;/p&gt;","seed":{"parameters":[{"name":"Q1","label":null,"min":1,"max":10,"step":1},{"name":"Q2","label":null,"min":2,"max":10,"step":1}],"calculated":[{"name":"A1","label":"{{function}}","function":"{{Q1}}*{{Q2}}"},{"name":"T1","label":"","function":"{{Q1}}*2","temp":true},{"name":"T2","label":"","function":"{{Q1}}*3","temp":true}],"uniques":true},"algorithm":{"name":"calculateOperation","params":{"method":"equivLiteral","keyboard":"NUMERICAL"}}}</t>
  </si>
  <si>
    <t>Cada sección del catálogo de una tienda de muebles tiene una extensión de {{Q1}} páginas. Si hay {{Q2}} secciones, ¿cuántas páginas tiene el catálogo?
El catálogo tiene {{A1}} páginas.</t>
  </si>
  <si>
    <r>
      <rPr>
        <rFont val="Calibri"/>
        <color rgb="FF000000"/>
        <sz val="12.0"/>
      </rPr>
      <t xml:space="preserve">Q1: Mín = </t>
    </r>
    <r>
      <rPr>
        <rFont val="Calibri"/>
        <color rgb="FF000000"/>
        <sz val="12.0"/>
      </rPr>
      <t>5</t>
    </r>
    <r>
      <rPr>
        <rFont val="Calibri"/>
        <color rgb="FF000000"/>
        <sz val="12.0"/>
      </rPr>
      <t xml:space="preserve">; Máx = 10; Step = 1
Q2: Mín = </t>
    </r>
    <r>
      <rPr>
        <rFont val="Calibri"/>
        <color rgb="FF000000"/>
        <sz val="12.0"/>
      </rPr>
      <t>2</t>
    </r>
    <r>
      <rPr>
        <rFont val="Calibri"/>
        <color rgb="FF000000"/>
        <sz val="12.0"/>
      </rPr>
      <t>; Máx = 10; Step = 1</t>
    </r>
  </si>
  <si>
    <t>&lt;p&gt;El número total de páginas se calcula multiplicando las páginas de una sección por el número de secciones:&lt;/p&gt;&lt;p&gt;{{Q1}} × {{Q2}} = {{A1}}&lt;/p&gt;</t>
  </si>
  <si>
    <t>{"id":"M3-NyO-14a-A-2","stimulus":"&lt;p&gt;Cada seção de um catálogo de loja de móveis tem {{Q1}} páginas. Se há no total {{Q2}} seções, quantas páginas tem o catálogo?&lt;/p&gt;","template":"&lt;p&gt;O catálogo tem {{response}} páginas.&lt;/p&gt;","hint":"&lt;p&gt;Recite a tabuada de multiplicação do {{Q1}}:&lt;/p&gt;&lt;p style=\"text-align: center\"&gt;{{Q1}} × 1 = {{Q1}}&lt;/p&gt;&lt;p style=\"text-align: center\"&gt;{{Q1}} × 2 = {{T1}}&lt;/p&gt;&lt;p style=\"text-align: center\"&gt;{{Q1}} × 3 = {{T2}}&lt;/p&gt;&lt;p&gt;E assim sucessivamente.&lt;/p&gt;","feedback":"&lt;p&gt;O número total de páginas é calculado multiplicando o número de páginas de uma seção pelo número de seções:&lt;/p&gt;&lt;p style=\"text-align: center\"&gt;{{Q1}} × {{Q2}} = {{A1}}&lt;/p&gt;","seed":{"parameters":[{"name":"Q1","label":null,"min":5,"max":10,"step":1},{"name":"Q2","label":null,"min":2,"max":10,"step":1}],"calculated":[{"name":"A1","label":"{{function}}","function":"{{Q1}}*{{Q2}}"},{"name":"T1","label":"","function":"{{Q1}}*2","temp":true},{"name":"T2","label":"","function":"{{Q1}}*3","temp":true}],"uniques":true},"algorithm":{"name":"calculateOperation","params":{"method":"equivLiteral","keyboard":"NUMERICAL"}}}</t>
  </si>
  <si>
    <t>En una calle hay {{Q1}} coches aparcados. ¿Cuántos habrá en {{Q2}} calles iguales?
En {{Q2}} calles habrá {{A1}} coches.</t>
  </si>
  <si>
    <r>
      <rPr>
        <rFont val="Calibri"/>
        <color rgb="FF000000"/>
        <sz val="12.0"/>
      </rPr>
      <t xml:space="preserve">Q1: Mín = </t>
    </r>
    <r>
      <rPr>
        <rFont val="Calibri"/>
        <color rgb="FF000000"/>
        <sz val="12.0"/>
      </rPr>
      <t>2</t>
    </r>
    <r>
      <rPr>
        <rFont val="Calibri"/>
        <color rgb="FF000000"/>
        <sz val="12.0"/>
      </rPr>
      <t xml:space="preserve">; Máx = 10; Step = 1
Q2: Mín = </t>
    </r>
    <r>
      <rPr>
        <rFont val="Calibri"/>
        <color rgb="FF000000"/>
        <sz val="12.0"/>
      </rPr>
      <t>2</t>
    </r>
    <r>
      <rPr>
        <rFont val="Calibri"/>
        <color rgb="FF000000"/>
        <sz val="12.0"/>
      </rPr>
      <t>; Máx = 10; Step = 1</t>
    </r>
  </si>
  <si>
    <t>&lt;p&gt;El número total de vehículos se calcula multiplicando los coches de una calle por el número de calles.&lt;/p&gt;&lt;p&gt;{{Q1}} × {{Q2}} = {{A1}}&lt;/p&gt;</t>
  </si>
  <si>
    <t>{"id":"M3-NyO-14a-A-3","stimulus":"&lt;p&gt;Em uma rua há {{Q1}} carros estacionados. Quantos carros estacionados haverá em {{Q2}} ruas iguais?&lt;/p&gt;","template":"&lt;p&gt;Em {{Q2}} ruas haverá {{response}} carros.&lt;/p&gt;","hint":"&lt;p&gt;Recite a tabuada de multiplicação do {{Q1}}:&lt;/p&gt;&lt;p style=\"text-align: center\"&gt;{{Q1}} × 1 = {{Q1}}&lt;/p&gt;&lt;p style=\"text-align: center\"&gt;{{Q1}} × 2 = {{T1}}&lt;/p&gt;&lt;p style=\"text-align: center\"&gt;{{Q1}} × 3 = {{T2}}&lt;/p&gt;&lt;p&gt;E assim sucessivamente.&lt;/p&gt;","feedback":"&lt;p&gt;O número total de veículos é calculado multiplicando o número de carros em uma rua pelo número de ruas.&lt;/p&gt;&lt;p style=\"text-align: center\"&gt;{{Q1}} × {{Q2}} = {{A1}}&lt;/p&gt;","seed":{"parameters":[{"name":"Q1","label":null,"min":2,"max":10,"step":1},{"name":"Q2","label":null,"min":2,"max":10,"step":1}],"calculated":[{"name":"A1","label":"{{function}}","function":"{{Q1}}*{{Q2}}"},{"name":"T1","label":"","function":"{{Q1}}*2","temp":true},{"name":"T2","label":"","function":"{{Q1}}*3","temp":true}],"uniques":true},"algorithm":{"name":"calculateOperation","params":{"method":"equivLiteral","keyboard":"NUMERICAL"}}}</t>
  </si>
  <si>
    <t>Durante unas olimpiadas, {{Q1}} atletas de un país han ganado {{Q2}} medallas cada uno. ¿Cuántas medallas han conseguido entre los {{Q1}}?
Entre los {{Q1}} han conseguido {{A1}} medallas.</t>
  </si>
  <si>
    <r>
      <rPr>
        <rFont val="Calibri"/>
        <color rgb="FF000000"/>
        <sz val="12.0"/>
      </rPr>
      <t xml:space="preserve">Q1: Mín = </t>
    </r>
    <r>
      <rPr>
        <rFont val="Calibri"/>
        <color rgb="FF000000"/>
        <sz val="12.0"/>
      </rPr>
      <t>2</t>
    </r>
    <r>
      <rPr>
        <rFont val="Calibri"/>
        <color rgb="FF000000"/>
        <sz val="12.0"/>
      </rPr>
      <t xml:space="preserve">; Máx = 10; Step = 1
Q2: Mín = </t>
    </r>
    <r>
      <rPr>
        <rFont val="Calibri"/>
        <color rgb="FF000000"/>
        <sz val="12.0"/>
      </rPr>
      <t>2</t>
    </r>
    <r>
      <rPr>
        <rFont val="Calibri"/>
        <color rgb="FF000000"/>
        <sz val="12.0"/>
      </rPr>
      <t>; Máx = 10; Step = 1</t>
    </r>
  </si>
  <si>
    <t>&lt;p&gt;El número total de medallas se calcula multiplicando el número de atletas por el número de medallas.&lt;/p&gt;&lt;p&gt;{{Q1}} × {{Q2}} = {{A1}}&lt;/p&gt;</t>
  </si>
  <si>
    <t>{"id":"M3-NyO-14a-A-4","stimulus":"&lt;p&gt;Durante uma olimpíada, {{Q1}} atletas de um país ganharam {{Q2}} medalhas cada um. Quantas medalhas eles ganharam ao todo?&lt;/p&gt;","template":"&lt;p&gt;Os {{Q1}} atletas conseguiram juntos {{response}} medalhas.&lt;/p&gt;","hint":"&lt;p&gt;Recite a tabuada de multiplicação do {{Q1}}:&lt;/p&gt;&lt;p style=\"text-align: center\"&gt;{{Q1}} × 1 = {{Q1}}&lt;/p&gt;&lt;p style=\"text-align: center\"&gt;{{Q1}} × 2 = {{T1}}&lt;/p&gt;&lt;p style=\"text-align: center\"&gt;{{Q1}} × 3 = {{T2}}&lt;/p&gt;&lt;p&gt;E assim sucessivamente.&lt;/p&gt;","feedback":"&lt;p&gt;O número total de medalhas é calculado multiplicando o número de atletas pelo número de medalhas.&lt;/p&gt;&lt;p style=\"text-align: center\"&gt;{{Q1}} × {{Q2}} = {{A1}}&lt;/p&gt;","seed":{"parameters":[{"name":"Q1","label":null,"min":2,"max":10,"step":1},{"name":"Q2","label":null,"min":2,"max":10,"step":1}],"calculated":[{"name":"A1","label":"{{function}}","function":"{{Q1}}*{{Q2}}"},{"name":"T1","label":"","function":"{{Q1}}*2","temp":true},{"name":"T2","label":"","function":"{{Q1}}*3","temp":true}],"uniques":true},"algorithm":{"name":"calculateOperation","params":{"method":"equivLiteral","keyboard":"NUMERICAL"}}}</t>
  </si>
  <si>
    <t>Isabel ha comprado {{Q1}} cajas de lápices de colores, cada una con {{Q2}} lápices. ¿Cuántos lápices tiene Isabel?
Tiene {{A1}} lápices.</t>
  </si>
  <si>
    <r>
      <rPr>
        <rFont val="Calibri"/>
        <color rgb="FF000000"/>
        <sz val="12.0"/>
      </rPr>
      <t xml:space="preserve">Q1: Mín = </t>
    </r>
    <r>
      <rPr>
        <rFont val="Calibri"/>
        <color rgb="FF000000"/>
        <sz val="12.0"/>
      </rPr>
      <t>2</t>
    </r>
    <r>
      <rPr>
        <rFont val="Calibri"/>
        <color rgb="FF000000"/>
        <sz val="12.0"/>
      </rPr>
      <t>; Máx = 10; Step = 1
Q2: Mín = 5; Máx = 10; Step = 1</t>
    </r>
  </si>
  <si>
    <t>&lt;p&gt;El número total de lápices se calcula multiplicando el número de cajas por el de lápices.&lt;/p&gt;&lt;p&gt;{{Q1}} × {{Q2}} = {{A1}}&lt;/p&gt;</t>
  </si>
  <si>
    <t>{"id":"M3-NyO-14a-A-5","stimulus":"&lt;p&gt;Isabel comprou {{Q1}} caixas de lápis de cor, cada uma contendo {{Q2}} lápis. Quantos lápis Isabel tem?&lt;/p&gt;","template":"&lt;p&gt;Ela tem {{response}} lápis.&lt;/p&gt;","hint":"&lt;p&gt;Recite a tabuada de multiplicação do {{Q1}}:&lt;/p&gt;&lt;p style=\"text-align: center\"&gt;{{Q1}} × 1 = {{Q1}}&lt;/p&gt;&lt;p style=\"text-align: center\"&gt;{{Q1}} × 2 = {{T1}}&lt;/p&gt;&lt;p style=\"text-align: center\"&gt;{{Q1}} × 3 = {{T2}}&lt;/p&gt;&lt;p&gt;E assim sucessivamente.&lt;/p&gt;","feedback":"&lt;p&gt;O número total de lápis é calculado multiplicando o número de caixas pelo número de lápis em cada caixa.&lt;/p&gt;&lt;p style=\"text-align: center\"&gt;{{Q1}} × {{Q2}} = {{A1}}&lt;/p&gt;","seed":{"parameters":[{"name":"Q1","label":null,"min":2,"max":10,"step":1},{"name":"Q2","label":null,"min":5,"max":10,"step":1}],"calculated":[{"name":"A1","label":"{{function}}","function":"{{Q1}}*{{Q2}}"},{"name":"T1","label":"","function":"{{Q1}}*2","temp":true},{"name":"T2","label":"","function":"{{Q1}}*3","temp":true}],"uniques":true},"algorithm":{"name":"calculateOperation","params":{"method":"equivLiteral","keyboard":"NUMERICAL"}}}</t>
  </si>
  <si>
    <t>M3-NyO-14b</t>
  </si>
  <si>
    <t>Expresa una multiplicación dada como suma de sumandos iguales y viceversa (números de 1 a 10)</t>
  </si>
  <si>
    <t>Selecciona la igualdad de sumas y multiplicaciones correcta.
{{Q1}} × {{Q2}} = {{T1}}*
{{Q3}} × {{Q4}} = {{T2}}
{{Q5}} × {{Q6}} = {{T3}}
{{Q7}} × {{Q8}} = {{T4}}
Se ven 3</t>
  </si>
  <si>
    <t>Q1,Q3,Q5,Q7 = Mín = 1; Máx = 10; Step = 1
Q2,Q4,Q6,Q8 = Mín = 2; Máx = 10; Step = 1</t>
  </si>
  <si>
    <t>T1 = '{{Q1}}'+' + {{Q1}}'.repeat({{Q2}}-1)
T2 = '{{Q3}}'+' + {{Q3}}'.repeat({{Q4}})
T3 = '{{Q5}}'+' + {{Q5}}'.repeat({{Q6}}+1)
T4 = '{{Q7}}'+' + {{Q7}}'.repeat({{Q8}}+2)</t>
  </si>
  <si>
    <t>Una multiplicación equivale a la suma de sumandos iguales.</t>
  </si>
  <si>
    <t>&lt;p&gt;Una multiplicación equivale a la suma de sumandos iguales.&lt;/p&gt;
Si falla A2:
&lt;p&gt;La igualdad correcta es:&lt;/p&gt;&lt;p&gt;{{Q3}} × {{Q4}} = {{T5}}&lt;/p&gt;
Si falla A3:
&lt;p&gt;La igualdad correcta es:&lt;/p&gt;&lt;p&gt;{{Q5}} × {{Q6}} = {{T6}}&lt;/p&gt;
Si falla A4:
&lt;p&gt;La igualdad correcta es:&lt;/p&gt;&lt;p&gt;{{Q7}} × {{Q8}} = {{T7}}&lt;/p&gt;</t>
  </si>
  <si>
    <t>T5 = '{{Q3}}'+' + {{Q3}}'.repeat({{Q4}}-1)
T6 = '{{Q5}}'+' + {{Q5}}'.repeat({{Q6}}-1)
T7 = '{{Q7}}'+' + {{Q7}}'.repeat({{Q8}}-1)</t>
  </si>
  <si>
    <t>{"id":"M3-NyO-14b-I-1","stimulus":"&lt;p&gt;Selecione a igualdade correta entre adição e multiplicação.&lt;/p&gt;","hint":"&lt;p&gt;Uma multiplicação equivale a uma adição de parcelas iguais.&lt;/p&gt;","feedback":"&lt;p&gt;Uma multiplicação equivale a uma adição de parcelas iguais.&lt;/p&gt;","seed":{"parameters":[{"name":"Q1","label":null,"min":1,"max":10,"step":1},{"name":"Q2","label":null,"min":2,"max":10,"step":1},{"name":"Q3","label":null,"min":1,"max":10,"step":1},{"name":"Q4","label":null,"min":2,"max":10,"step":1},{"name":"Q5","label":null,"min":1,"max":10,"step":1},{"name":"Q6","label":null,"min":2,"max":10,"step":1},{"name":"Q7","label":null,"min":1,"max":10,"step":1},{"name":"Q8","label":null,"min":2,"max":10,"step":1}],"calculated":[{"name":"T5","label":"{{function}}","function":"'{{Q3}}'+' + {{Q3}}'.repeat({{Q4}}-1)","temp":true},{"name":"T6","label":"{{function}}","function":"'{{Q5}}'+' + {{Q5}}'.repeat({{Q6}}-1)","temp":true},{"name":"T7","label":"{{function}}","function":"'{{Q7}}'+' + {{Q7}}'.repeat({{Q8}}-1)","temp":true},{"name":"A1","label":"{{Q1}} × {{Q2}} = {{function}}","function":"'{{Q1}}'+' + {{Q1}}'.repeat({{Q2}}-1)"},{"name":"A2","label":"{{Q3}} × {{Q4}} = {{function}}","function":"'{{Q3}}'+' + {{Q3}}'.repeat({{Q4}})","incorrect":true,"feedback":"&lt;p&gt;A igualdade correta é:&lt;/p&gt;&lt;p&gt;{{Q3}} × {{Q4}} = {{T5}}&lt;/p&gt;"},{"name":"A3","label":"{{Q5}} × {{Q6}} = {{function}}","function":"'{{Q5}}'+' + {{Q5}}'.repeat({{Q6}}+1)","incorrect":true,"feedback":"&lt;p&gt;A igualdade correta é:&lt;/p&gt;&lt;p&gt;{{Q5}} × {{Q6}} = {{T6}}&lt;/p&gt;"},{"name":"A4","label":"{{Q7}} × {{Q8}} = {{function}}","function":"'{{Q7}}'+' + {{Q7}}'.repeat({{Q8}}+2)","incorrect":true,"feedback":"&lt;p&gt;A igualdade correta é:&lt;/p&gt;&lt;p&gt;{{Q7}} × {{Q8}} = {{T7}}&lt;/p&gt;"}],"uniques":true},"algorithm":{"name":"trueFalse","template":"Multiple choice – standard","params":{"countCorrect":1,"countIncorrect":2,"showCheckIcon":true}}}</t>
  </si>
  <si>
    <t>Escribe la multiplicación equivalente a esta suma. Escribe el número más pequeño como primer factor y el más grande como el segundo.
{{T1}} = {{A1}}</t>
  </si>
  <si>
    <t>Q1-Q2 = Mín = 2; Máx = 10; Step = 1</t>
  </si>
  <si>
    <t>T1 = '{{Q1}}'+' + {{Q1}}'.repeat({{Q2}}-1)
T2 = math.min({{Q1}}, {{Q2}}
T3 = math.min({{Q1}}, {{Q2}}
A1 = {{T2}} \times {{T3}}</t>
  </si>
  <si>
    <t>&lt;p&gt;Una multiplicación equivale a la suma de sumandos iguales.&lt;/p&gt;</t>
  </si>
  <si>
    <t>{"id":"M3-NyO-14b-E-1","stimulus":"&lt;p&gt;Escreva a multiplicação equivalente a esta adição. Escreva o menor número como o primeiro fator e o maior número como o segundo.&lt;/p&gt;","template":"&lt;p style=\"text-align: center\"&gt;{{T1}} = {{response}}&lt;/p&gt;","hint":"&lt;p&gt;Uma multiplicação equivale a uma adição de parcelas iguais.&lt;/p&gt;","feedback":"&lt;p&gt;Uma multiplicação equivale a uma adição de parcelas iguais.&lt;/p&gt;","seed":{"parameters":[{"name":"Q1","label":null,"min":2,"max":10,"step":1},{"name":"Q2","label":null,"min":2,"max":10,"step":1}],"calculated":[{"name":"T1","label":"{{function}}","function":"'{{Q1}}'+' + {{Q1}}'.repeat({{Q2}}-1)","temp":true},{"name":"T2","label":"{{function}}","function":"math.min({{Q1}}, {{Q2}})","temp":true},{"name":"T3","label":"{{function}}","function":"math.max({{Q1}}, {{Q2}})","temp":true},{"name":"A1","label":"{{function}}","function":"{{T2}}\\times{{T3}}"}],"uniques":true},"algorithm":{"name":"calculateOperation","params":{"method":"equivLiteral","keyboard":"INTERMEDIATE"}}}</t>
  </si>
  <si>
    <t>M3-NyO-14c</t>
  </si>
  <si>
    <t>Completa multiplicaciones en las que uno de los factores o el resultado son desconocidos (factores de 1 cifra)</t>
  </si>
  <si>
    <r>
      <rPr>
        <rFont val="Calibri"/>
        <color rgb="FF000000"/>
        <sz val="12.0"/>
      </rPr>
      <t xml:space="preserve">Completa la siguiente multiplicación.
{{Q1}} × ... = {{T1}}
</t>
    </r>
    <r>
      <rPr>
        <rFont val="Calibri"/>
        <color rgb="FF000000"/>
        <sz val="12.0"/>
      </rPr>
      <t>{{A1}}*
{{A2}}
{{A3}}</t>
    </r>
  </si>
  <si>
    <r>
      <rPr>
        <rFont val="Calibri"/>
        <color rgb="FF000000"/>
        <sz val="12.0"/>
      </rPr>
      <t xml:space="preserve">Q1: Mín= </t>
    </r>
    <r>
      <rPr>
        <rFont val="Calibri"/>
        <color rgb="FF000000"/>
        <sz val="12.0"/>
      </rPr>
      <t>2</t>
    </r>
    <r>
      <rPr>
        <rFont val="Calibri"/>
        <color rgb="FF000000"/>
        <sz val="12.0"/>
      </rPr>
      <t xml:space="preserve">; Máx= 9; Step= 1
Q2: Mín= </t>
    </r>
    <r>
      <rPr>
        <rFont val="Calibri"/>
        <color rgb="FF000000"/>
        <sz val="12.0"/>
      </rPr>
      <t>2</t>
    </r>
    <r>
      <rPr>
        <rFont val="Calibri"/>
        <color rgb="FF000000"/>
        <sz val="12.0"/>
      </rPr>
      <t>; Máx= 9; Step= 1
Q3: Mín= 2; Máx= 9; Step= 1 
Q4: Mín= 2; Máx= 9; Step= 1</t>
    </r>
  </si>
  <si>
    <t>T1 = {{Q1]]*{{Q2}}
A1 = {{Q2}}
A2 = {{Q3}}
A3 = {{Q4}}</t>
  </si>
  <si>
    <t>&lt;p&gt;La tabla de multiplicar del {{Q1}} comienza:&lt;/p&gt;&lt;p&gt;{{Q1}} × 1 = {{Q1}}&lt;/p&gt;&lt;p&gt;{{Q1}} × 2 = {{T2}}&lt;/p&gt;&lt;p&gt;...&lt;/p&gt;</t>
  </si>
  <si>
    <t>&lt;p&gt;La tabla de multiplicar del {{Q1}} es:&lt;/p&gt;&lt;p&gt;{{Q1}} × 1 = {{Q1}}&lt;/p&gt;&lt;p&gt;{{Q1}} × 2 = {{T2}}&lt;/p&gt;&lt;p&gt;{{Q1}} × 3 = {{T3}}&lt;/p&gt;&lt;p&gt;{{Q1}} × 4 = {{T4}}&lt;/p&gt;&lt;p&gt;{{Q1}} × 5 = {{T5}}&lt;/p&gt;&lt;p&gt;{{Q1}} × 6 = {{T6}}&lt;/p&gt;&lt;p&gt;{{Q1}} × 7 = {{T7}}&lt;/p&gt;&lt;p&gt;{{Q1}} × 8 = {{T8}}&lt;/p&gt;&lt;p&gt;{{Q1}} × 9 = {{T9}}&lt;/p&gt;&lt;p&gt;{{Q1}} × 10 = {{T10}}&lt;/p&gt;</t>
  </si>
  <si>
    <t>T2 = {{Q1}}*2
T3 = {{Q1}}*3
T4 = {{Q1}}*4
T5 = {{Q1}}*5
T6 = {{Q1}}*6
T7 = {{Q1}}*7
T8 = {{Q1}}*8
T9 = {{Q1}}*9
T10 = {{Q1}}*10</t>
  </si>
  <si>
    <t>{
    "id": "M3-NyO-14c-I-1",
    "stimulus": "&lt;p&gt;Complete a seguinte multiplicação.&lt;/p&gt;&lt;p style=\"text-align: center\"&gt;{{Q1}} × ... = {{T1}}&lt;/p&gt;",
    "hint": "&lt;p&gt;A tabuada do {{Q1}} começa com:&lt;/p&gt;&lt;p&gt;{{Q1}} × &lt;span style=\"color: rgb(243, 121, 52);\"&gt;1&lt;/span&gt; = {{Q1}}&lt;/p&gt;&lt;p&gt;{{Q1}} × &lt;span style=\"color: rgb(243, 121, 52);\"&gt;2&lt;/span&gt; = {{T2}}&lt;/p&gt;&lt;p&gt;...&lt;/p&gt;",
    "feedback": "&lt;p&gt;A tabuada de multiplicação do {{Q1}} é:&lt;/p&gt;&lt;table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9,
                "step": 1
            },
            {
                "name": "Q2",
                "label": null,
                "min": 2,
                "max": 9,
                "step": 1
            },
            {
                "name": "Q3",
                "label": null,
                "min": 2,
                "max": 9,
                "step": 1
            },
            {
                "name": "Q4",
                "label": null,
                "min": 2,
                "max": 9,
                "step": 1
            }
        ],
        "calculated": [
            {
                "name": "A1",
                "label": "{{Q2}}",
                "function": "{{Q2}}"
            },
            {
                "name": "A2",
                "label": "{{Q3}}",
                "function": "",
                "incorrect": true
            },
            {
                "name": "A3",
                "label": "{{Q4}}",
                "function": "",
                "incorrect": true
            },
            {
                "name": "T1",
                "label": "",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"trueFalse",
        "template": "Multiple choice – standard",
        "params": {
            "countCorrect": 1,
            "countIncorrect": 2,
            "showCheckIcon": false,
            "columns": 3
        }
    }
}</t>
  </si>
  <si>
    <t>Completa la siguiente multiplicación.
... × {{Q1}} = {{T1}}
{{A1}}*
{{A2}}
{{A3}}</t>
  </si>
  <si>
    <r>
      <rPr>
        <rFont val="Calibri"/>
        <color rgb="FF000000"/>
        <sz val="12.0"/>
      </rPr>
      <t xml:space="preserve">Q1: Mín= </t>
    </r>
    <r>
      <rPr>
        <rFont val="Calibri"/>
        <color rgb="FF000000"/>
        <sz val="12.0"/>
      </rPr>
      <t>2</t>
    </r>
    <r>
      <rPr>
        <rFont val="Calibri"/>
        <color rgb="FF000000"/>
        <sz val="12.0"/>
      </rPr>
      <t xml:space="preserve">; Máx= 9; Step= 1
Q2: Mín= </t>
    </r>
    <r>
      <rPr>
        <rFont val="Calibri"/>
        <color rgb="FF000000"/>
        <sz val="12.0"/>
      </rPr>
      <t>2</t>
    </r>
    <r>
      <rPr>
        <rFont val="Calibri"/>
        <color rgb="FF000000"/>
        <sz val="12.0"/>
      </rPr>
      <t>; Máx= 9; Step= 1
Q3: Mín= 2; Máx= 9; Step= 1 
Q4: Mín= 2; Máx= 9; Step= 1</t>
    </r>
  </si>
  <si>
    <t>{
    "id": "M3-NyO-14c-I-2",
    "stimulus": "&lt;p&gt;Complete a seguinte multiplicação.&lt;/p&gt;&lt;p style=\"text-align: center\"&gt;... × {{Q1}} = {{T1}}&lt;/p&gt;",
    "hint": "&lt;p&gt;A tabuada do {{Q1}} começa com:&lt;/p&gt;&lt;p&gt;{{Q1}} × &lt;span style=\"color: rgb(243, 121, 52);\"&gt;1&lt;/span&gt; = {{Q1}}&lt;/p&gt;&lt;p&gt;{{Q1}} × &lt;span style=\"color: rgb(243, 121, 52);\"&gt;2&lt;/span&gt; = {{T2}}&lt;/p&gt;&lt;p&gt;...&lt;/p&gt;",
    "feedback": "&lt;p&gt;A tabuada de multiplicação do {{Q1}} é:&lt;/p&gt;&lt;table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9,
                "step": 1
            },
            {
                "name": "Q2",
                "label": null,
                "min": 2,
                "max": 9,
                "step": 1
            },
            {
                "name": "Q3",
                "label": null,
                "min": 2,
                "max": 9,
                "step": 1
            },
            {
                "name": "Q4",
                "label": null,
                "min": 2,
                "max": 9,
                "step": 1
            }
        ],
        "calculated": [
            {
                "name": "A1",
                "label": "{{Q2}}",
                "function": "{{Q2}}"
            },
            {
                "name": "A2",
                "label": "{{Q3}}",
                "function": "{{Q3}}",
                "incorrect": true
            },
            {
                "name": "A3",
                "label": "{{Q4}}",
                "function": "{{Q4}}",
                "incorrect": true
            },
            {
                "name": "T1",
                "label": "",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"trueFalse",
        "template": "Multiple choice – standard",
        "params": {
            "countCorrect": 1,
            "countIncorrect": 2,
            "showCheckIcon": false,
            "columns": 3
        }
    }
}</t>
  </si>
  <si>
    <t>Completa la siguiente multiplicación.
{{A1}} × {{Q2}} = {{T1}}</t>
  </si>
  <si>
    <r>
      <rPr>
        <rFont val="Calibri"/>
        <color rgb="FF000000"/>
        <sz val="12.0"/>
      </rPr>
      <t xml:space="preserve">Q1: Mín= </t>
    </r>
    <r>
      <rPr>
        <rFont val="Calibri"/>
        <color rgb="FF000000"/>
        <sz val="12.0"/>
      </rPr>
      <t>2</t>
    </r>
    <r>
      <rPr>
        <rFont val="Calibri"/>
        <color rgb="FF000000"/>
        <sz val="12.0"/>
      </rPr>
      <t xml:space="preserve">; Máx= 9; Step= 1 
Q2: Mín= </t>
    </r>
    <r>
      <rPr>
        <rFont val="Calibri"/>
        <color rgb="FF000000"/>
        <sz val="12.0"/>
      </rPr>
      <t>2</t>
    </r>
    <r>
      <rPr>
        <rFont val="Calibri"/>
        <color rgb="FF000000"/>
        <sz val="12.0"/>
      </rPr>
      <t>; Máx= 9; Step= 1</t>
    </r>
  </si>
  <si>
    <t>T1 = {{Q1}}*{{Q2}} 
A1 = {{Q1}}</t>
  </si>
  <si>
    <t>&lt;p&gt;La tabla de multiplicar del {{Q2}} comienza:&lt;/p&gt;&lt;p&gt;{{Q2}} × 1 = {{Q1}}&lt;/p&gt;&lt;p&gt;{{Q2}} × 2 = {{T2}}&lt;/p&gt;&lt;p&gt;...&lt;/p&gt;</t>
  </si>
  <si>
    <t>&lt;p&gt;La tabla de multiplicar del {{Q2}} es:&lt;/p&gt;&lt;p&gt;{{Q2}} × 1 = {{Q2}}&lt;/p&gt;&lt;p&gt;{{Q2}} × 2 = {{T2}}&lt;/p&gt;&lt;p&gt;{{Q2}} × 3 = {{T3}}&lt;/p&gt;&lt;p&gt;{{Q2}} × 4 = {{T4}}&lt;/p&gt;&lt;p&gt;{{Q2}} × 5 = {{T5}}&lt;/p&gt;&lt;p&gt;{{Q2}} × 6 = {{T6}}&lt;/p&gt;&lt;p&gt;{{Q2}} × 7 = {{T7}}&lt;/p&gt;&lt;p&gt;{{Q2}} × 8 = {{T8}}&lt;/p&gt;&lt;p&gt;{{Q2}} × 9 = {{T9}}&lt;/p&gt;&lt;p&gt;{{Q2}} × 10 = {{T10}}&lt;/p&gt;</t>
  </si>
  <si>
    <t>T2 = {{Q2}}*2
T3 = {{Q2}}*3
T4 = {{Q2}}*4
T5 = {{Q2}}*5
T6 = {{Q2}}*6
T7 = {{Q2}}*7
T8 = {{Q2}}*8
T9 = {{Q2}}*9
T10 = {{Q2}}*10</t>
  </si>
  <si>
    <t>{
    "id": "M3-NyO-14c-E-1",
    "stimulus": "&lt;p&gt;Complete a seguinte multiplicação.&lt;/p&gt;",
    "template": "&lt;p&gt;{{response}} × {{Q2}} = {{T1}}&lt;/p&gt;",
    "hint": "&lt;p&gt;A tabuada do {{Q2}} começa com:&lt;/p&gt;&lt;p&gt;{{Q2}} × &lt;span style=\"color: rgb(243, 121, 52);\"&gt;1&lt;/span&gt; = {{Q2}}&lt;/p&gt;&lt;p&gt;{{Q2}} × &lt;span style=\"color: rgb(243, 121, 52);\"&gt;2&lt;/span&gt; = {{T2}}&lt;/p&gt;&lt;p&gt;...&lt;/p&gt;",
    "feedback": "&lt;p&gt;A tabuada de multiplicação do {{Q2}} é:&lt;/p&gt;&lt;table style=\"width: 50%; margin-left: 25%; margin-right: 25%;\"&gt;&lt;tbody&gt;&lt;tr&gt;&lt;td style=\"text-align: center; border:none\"&gt;{{Q2}} × &lt;span style=\"color: rgb(243, 121, 52);\"&gt;1&lt;/span&gt; = {{Q2}}&lt;/td&gt;&lt;td style=\"text-align: center; border:none\"&gt;{{Q2}} × &lt;span style=\"color: rgb(243, 121, 52);\"&gt;6&lt;/span&gt; = {{T6}}&lt;/td&gt;&lt;/tr&gt;&lt;tr&gt;&lt;td style=\"text-align: center; border:none\"&gt;{{Q2}} × &lt;span style=\"color: rgb(243, 121, 52);\"&gt;2&lt;/span&gt; = {{T2}}&lt;/td&gt;&lt;td style=\"text-align: center; border:none\"&gt;{{Q2}} × &lt;span style=\"color: rgb(243, 121, 52);\"&gt;7&lt;/span&gt; = {{T7}}&amp;nbsp;&lt;/td&gt;&lt;/tr&gt;&lt;tr&gt;&lt;td style=\"text-align: center; border:none\"&gt;{{Q2}} × &lt;span style=\"color: rgb(243, 121, 52);\"&gt;3&lt;/span&gt; = {{T3}}&lt;/td&gt;&lt;td style=\"text-align: center; border:none\"&gt;{{Q2}} × &lt;span style=\"color: rgb(243, 121, 52);\"&gt;8&lt;/span&gt; = {{T8}}&amp;nbsp;&lt;/td&gt;&lt;/tr&gt;&lt;tr&gt;&lt;td style=\"text-align: center; border:none\"&gt;{{Q2}} × &lt;span style=\"color: rgb(243, 121, 52);\"&gt;4&lt;/span&gt; = {{T4}}&lt;/td&gt;&lt;td style=\"text-align: center; border:none\"&gt;{{Q2}} × &lt;span style=\"color: rgb(243, 121, 52);\"&gt;9&lt;/span&gt; = {{T9}}&lt;/td&gt;&lt;/tr&gt;&lt;tr&gt;&lt;td style=\"text-align: center; border:none\"&gt;{{Q2}} × &lt;span style=\"color: rgb(243, 121, 52);\"&gt;5&lt;/span&gt; = {{T5}}&lt;/td&gt;&lt;td style=\"text-align: center; border:none\"&gt;{{Q2}} × &lt;span style=\"color: rgb(243, 121, 52);\"&gt;10&lt;/span&gt; = {{T10}}&lt;/td&gt;&lt;/tr&gt;&lt;/tbody&gt;&lt;/table&gt;",
    "seed": {
        "parameters": [
            {
                "name": "Q1",
                "label": null,
                "min": 2,
                "max": 9,
                "step": 1
            },
            {
                "name": "Q2",
                "label": null,
                "min": 2,
                "max": 9,
                "step": 1
            }
        ],
        "calculated": [
            {
                "name": "A1",
                "label": "{{Q1}}",
                "function": "{{Q1}}"
            },
            {
                "name": "T1",
                "label": "",
                "function": "{{Q1}}*{{Q2}}",
                "temp": true
            },
            {
                "name": "T2",
                "label": "",
                "function": "{{Q2}}*2",
                "temp": true
            },
            {
                "name": "T3",
                "label": "",
                "function": "{{Q2}}*3",
                "temp": true
            },
            {
                "name": "T4",
                "label": "",
                "function": "{{Q2}}*4",
                "temp": true
            },
            {
                "name": "T5",
                "label": "",
                "function": "{{Q2}}*5",
                "temp": true
            },
            {
                "name": "T6",
                "label": "",
                "function": "{{Q2}}*6",
                "temp": true
            },
            {
                "name": "T7",
                "label": "",
                "function": "{{Q2}}*7",
                "temp": true
            },
            {
                "name": "T8",
                "label": "",
                "function": "{{Q2}}*8",
                "temp": true
            },
            {
                "name": "T9",
                "label": "",
                "function": "{{Q2}}*9",
                "temp": true
            },
            {
                "name": "T10",
                "label": "",
                "function": "{{Q2}}*10",
                "temp": true
            }
        ],
        "uniques": true
    },
    "algorithm": {
        "name": "calculateOperation",
        "params": {
            "method": "equivLiteral",
            "keyboard": "NUMERICAL"
        }
    }
}</t>
  </si>
  <si>
    <t>Completa la siguiente multiplicación.
{{Q2}} × {{A1}} = {{T1}}</t>
  </si>
  <si>
    <r>
      <rPr>
        <rFont val="Calibri"/>
        <color rgb="FF000000"/>
        <sz val="12.0"/>
      </rPr>
      <t xml:space="preserve">Q1: Mín= </t>
    </r>
    <r>
      <rPr>
        <rFont val="Calibri"/>
        <color rgb="FF000000"/>
        <sz val="12.0"/>
      </rPr>
      <t>2</t>
    </r>
    <r>
      <rPr>
        <rFont val="Calibri"/>
        <color rgb="FF000000"/>
        <sz val="12.0"/>
      </rPr>
      <t xml:space="preserve">; Máx= 9; Step= 1 
Q2: Mín= </t>
    </r>
    <r>
      <rPr>
        <rFont val="Calibri"/>
        <color rgb="FF000000"/>
        <sz val="12.0"/>
      </rPr>
      <t>2</t>
    </r>
    <r>
      <rPr>
        <rFont val="Calibri"/>
        <color rgb="FF000000"/>
        <sz val="12.0"/>
      </rPr>
      <t>; Máx= 9; Step= 1</t>
    </r>
  </si>
  <si>
    <t>{
    "id": "M3-NyO-14c-E-2",
    "stimulus": "&lt;p&gt;Complete a seguinte multiplicação.&lt;/p&gt;",
    "template": "&lt;p style=\"text-align: center\"&gt;{{Q2}} × {{response}} = {{T1}}&lt;/p&gt;",
    "hint": "&lt;p&gt;A tabuada do {{Q2}} começa com:&lt;/p&gt;&lt;p style=\"text-align: center\"&gt;{{Q2}} × &lt;span style=\"color: rgb(243, 121, 52);\"&gt;1&lt;/span&gt; = {{Q2}}&lt;/p&gt;&lt;p style=\"text-align: center\"&gt;{{Q2}} × &lt;span style=\"color: rgb(243, 121, 52);\"&gt;2&lt;/span&gt; = {{T2}}&lt;/p&gt;&lt;p&gt;...&lt;/p&gt;",
    "feedback": "&lt;p&gt;A tabuada de multiplicação do {{Q2}} é:&lt;/p&gt;&lt;table style=\"width: 50%; margin-left: 25%; margin-right: 25%;\"&gt;&lt;tbody&gt;&lt;tr&gt;&lt;td style=\"text-align: center; border:none\"&gt;{{Q2}} × &lt;span style=\"color: rgb(243, 121, 52);\"&gt;1&lt;/span&gt; = {{Q2}}&lt;/td&gt;&lt;td style=\"text-align: center; border:none\"&gt;{{Q2}} × &lt;span style=\"color: rgb(243, 121, 52);\"&gt;6&lt;/span&gt; = {{T6}}&lt;/td&gt;&lt;/tr&gt;&lt;tr&gt;&lt;td style=\"text-align: center; border:none\"&gt;{{Q2}} × &lt;span style=\"color: rgb(243, 121, 52);\"&gt;2&lt;/span&gt; = {{T2}}&lt;/td&gt;&lt;td style=\"text-align: center; border:none\"&gt;{{Q2}} × &lt;span style=\"color: rgb(243, 121, 52);\"&gt;7&lt;/span&gt; = {{T7}}&amp;nbsp;&lt;/td&gt;&lt;/tr&gt;&lt;tr&gt;&lt;td style=\"text-align: center; border:none\"&gt;{{Q2}} × &lt;span style=\"color: rgb(243, 121, 52);\"&gt;3&lt;/span&gt; = {{T3}}&lt;/td&gt;&lt;td style=\"text-align: center; border:none\"&gt;{{Q2}} × &lt;span style=\"color: rgb(243, 121, 52);\"&gt;8&lt;/span&gt; = {{T8}}&amp;nbsp;&lt;/td&gt;&lt;/tr&gt;&lt;tr&gt;&lt;td style=\"text-align: center; border:none\"&gt;{{Q2}} × &lt;span style=\"color: rgb(243, 121, 52);\"&gt;4&lt;/span&gt; = {{T4}}&lt;/td&gt;&lt;td style=\"text-align: center; border:none\"&gt;{{Q2}} × &lt;span style=\"color: rgb(243, 121, 52);\"&gt;9&lt;/span&gt; = {{T9}}&lt;/td&gt;&lt;/tr&gt;&lt;tr&gt;&lt;td style=\"text-align: center; border:none\"&gt;{{Q2}} × &lt;span style=\"color: rgb(243, 121, 52);\"&gt;5&lt;/span&gt; = {{T5}}&lt;/td&gt;&lt;td style=\"text-align: center; border:none\"&gt;{{Q2}} × &lt;span style=\"color: rgb(243, 121, 52);\"&gt;10&lt;/span&gt; = {{T10}}&lt;/td&gt;&lt;/tr&gt;&lt;/tbody&gt;&lt;/table&gt;",
    "seed": {
        "parameters": [
            {
                "name": "Q1",
                "label": null,
                "min": 2,
                "max": 9,
                "step": 1
            },
            {
                "name": "Q2",
                "label": null,
                "min": 2,
                "max": 9,
                "step": 1
            }
        ],
        "calculated": [
            {
                "name": "A1",
                "label": "{{Q1}}",
                "function": "{{Q1}}"
            },
            {
                "name": "T1",
                "label": "",
                "function": "{{Q1}}*{{Q2}}",
                "temp": true
            },
            {
                "name": "T2",
                "label": "",
                "function": "{{Q2}}*2",
                "temp": true
            },
            {
                "name": "T3",
                "label": "",
                "function": "{{Q2}}*3",
                "temp": true
            },
            {
                "name": "T4",
                "label": "",
                "function": "{{Q2}}*4",
                "temp": true
            },
            {
                "name": "T5",
                "label": "",
                "function": "{{Q2}}*5",
                "temp": true
            },
            {
                "name": "T6",
                "label": "",
                "function": "{{Q2}}*6",
                "temp": true
            },
            {
                "name": "T7",
                "label": "",
                "function": "{{Q2}}*7",
                "temp": true
            },
            {
                "name": "T8",
                "label": "",
                "function": "{{Q2}}*8",
                "temp": true
            },
            {
                "name": "T9",
                "label": "",
                "function": "{{Q2}}*9",
                "temp": true
            },
            {
                "name": "T10",
                "label": "",
                "function": "{{Q2}}*10",
                "temp": true
            }
        ],
        "uniques": true
    },
    "algorithm": {
        "name": "calculateOperation",
        "params": {
            "method": "equivLiteral",
            "keyboard": "NUMERICAL"
        }
    }
}</t>
  </si>
  <si>
    <t>Un granjero tiene {{Q1}} gallinas en cada corral. Si tiene {{T1}} gallinas en total, ¿cuántos corrales hay en su granja? Completa la siguiente multiplicación para averiguarlo.
{{Q1}} × ... = {{T1}}
La granja tiene {{A1}} corrales.</t>
  </si>
  <si>
    <t xml:space="preserve">Q1: Mín=2; Máx=8; Step=1 
Q2: Mín=6; Máx=9; Step=1  </t>
  </si>
  <si>
    <t>T1 = {{Q1}}*{{Q2}} 
A1 = {{Q2}}</t>
  </si>
  <si>
    <t>{
    "id": "M3-NyO-14c-A-1",
    "stimulus": "&lt;p&gt;O dono de uma granja tem {{Q1}} galinhas em cada curral de sua propriedade. Se ele tem {{T1}} galinhas ao todo, quantos currais existem na granja? Complete a seguinte multiplicação para descobrir.&lt;/p&gt;&lt;p style=\"text-align: center\"&gt;{{Q1}} × ... = {{T1}}&lt;/p&gt;",
    "template": "A granja tem {{response}} currais.",
    "hint": "&lt;p&gt;A tabuada do {{Q1}} começa com:&lt;/p&gt;&lt;p&gt;{{Q1}} × &lt;span style=\"color: rgb(243, 121, 52);\"&gt;1&lt;/span&gt; = {{Q1}}&lt;/p&gt;&lt;p&gt;{{Q1}} × &lt;span style=\"color: rgb(243, 121, 52);\"&gt;2&lt;/span&gt; = {{T2}}&lt;/p&gt;&lt;p&gt;...&lt;/p&gt;",
    "feedback": "&lt;p&gt;A tabuada de multiplicação do {{Q1}} é:&lt;/p&gt;&lt;table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8,
                "step": 1
            },
            {
                "name": "Q2",
                "label": null,
                "min": 6,
                "max": 9,
                "step": 1
            }
        ],
        "calculated": [
            {
                "name": "A1",
                "label": "{{Q2}}",
                "function": "{{Q2}}"
            },
            {
                "name": "T1",
                "label": "",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t>
  </si>
  <si>
    <t>Un edificio tiene {{Q1}} ventanas por piso. Si el edificio tiene {{T1}} ventanas en total, ¿cuántos pisos hay? Completa la siguiente multiplicación para obtener la respuesta.
... × {{Q1}} = {{T1}}
El edificio tiene {{A1}} pisos.</t>
  </si>
  <si>
    <r>
      <rPr>
        <rFont val="Calibri"/>
        <color rgb="FF000000"/>
        <sz val="12.0"/>
      </rPr>
      <t xml:space="preserve">Um prédio tem {{Q1}} janelas por andar. Sabendo que o total de janelas é {{T1}}, quantos andares tem esse prédio? Complete a seguinte multiplicação para obter a resposta.
</t>
    </r>
    <r>
      <rPr>
        <rFont val="Calibri"/>
        <color rgb="FF000000"/>
        <sz val="12.0"/>
      </rPr>
      <t>...</t>
    </r>
    <r>
      <rPr>
        <rFont val="Calibri"/>
        <color rgb="FF000000"/>
        <sz val="12.0"/>
      </rPr>
      <t xml:space="preserve"> × {{Q1}} = {{T1}}
</t>
    </r>
    <r>
      <rPr>
        <rFont val="Calibri"/>
        <color rgb="FF000000"/>
        <sz val="12.0"/>
      </rPr>
      <t>O prédio tem {{A1}} andares.</t>
    </r>
  </si>
  <si>
    <t>{
    "id": "M3-NyO-14c-A-2",
    "stimulus": "&lt;p&gt;Um edifício tem {{Q1}} janelas por andar. Se o prédio tem {{T1}} janelas no total, quantos andares ele possui? Complete a seguinte multiplicação para obter a resposta.&lt;/p&gt;&lt;p style=\"text-align: center\"&gt;... × {{Q1}} = {{T1}}&lt;/p&gt;",
    "template": "&lt;p&gt;O edifício tem {{response}} andares.&lt;/p&gt;",
    "hint": "&lt;p&gt;A tabuada do {{Q1}} começa com:&lt;/p&gt;&lt;p&gt;{{Q1}} × &lt;span style=\"color: rgb(243, 121, 52);\"&gt;1&lt;/span&gt; = {{Q1}}&lt;/p&gt;&lt;p&gt;{{Q1}} × &lt;span style=\"color: rgb(243, 121, 52);\"&gt;2&lt;/span&gt; = {{T2}}&lt;/p&gt;&lt;p&gt;...&lt;/p&gt;",
    "feedback": "&lt;p&gt;A tabuada de multiplicação do {{Q1}} é:&lt;/p&gt;&lt;table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8,
                "step": 1
            },
            {
                "name": "Q2",
                "label": null,
                "min": 6,
                "max": 9,
                "step": 1
            }
        ],
        "calculated": [
            {
                "name": "A1",
                "label": "{{function}}",
                "function": "{{Q2}}"
            },
            {
                "name": "T1",
                "label": "{{function}}",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t>
  </si>
  <si>
    <t>En un aula, las sillas están dispuestas en {{Q1}} filas iguales. Si hay un total de {{T1}} sillas, ¿cuántas sillas hay por fila? Completa la siguiente multiplicación para obtener la respuesta.
{{Q1}} × ... = {{T1}}
Hay {{A1}} sillas por fila.</t>
  </si>
  <si>
    <t xml:space="preserve">Q1: Mín: 3; Máx: 6; Step: 1 
Q2: Mín: 4; Máx: 6; Step: 1  </t>
  </si>
  <si>
    <t>{
    "id": "M3-NyO-14c-A-3",
    "stimulus": "&lt;p&gt;Em uma sala de aula, as carteiras estão dispostas em {{Q1}} fileiras iguais. Se há um total de {{T1}} carteiras na sala, quantas carteiras tem cada fileira? Complete a seguinte multiplicação para obter a resposta.&lt;/p&gt;&lt;p style=\"text-align: center\"&gt;{{Q1}} × ... = {{T1}}&lt;/p&gt;",
    "template": "&lt;p&gt;Há {{response}} carteiras por fileira.&lt;/p&gt;",
    "hint": "&lt;p&gt;A tabuada do {{Q1}} começa com:&lt;/p&gt;&lt;p&gt;{{Q1}} × &lt;span style=\"color: rgb(243, 121, 52);\"&gt;1&lt;/span&gt; = {{Q1}}&lt;/p&gt;&lt;p&gt;{{Q1}} × &lt;span style=\"color: rgb(243, 121, 52);\"&gt;2&lt;/span&gt; = {{T2}}&lt;/p&gt;&lt;p&gt;...&lt;/p&gt;",
    "feedback": "&lt;p&gt;A tabuada de multiplicação do {{Q1}} é:&lt;/p&gt;&lt;table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3,
                "max": 6,
                "step": 1
            },
            {
                "name": "Q2",
                "label": null,
                "min": 4,
                "max": 6,
                "step": 1
            }
        ],
        "calculated": [
            {
                "name": "A1",
                "label": "{{function}}",
                "function": "{{Q2}}"
            },
            {
                "name": "T1",
                "label": "{{function}}",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t>
  </si>
  <si>
    <t>Para ordenar los libros de una estantería, Tatiana ha colocado {{Q1}} libros en cada balda. Si hay {{T1}} libros, ¿cuántas baldas componen la estantería? Completa la siguiente multiplicación para obtener la respuesta.
... × {{Q1}} = {{T1}}
La estantería tiene {{A1}} baldas.</t>
  </si>
  <si>
    <r>
      <rPr>
        <rFont val="Calibri"/>
        <color rgb="FF000000"/>
        <sz val="12.0"/>
      </rPr>
      <t xml:space="preserve">Ao organizar livros em uma estante, Tatiana colocou {{Q1}} livros em cada prateleira. Sabendo que ao todo foram colocados {{T1}} livros, quantas prateleiras foram utilizadas? Complete a multiplicação a seguir para obter a resposta.
</t>
    </r>
    <r>
      <rPr>
        <rFont val="Calibri"/>
        <color rgb="FF000000"/>
        <sz val="12.0"/>
      </rPr>
      <t>...</t>
    </r>
    <r>
      <rPr>
        <rFont val="Calibri"/>
        <color rgb="FF000000"/>
        <sz val="12.0"/>
      </rPr>
      <t xml:space="preserve"> × {{Q1}} = {{T1}}.
</t>
    </r>
    <r>
      <rPr>
        <rFont val="Calibri"/>
        <color rgb="FF000000"/>
        <sz val="12.0"/>
      </rPr>
      <t>Foram utilizadas {{A1}} prateleiras.</t>
    </r>
  </si>
  <si>
    <t>{
    "id": "M3-NyO-14c-A-4",
    "stimulus": "&lt;p&gt;Para organizar os livros em uma estante, Tatiana colocou {{Q1}} livros em cada prateleira. Se foram organizados no total {{T1}} livros, quantas prateleiras compõem a estante? Complete a seguinte multiplicação para obter a resposta.&lt;/p&gt;&lt;p style=\"text-align: center\"&gt;... × {{Q1}} = {{T1}}&lt;/p&gt;",
    "template": "&lt;p&gt;A estante tem {{response}} prateleiras.&lt;/p&gt;",
    "hint": "&lt;p&gt;A tabuada do {{Q1}} começa com:&lt;/p&gt;&lt;p&gt;{{Q1}} × &lt;span style=\"color: rgb(243, 121, 52);\"&gt;1&lt;/span&gt; = {{Q1}}&lt;/p&gt;&lt;p&gt;{{Q1}} × &lt;span style=\"color: rgb(243, 121, 52);\"&gt;2&lt;/span&gt; = {{T2}}&lt;/p&gt;&lt;p&gt;...&lt;/p&gt;",
    "feedback": "&lt;p&gt;A tabuada de multiplicação do {{Q1}} é:&lt;/p&gt;&lt;table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8,
                "step": 1
            },
            {
                "name": "Q2",
                "label": null,
                "min": 6,
                "max": 9,
                "step": 1
            }
        ],
        "calculated": [
            {
                "name": "A1",
                "label": "{{function}}",
                "function": "{{Q2}}"
            },
            {
                "name": "T1",
                "label": "{{function}}",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t>
  </si>
  <si>
    <t>Un profesor quiere dividir la clase en {{Q1}} grupos con el mismo número de estudiantes en cada uno. Si hay {{T1}} estudiantes en la clase, ¿cuántos habrá en cada grupo? Completa la siguiente multiplicación para obtener la respuesta.
{{Q1}} × ... = {{T1}}
Cada grupo estará compuesto por {{A1}} estudiantes.</t>
  </si>
  <si>
    <r>
      <rPr>
        <rFont val="Calibri"/>
        <color rgb="FF000000"/>
        <sz val="12.0"/>
      </rPr>
      <t xml:space="preserve">O professor Marcos deseja dividir a turma em {{Q1}} grupos com o mesmo número de alunos em cada grupo. Se a turma tem um total de {{T1}} alunos, quantos alunos terá cada grupo? Complete a multiplicação a seguir para obter a resposta.
{{Q1}} × </t>
    </r>
    <r>
      <rPr>
        <rFont val="Calibri"/>
        <color rgb="FF000000"/>
        <sz val="12.0"/>
      </rPr>
      <t>...</t>
    </r>
    <r>
      <rPr>
        <rFont val="Calibri"/>
        <color rgb="FF000000"/>
        <sz val="12.0"/>
      </rPr>
      <t xml:space="preserve"> = {{T1}}.
</t>
    </r>
    <r>
      <rPr>
        <rFont val="Calibri"/>
        <color rgb="FF000000"/>
        <sz val="12.0"/>
      </rPr>
      <t>Cada grupo terá {{A1}} alunos.</t>
    </r>
  </si>
  <si>
    <r>
      <rPr>
        <rFont val="Calibri"/>
        <color rgb="FF000000"/>
        <sz val="12.0"/>
      </rPr>
      <t xml:space="preserve">Q1: Mín= 2; Máx= </t>
    </r>
    <r>
      <rPr>
        <rFont val="Calibri"/>
        <color rgb="FF000000"/>
        <sz val="12.0"/>
      </rPr>
      <t>6</t>
    </r>
    <r>
      <rPr>
        <rFont val="Calibri"/>
        <color rgb="FF000000"/>
        <sz val="12.0"/>
      </rPr>
      <t xml:space="preserve">; Step= 1 
Q2: Mín= 3; Máx= 5; Step= 1  </t>
    </r>
  </si>
  <si>
    <t>{
    "id": "M3-NyO-14c-A-5",
    "stimulus": "&lt;p&gt;Um professor quer dividir a turma em {{Q1}} grupos com o mesmo número de alunos em cada grupo. Se há {{T1}} alunos na turma, quantos haverá em cada grupo? Complete a seguinte multiplicação para obter a resposta.&lt;/p&gt;&lt;p style=\"text-align: center\"&gt;{{Q1}} × ... = {{T1}}&lt;/p&gt;",
    "template": "&lt;p&gt;Cada grupo será composto por {{response}} estudantes.&lt;/p&gt;",
    "hint": "&lt;p&gt;A tabuada do {{Q1}} começa com:&lt;/p&gt;&lt;p&gt;{{Q1}} × &lt;span style=\"color: rgb(243, 121, 52);\"&gt;1&lt;/span&gt; = {{Q1}}&lt;/p&gt;&lt;p&gt;{{Q1}} × &lt;span style=\"color: rgb(243, 121, 52);\"&gt;2&lt;/span&gt; = {{T2}}&lt;/p&gt;&lt;p&gt;...&lt;/p&gt;",
    "feedback": "&lt;p&gt;A tabuada de multiplicação do {{Q1}} é:&lt;/p&gt;&lt;table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6,
                "step": 1
            },
            {
                "name": "Q2",
                "label": null,
                "min": 3,
                "max": 5,
                "step": 1
            }
        ],
        "calculated": [
            {
                "name": "A1",
                "label": "{{function}}",
                "function": "{{Q2}}"
            },
            {
                "name": "T1",
                "label": "{{function}}",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t>
  </si>
  <si>
    <t>M3-NyO-16a</t>
  </si>
  <si>
    <t>Identifica los términos de la multiplicación: factores, producto, multiplicador y multiplicando</t>
  </si>
  <si>
    <t>Selecciona la frase correcta sobre la siguiente multiplicación.
{{Q1}} × {{Q2}} = {{T1}}
{{Q1}} es el multiplicando.*
{{Q2}} es el multiplicador.*
{{T1}} es el producto.*
{{Q2}} es el multiplicando.
{{T1}} es el multiplicando.
{{Q1}} es el multiplicador.
{{T1}} es el multiplicador.
{{Q1}} es el producto.
{{Q2}} es el producto.
(Se ven 3, una correcta)</t>
  </si>
  <si>
    <t>Indica la opción correcta
A1: El número por el que se está multiplicando = B
A2: El número que se multiplica  = A
(A: multiplicando / B: multiplicador)</t>
  </si>
  <si>
    <t>Q1: Mín: 2; Máx: 9; step: 1
Q2: Mín: 2; Máx: 9; step: 1</t>
  </si>
  <si>
    <t>T1 = {{Q1}}*{{Q2}}</t>
  </si>
  <si>
    <t>El multiplicando es el número que se suma tantas veces como indica el multiplicador.</t>
  </si>
  <si>
    <t>&lt;p&gt;El multiplicando, {{Q1}}, es el número que se suma la cantidad de veces que indica el multiplicador, {{Q2}}. El producto es el resultado de la operación, es decir, {{T1}}.&lt;/p&gt;
Sin TE particular.</t>
  </si>
  <si>
    <t>{"id":"M3-NyO-16a-I-1","stimulus":"&lt;p&gt;Selecione a afirmação correta sobre a seguinte multiplicação.&lt;/p&gt;&lt;p style=\"text-align: center\"&gt;{{Q1}} × {{Q2}} = {{T1}}&lt;/p&gt;","hint":"&lt;p&gt;O multiplicando é o número que será somado quantas vezes o multiplicador indicar.&lt;/p&gt;","feedback":"&lt;p&gt;O multiplicando, {{Q2}}, é o número que é somado o número de vezes indicado pelo multiplicador, {{Q1}}. O produto é o resultado da operação, ou seja, {{T1}}.&lt;/p&gt;","seed":{"parameters":[{"name":"Q1","label":null,"min":2,"max":9,"step":1},{"name":"Q2","label":null,"min":2,"max":9,"step":1}],"calculated":[{"name":"A1","label":"{{Q1}} é o multiplicador."},{"name":"A2","label":"{{Q2}} é o multiplicando."},{"name":"A3","label":"{{T1}} é o produto."},{"name":"A4","label":"{{Q2}} é o multiplicador.","incorrect":true},{"name":"A5","label":"{{T1}} é o multiplicando.","incorrect":true},{"name":"A6","label":"{{Q1}} é o multiplicando.","incorrect":true},{"name":"A7","label":"{{T1}} é o multiplicador.","incorrect":true},{"name":"A8","label":"{{Q1}} é o produto.","incorrect":true},{"name":"A9","label":"{{Q2}} é o produto.","incorrect":true},{"name":"T1","function":"{{Q1}}*{{Q2}}","temp":true}],"uniques":true},"algorithm":{"name":"trueFalse","template":"Multiple choice – standard","params":{"countCorrect":1,"countIncorrect":2,"showCheckIcon":false,
            "columns": 3
        }
    }
}</t>
  </si>
  <si>
    <t>Nombra los términos de esta multiplicación.
{{Q1}} × {{Q2}} = {{T1}}
{{Q1}} es el {{A1}}.
{{Q2}} es el {{A2}}.</t>
  </si>
  <si>
    <t>Completa los términos en la multiplicación.
{{A1}} × {{A2}} = producto
{{A1}} = multiplicando
{{A2}} = multiplicador</t>
  </si>
  <si>
    <t>T1 = {{Q1}}*{{Q2}}
A1 = "multiplicando"
A2 = "multiplicador"</t>
  </si>
  <si>
    <t>{"id":"M3-NyO-16a-E-1","stimulus":"&lt;p&gt;Nomeie os termos desta multiplicação.&lt;/p&gt;&lt;p style=\"text-align: center\"&gt;{{Q1}} × {{Q2}} = {{T1}}&lt;/p&gt;","template":"&lt;p&gt;{{Q1}} é o {{response}}.&lt;/p&gt;&lt;p&gt;{{Q2}} é o {{response}}.&lt;/p&gt;","hint":"&lt;p&gt;O multiplicando é o número que será somado quantas vezes o multiplicador indicar.&lt;/p&gt;","feedback":"&lt;p&gt;O multiplicando, {{Q2}}, é o número que é somado quantas vezes está indicado pelo multiplicador, {{Q1}}. O produto é o resultado da operação, ou seja, {{T1}}.&lt;/p&gt;","seed":{"parameters":[{"name":"Q1","label":null,"min":2,"max":9,"step":1},{"name":"Q2","label":null,"min":2,"max":9,"step":1}],"calculated":[{"name":"T1","function":"{{Q1}}*{{Q2}}","temp":true},{"name":"A1","label":"multiplicador"},{"name":"A2","label":"multiplicando"}],"uniques":true},"algorithm":{"name":"calculateOperation","template":"Cloze with text"}}</t>
  </si>
  <si>
    <t>Nombra los términos de esta multiplicación.
{{Q1}} × {{Q2}} = {{T1}}
{{Q2}} es el {{A1}}.
{{Q1}} es el {{A2}}.</t>
  </si>
  <si>
    <t>T1 = {{Q1}}*{{Q2}}
A1 = "multiplicador"
A2 = "multiplicando"</t>
  </si>
  <si>
    <t>{"id":"M3-NyO-16a-E-2","stimulus":"&lt;p&gt;Nomeie os termos desta multiplicação.&lt;/p&gt;&lt;p style=\"text-align: center\"&gt;{{Q1}} × {{Q2}} = {{T1}}&lt;/p&gt;","template":"&lt;p&gt;{{Q2}} é o {{response}}.&lt;/p&gt;&lt;p&gt;{{Q1}} é o {{response}}.&lt;/p&gt;","hint":"&lt;p&gt;O multiplicando é o número que será somado quantas vezes o multiplicador indicar.&lt;/p&gt;","feedback":"&lt;p&gt;O multiplicando, {{Q2}}, é o número que é somado quantas vezes está indicado pelo multiplicador, {{Q1}}. O produto é o resultado da operação, ou seja, {{T1}}.&lt;/p&gt;","seed":{"parameters":[{"name":"Q1","label":null,"min":2,"max":9,"step":1},{"name":"Q2","label":null,"min":2,"max":9,"step":1}],"calculated":[{"name":"T1","function":"{{Q1}}*{{Q2}}","temp":true},{"name":"A1","label":"multiplicando"},{"name":"A2","label":"multiplicador"}],"uniques":true},"algorithm":{"name":"calculateOperation","template":"Cloze with text"}}</t>
  </si>
  <si>
    <t>M3-NyO-16b</t>
  </si>
  <si>
    <t>Utiliza el algoritmo de la multiplicación (factor 1: nº natural de entre 2 y 3 cifras; factor 2: 1 cifra)</t>
  </si>
  <si>
    <t>Selecciona el resultado de esta multiplicación: {{Q1}} × {{Q2}}.
{{A1}}* 
{{A2}} 
{{A3}}
{{A4}}
{{A5}}
(Se ven 3)</t>
  </si>
  <si>
    <t>Q1: Mín 10; Máx 999; Step: 1
Q2-Q5: Mín 2; Máx 9; Step: 1</t>
  </si>
  <si>
    <t>A1 = {{Q1}}*{{Q2}}
A2 = {{Q1}}+{{Q2}} 
A3 = {{Q1}}*{{Q3}}
A4 = {{Q1}}*{{Q4}}
A5 = {{Q1}}*{{Q5}}</t>
  </si>
  <si>
    <t>Empieza multiplicando la última cifra del multiplicador por el número del multiplicando.</t>
  </si>
  <si>
    <t>&lt;p&gt;El resultado de multiplicar {{Q1}} por {{Q2}} es {{A1}}.&lt;/p&gt;</t>
  </si>
  <si>
    <t>{"id":"M3-NyO-16b-I-1","stimulus":"&lt;p&gt;Selecione o resultado desta multiplicação: {{Q1}} × {{Q2}}.&lt;/p&gt;","hint":"&lt;p&gt;Comece multiplicando o último dígito do multiplicador pelo número do multiplicando.&lt;/p&gt;","feedback":"&lt;p&gt;O resultado da multiplicação de {{Q1}} por {{Q2}} é {{A1}}.&lt;/p&gt;","seed":{"parameters":[{"name":"Q1","label":null,"min":10,"max":999,"step":1},{"name":"Q2","label":null,"min":2,"max":9,"step":1},{"name":"Q3","label":null,"min":2,"max":9,"step":1},{"name":"Q4","label":null,"min":2,"max":9,"step":1},{"name":"Q5","label":null,"min":2,"max":9,"step":1}],"calculated":[{"name":"A1","label":"{{function}}","function":"{{Q1}}*{{Q2}}"},{"name":"A2","label":"{{function}}","function":"{{Q1}}+{{Q2}}","incorrect":true},{"name":"A3","label":"{{function}}","function":"{{Q1}}*{{Q3}}","incorrect":true},{"name":"A4","label":"{{function}}","function":"{{Q1}}*{{Q4}}","incorrect":true},{"name":"A5","label":"{{function}}","function":"{{Q1}}*{{Q5}}","incorrect":true}],"uniques":true},"algorithm":{"name":"trueFalse","template":"Multiple choice – standard","params":{"countCorrect":1,"countIncorrect":2,"showCheckIcon":false,
            "columns": 3
        }
    }
}</t>
  </si>
  <si>
    <t>Escribe el resultado de esta multiplicación.
{{Q1}} × {{Q2}} = {{A1}}</t>
  </si>
  <si>
    <t>Q1: Mín 10; Máx 999; Step: 1
Q2: Mín 2; Máx 9; Step: 1</t>
  </si>
  <si>
    <t>&lt;p&gt;El resultado de multiplicar {{Q1}} por {{Q2}} es {{A1}}&lt;/p&gt;</t>
  </si>
  <si>
    <t>{"id":"M3-NyO-16b-E-1","stimulus":"&lt;p&gt;Escreva o resultado dessa multiplicação.&lt;/p&gt;","template":"&lt;p style=\"text-align: center\"&gt;{{Q1}} × {{Q2}} ={{response}}&lt;/p&gt;","hint":"&lt;p&gt;Comece multiplicando o último dígito do multiplicador pelo número do multiplicando.&lt;/p&gt;","feedback":"&lt;p&gt;O resultado da multiplicação de {{Q1}} por {{Q2}} é {{A1}}&lt;/p&gt;","seed":{"parameters":[{"name":"Q1","label":null,"min":10,"max":999,"step":1},{"name":"Q2","label":null,"min":2,"max":9,"step":1}],"calculated":[{"name":"A1","label":"{{function}}","function":"{{Q1}}*{{Q2}}"}],"uniques":true},"algorithm":{"name":"calculateOperation","params":{"method":"equivLiteral","keyboard":"NUMERICAL"}}}</t>
  </si>
  <si>
    <t>La escuela ha comprado {{Q1}} libros para los alumnos. Si cada uno cuesta {{Q2}} €, ¿cuánto dinero ha gastado la escuela?
La escuela ha gastado {{A1}} €.</t>
  </si>
  <si>
    <t>Q1: Mín 10; Máx 330; Step: 1
Q2: Mín 2; Máx 7; Step: 1</t>
  </si>
  <si>
    <t>{"id":"M3-NyO-16b-A-1","stimulus":"&lt;p&gt;Uma escola comprou {{Q1}} livros para seus alunos. Se cada livro custou &lt;span class=\"no-break\"&gt;R$ {{Q2}},&lt;/span&gt; quanto dinheiro a escola gastou?&lt;/p&gt;","template":"&lt;p&gt;A escola gastou &lt;span class=\"no-break\"&gt;R$ {{response}}.&lt;/span&gt;&lt;/p&gt;","hint":"&lt;p&gt;Comece multiplicando o último dígito do multiplicador pelo número do multiplicando.&lt;/p&gt;","feedback":"&lt;p&gt;O resultado da multiplicação de {{Q1}} por {{Q2}} é {{A1}}&lt;/p&gt;","seed":{"parameters":[{"name":"Q1","label":null,"min":10,"max":330,"step":1},{"name":"Q2","label":null,"min":5,"max":9,"step":1}],"calculated":[{"name":"A1","label":"{{function}}","function":"{{Q1}}*{{Q2}}"}],"uniques":true},"algorithm":{"name":"calculateOperation","params":{"method":"equivLiteral","keyboard":"NUMERICAL"}}}</t>
  </si>
  <si>
    <t>Marta suele tardar {{Q1}} minutos en caminar un kilómetro. ¿Cuántos minutos tardará en recorrer {{Q2}} kilómetros?
Marta tardará {{A1}} minutos en recorrer {{Q2}} kilómetros.</t>
  </si>
  <si>
    <r>
      <rPr>
        <rFont val="Calibri"/>
        <color rgb="FF000000"/>
        <sz val="12.0"/>
      </rPr>
      <t xml:space="preserve">Q1: Mín </t>
    </r>
    <r>
      <rPr>
        <rFont val="Calibri"/>
        <color rgb="FF000000"/>
        <sz val="12.0"/>
      </rPr>
      <t>45</t>
    </r>
    <r>
      <rPr>
        <rFont val="Calibri"/>
        <color rgb="FF000000"/>
        <sz val="12.0"/>
      </rPr>
      <t xml:space="preserve">; Máx </t>
    </r>
    <r>
      <rPr>
        <rFont val="Calibri"/>
        <color rgb="FF000000"/>
        <sz val="12.0"/>
      </rPr>
      <t>60</t>
    </r>
    <r>
      <rPr>
        <rFont val="Calibri"/>
        <color rgb="FF000000"/>
        <sz val="12.0"/>
      </rPr>
      <t>; Step: 1
Q2: Mín 2; Máx 9; Step: 1</t>
    </r>
  </si>
  <si>
    <t>{"id":"M3-NyO-16b-A-2","stimulus":"&lt;p&gt;Margarida geralmente leva {{Q1}} minutos para caminhar um quilômetro. Quantos minutos serão necessários para ela percorrer {{Q2}} quilômetros?&lt;/p&gt;","template":"&lt;p&gt;Margarida levará {{response}} minutos para percorrer {{Q2}} quilômetros.&lt;/p&gt;","hint":"&lt;p&gt;Comece multiplicando o último dígito do multiplicador pelo número do multiplicando.&lt;/p&gt;","feedback":"&lt;p&gt;O resultado da multiplicação de {{Q1}} por {{Q2}} é {{A1}}&lt;/p&gt;","seed":{"parameters":[{"name":"Q1","label":null,"min":45,"max":50,"step":1},{"name":"Q2","label":null,"min":2,"max":9,"step":1}],"calculated":[{"name":"A1","label":"{{function}}","function":"{{Q1}}*{{Q2}}"}],"uniques":true},"algorithm":{"name":"calculateOperation","params":{"method":"equivLiteral","keyboard":"NUMERICAL"}}}</t>
  </si>
  <si>
    <t>Una empresa de reformas cobra {{Q1}} € cada vez que arregla un cuarto de baño. ¿Cuánto dinero habrá ganado después de reformar {{Q2}} cuartos de baño?
La empresa habrá ganado {{A1}} €.</t>
  </si>
  <si>
    <t>Q1: Mín 300; Máx 450; Step: 1
Q2: Mín 2; Máx 9; Step: 1</t>
  </si>
  <si>
    <t>{"id":"M3-NyO-16b-A-3","stimulus":"&lt;p&gt;Uma empresa de reformas cobra R$ {{Q1}} para a reforma de banheiro. Quanto dinheiro a empresa irá faturar para reformar {{Q2}} banheiros?&lt;/p&gt;","template":"&lt;p&gt;A empresa vai faturar R$ {{response}}.&lt;/p&gt;","hint":"&lt;p&gt;Comece multiplicando o último dígito do multiplicador pelo número do multiplicando.&lt;/p&gt;","feedback":"&lt;p&gt;O resultado da multiplicação de {{Q1}} por {{Q2}} é {{A1}}&lt;/p&gt;","seed":{"parameters":[{"name":"Q1","label":null,"min":300,"max":450,"step":1},{"name":"Q2","label":null,"min":2,"max":9,"step":1}],"calculated":[{"name":"A1","label":"{{function}}","function":"{{Q1}}*{{Q2}}"}],"uniques":true},"algorithm":{"name":"calculateOperation","params":{"method":"equivLiteral","keyboard":"NUMERICAL"}}}</t>
  </si>
  <si>
    <t>En una granja tienen {{Q2}} cajas con {{Q1}} naranjas en cada una. ¿Cuántas naranjas son en total?
La granja tiene {{A1}} naranjas.</t>
  </si>
  <si>
    <t>Q1: Mín 100; Máx 250; Step: 1
Q2: Mín 2; Máx 9; Step: 1</t>
  </si>
  <si>
    <t>{"id":"M3-NyO-16b-A-4","stimulus":"&lt;p&gt;Em um hortifruti há {{Q2}} caixas com {{Q1}} laranjas em cada uma. Quantas laranjas há no total?&lt;/p&gt;","template":"&lt;p&gt;No hortifruti há {{response}} laranjas.&lt;/p&gt;","hint":"&lt;p&gt;Comece multiplicando o último dígito do multiplicador pelo número do multiplicando.&lt;/p&gt;","feedback":"&lt;p&gt;O resultado da multiplicação de {{Q1}} por {{Q2}} é {{A1}}&lt;/p&gt;","seed":{"parameters":[{"name":"Q1","label":null,"min":200,"max":250,"step":1},{"name":"Q2","label":null,"min":2,"max":9,"step":1}],"calculated":[{"name":"A1","label":"{{function}}","function":"{{Q1}}*{{Q2}}"}],"uniques":true},"algorithm":{"name":"calculateOperation","params":{"method":"equivLiteral","keyboard":"NUMERICAL"}}}</t>
  </si>
  <si>
    <t>En una empresa se fabrican {{Q1}} ladrillos en un día. ¿Cuántos se fabrican en {{Q2}} días?
En {{Q2}} días se fabrican {{A1}} ladrillos.</t>
  </si>
  <si>
    <r>
      <rPr>
        <rFont val="Calibri"/>
        <color rgb="FF000000"/>
        <sz val="12.0"/>
      </rPr>
      <t xml:space="preserve">Q1: Mín </t>
    </r>
    <r>
      <rPr>
        <rFont val="Calibri"/>
        <color rgb="FF000000"/>
        <sz val="12.0"/>
      </rPr>
      <t>300</t>
    </r>
    <r>
      <rPr>
        <rFont val="Calibri"/>
        <color rgb="FF000000"/>
        <sz val="12.0"/>
      </rPr>
      <t>; Máx 999; Step: 1
Q2: Mín 2; Máx 9; Step: 1</t>
    </r>
  </si>
  <si>
    <t>{"id":"M3-NyO-16b-A-5","stimulus":"&lt;p&gt;Uma olaria fabrica {{Q1}} tijolos em um dia. Quantos tijolos são fabricados em {{Q2}} dias?&lt;/p&gt;","template":"&lt;p&gt;Em {{Q2}} dias são fabricados {{response}} tijolos.&lt;/p&gt;","hint":"&lt;p&gt;Comece multiplicando o último dígito do multiplicador pelo número do multiplicando.&lt;/p&gt;","feedback":"&lt;p&gt;O resultado da multiplicação {{Q1}} por {{Q2}} é {{A1}}&lt;/p&gt;","seed":{"parameters":[{"name":"Q1","label":null,"min":300,"max":999,"step":1},{"name":"Q2","label":null,"min":2,"max":9,"step":1}],"calculated":[{"name":"A1","label":"{{function}}","function":"{{Q1}}*{{Q2}}"}],"uniques":true},"algorithm":{"name":"calculateOperation","params":{"method":"equivLiteral","keyboard":"NUMERICAL"}}}</t>
  </si>
  <si>
    <t>M3-NyO-16f</t>
  </si>
  <si>
    <t>Multiplica por descomposición (factor 1: nº natural de 2 cifras; factor 2: 1 cifra)</t>
  </si>
  <si>
    <t>Para trabajar el cálculo mental, resuelve la siguiente multiplicación descomponiendo el primer término.
{{T1}} × {{Q3}} = ...
{{T2}} × {{Q3}} = {{A1}}
{{Q2}} × {{Q3}} = {{A2}}
Por tanto:
{{T1}} × {{Q3}} = {{A3}}</t>
  </si>
  <si>
    <t>Q1-Q3: min = 1; max = 9; step = 1</t>
  </si>
  <si>
    <t>T1 = {{Q1}}*10+{{Q2}}
T2 = {{Q1}}*10
A1 = {{Q1}}*10*{{Q3}}
A2 = {{Q2}}*{{Q3}}
A3 = ({{Q1}}*10+{{Q2}})*{{Q3}}</t>
  </si>
  <si>
    <t>Para resolver esta multiplicación, empieza primero con las decenas del multiplicando.
{{T2}} × {{Q3}} = {{A1}}
(Cloze math)</t>
  </si>
  <si>
    <t>A continuación, multiplica las unidades del multiplicando.
{{Q2}} × {{Q3}} = {{A2}}
(Cloze math)</t>
  </si>
  <si>
    <t>Ahora utiliza estos resultados para calcular mentalmente esta multiplicación.
{{T2}} × {{Q3}} = {{A1}}
{{Q2}} × {{Q3}} = {{A2}}
Por tanto:
{{T1}} × {{Q3}} = {{A1}} + {{A2}} = {{A3}}
(Cloze math)
El alumno solo tiene que escribir A3</t>
  </si>
  <si>
    <t>{"id":"M3-NyO-16f-I-1","seed":{"parameters":[{"name":"Q1","label":null,"min":1,"max":9,"step":1},{"name":"Q2","label":null,"min":1,"max":9,"step":1},{"name":"Q3","label":null,"min":1,"max":9,"step":1}],"uniques":true},"scaffolding":[{"id":"step-0","stimulus":"&lt;p&gt;Pratique o cálculo mental resolvendo a seguinte multiplicação decompondo o primeiro fator.&lt;/p&gt;&lt;p style=\"text-align: center\"&gt;{{T1}} × {{Q3}} = ...&lt;/p&gt;","template":"&lt;p style=\"text-align: center\"&gt;{{T2}} × {{Q3}} = {{response}}&lt;/p&gt;&lt;p style=\"text-align: center\"&gt;{{Q2}} × {{Q3}} = {{response}}&lt;/p&gt;&lt;p&gt;Portanto:&lt;/p&gt;&lt;p style=\"text-align: center\"&gt;{{T1}} × {{Q3}} = {{response}}&lt;/p&gt;","seed":{"calculated":[{"name":"T1","label":"{{function}}","function":"{{Q1}}*10+{{Q2}}","temp":true},{"name":"T2","label":"{{function}}","function":"{{Q1}}*10","temp":true},{"name":"0-A1","label":"{{function}}","function":"{{Q1}}*10*{{Q3}}"},{"name":"0-A2","label":"{{function}}","function":"{{Q2}}*{{Q3}}"},{"name":"0-A3","label":"{{function}}","function":"({{Q1}}*10+{{Q2}})*{{Q3}}"}]},"algorithm":{"name":"calculateOperation","template":"Cloze with drag &amp; drop","params":{"keyboard":"NUMERICAL"}}},{"id":"step-1","stimulus":"&lt;p&gt;Para resolver a multiplicação, comece primeiro com as dezenas do multiplicando.&lt;/p&gt;","template":"&lt;p style=\"text-align: center\"&gt;{{T2}} × {{Q3}} = {{response}}&lt;/p&gt;","seed":{"calculated":[{"name":"T2","label":"{{function}}","function":"{{Q1}}*10","temp":true},{"name":"1-A1","label":"{{function}}","function":"{{Q1}}*10*{{Q3}}"}]},"algorithm":{"name":"calculateOperation","params":{"method":"equivLiteral","keyboard":"NUMERICAL"}}},{"id":"step-2","stimulus":"&lt;p&gt;Em seguida, multiplique as unidades do multiplicando.&lt;/p&gt;","template":"&lt;p style=\"text-align: center\"&gt;{{Q2}} × {{Q3}} = {{response}}&lt;/p&gt;","seed":{"calculated":[{"name":"2-A1","label":"{{function}}","function":"{{Q2}}*{{Q3}}"}]},"algorithm":{"name":"calculateOperation","params":{"method":"equivLiteral","keyboard":"NUMERICAL"}}},{"id":"step-3","stimulus":"&lt;p&gt;Agora use os resultados obtidos para calcular mentalmente a multiplicação.&lt;/p&gt;","template":"&lt;p style=\"text-align: center\"&gt;{{T2}} × {{Q3}} = {{T-A1}}&lt;/p&gt;&lt;p style=\"text-align: center\"&gt;{{Q2}} × {{Q3}} = {{T-A2}}&lt;/p&gt;&lt;p&gt;Portanto:&lt;/p&gt;&lt;p style=\"text-align: center\"&gt;{{T1}} × {{Q3}} = {{T-A1}} + {{T-A2}} = {{response}}&lt;/p&gt;","seed":{"calculated":[{"name":"T1","label":"{{function}}","function":"{{Q1}}*10+{{Q2}}","temp":true},{"name":"T2","label":"{{function}}","function":"{{Q1}}*10","temp":true},{"name":"T-A1","label":"{{function}}","function":"{{Q1}}*10*{{Q3}}","temp":true},{"name":"T-A2","label":"{{function}}","function":"{{Q2}}*{{Q3}}","temp":true},{"name":"3-A3","label":"{{function}}","function":"({{Q1}}*10+{{Q2}})*{{Q3}}"}]},"algorithm":{"name":"calculateOperation","params":{"method":"equivLiteral","keyboard":"NUMERICAL"}}}]}</t>
  </si>
  <si>
    <t>Q1-Q3= Min=1; Max=9; Step=1</t>
  </si>
  <si>
    <t>{"id":"M3-NyO-16f-E-1","seed":{"parameters":[{"name":"Q1","label":null,"min":1,"max":9,"step":1},{"name":"Q2","label":null,"min":1,"max":9,"step":1},{"name":"Q3","label":null,"min":1,"max":9,"step":1}],"uniques":true},"scaffolding":[{"id":"step-0","stimulus":"&lt;p&gt;Pratique o cálculo mental resolvendo a seguinte multiplicação decompondo o primeiro fator.&lt;/p&gt;&lt;p style=\"text-align: center\"&gt;{{T1}} × {{Q3}} = ...&lt;/p&gt;","template":"&lt;p style=\"text-align: center\"&gt;{{T2}} × {{Q3}} = {{response}}&lt;/p&gt;&lt;p style=\"text-align: center\"&gt;{{Q2}} × {{Q3}} = {{response}}&lt;/p&gt;&lt;p&gt;Portanto:&lt;/p&gt;&lt;p style=\"text-align: center\"&gt;{{T1}} × {{Q3}} = {{response}}&lt;/p&gt;","seed":{"calculated":[{"name":"T1","label":"{{function}}","function":"{{Q1}}*10+{{Q2}}","temp":true},{"name":"T2","label":"{{function}}","function":"{{Q1}}*10","temp":true},{"name":"0-A1","label":"{{function}}","function":"{{Q1}}*10*{{Q3}}"},{"name":"0-A2","label":"{{function}}","function":"{{Q2}}*{{Q3}}"},{"name":"0-A3","label":"{{function}}","function":"({{Q1}}*10+{{Q2}})*{{Q3}}"}]},"algorithm":{"name":"calculateOperation","params":{"method":"equivLiteral","keyboard":"NUMERICAL"}}},{"id":"step-1","stimulus":"&lt;p&gt;Para resolver a multiplicação, comece primeiro com as dezenas do multiplicando.&lt;/p&gt;","template":"&lt;p style=\"text-align: center\"&gt;{{T2}} × {{Q3}} = {{response}}&lt;/p&gt;","seed":{"calculated":[{"name":"T2","label":"{{function}}","function":"{{Q1}}*10","temp":true},{"name":"1-A1","label":"{{function}}","function":"{{Q1}}*10*{{Q3}}"}]},"algorithm":{"name":"calculateOperation","params":{"method":"equivLiteral","keyboard":"NUMERICAL"}}},{"id":"step-2","stimulus":"&lt;p&gt;Em seguida, multiplique as unidades do multiplicando.&lt;/p&gt;","template":"&lt;p style=\"text-align: center\"&gt;{{Q2}} × {{Q3}} = {{response}}&lt;/p&gt;","seed":{"calculated":[{"name":"2-A1","label":"{{function}}","function":"{{Q2}}*{{Q3}}"}]},"algorithm":{"name":"calculateOperation","params":{"method":"equivLiteral","keyboard":"NUMERICAL"}}},{"id":"step-3","stimulus":"&lt;p&gt;Agora use os resultados obtidos para calcular mentalmente a multiplicação.&lt;/p&gt;","template":"&lt;p style=\"text-align: center\"&gt;{{T2}} × {{Q3}} = {{T-A1}}&lt;/p&gt;&lt;p style=\"text-align: center\"&gt;{{Q2}} × {{Q3}} = {{T-A2}}&lt;/p&gt;&lt;p&gt;Portanto:&lt;/p&gt;&lt;p style=\"text-align: center\"&gt;{{T1}} × {{Q3}} = {{T-A1}} + {{T-A2}} = {{response}}&lt;/p&gt;","seed":{"calculated":[{"name":"T1","label":"{{function}}","function":"{{Q1}}*10+{{Q2}}","temp":true},{"name":"T2","label":"{{function}}","function":"{{Q1}}*10","temp":true},{"name":"T-A1","label":"{{function}}","function":"{{Q1}}*10*{{Q3}}","temp":true},{"name":"T-A2","label":"{{function}}","function":"{{Q2}}*{{Q3}}","temp":true},{"name":"3-A3","label":"{{function}}","function":"({{Q1}}*10+{{Q2}})*{{Q3}}"}]},"algorithm":{"name":"calculateOperation","params":{"method":"equivLiteral","keyboard":"NUMERICAL"}}}]}</t>
  </si>
  <si>
    <t>Agustín ha preparado para su tienda {{T1}} estuches de jabones. Si en cada uno entran {{Q3}} jabones, ¿cuántos ha necesitado? Para trabajar el cálculo mental, resuelve la multiplicación descomponiendo el primer término.
{{T2}} × {{Q3}} = {{A1}}
{{Q2}} × {{Q3}} = {{A2}}
Por tanto:
{{T1}} × {{Q3}} = {{A3}}</t>
  </si>
  <si>
    <t>Q1= List= 1,2
Q2-Q3= Min=2; Max=9; Step=1</t>
  </si>
  <si>
    <t>{"id":"M3-NyO-16f-A-1","seed":{"parameters":[{"name":"Q1","label":null,"list":[1,2]},{"name":"Q2","label":null,"min":1,"max":9,"step":1},{"name":"Q3","label":null,"min":2,"max":9,"step":1}],"uniques":true},"scaffolding":[{"id":"step-0","stimulus":"&lt;p&gt;Augusto organizou {{T1}} caixas com sabonetes na loja em que ele trabalha. Se {{Q3}} sabonetes ficaram em cada caixa, quantos sabonetes ele organizou ao todo? Para praticar o cálculo mental, resolva a multiplicação decompondo o primeiro fator.&lt;/p&gt;","template":"&lt;p style=\"text-align: center\"&gt;{{T2}} × {{Q3}} = {{response}}&lt;/p&gt;&lt;p style=\"text-align: center\"&gt;{{Q2}} × {{Q3}} = {{response}}&lt;/p&gt;&lt;p&gt;Portanto:&lt;/p&gt;&lt;p style=\"text-align: center\"&gt;{{T1}} × {{Q3}} = {{response}}&lt;/p&gt;","seed":{"calculated":[{"name":"T1","label":"{{function}}","function":"{{Q1}}*10+{{Q2}}","temp":true},{"name":"T2","label":"{{function}}","function":"{{Q1}}*10","temp":true},{"name":"0-A1","label":"{{function}}","function":"{{Q1}}*10*{{Q3}}"},{"name":"0-A2","label":"{{function}}","function":"{{Q2}}*{{Q3}}"},{"name":"0-A3","label":"{{function}}","function":"({{Q1}}*10+{{Q2}})*{{Q3}}"}]},"algorithm":{"name":"calculateOperation","params":{"method":"equivLiteral","keyboard":"NUMERICAL"}}},{"id":"step-1","stimulus":"&lt;p&gt;Para resolver a multiplicação, comece primeiro com as dezenas do multiplicando.&lt;/p&gt;","template":"&lt;p style=\"text-align: center\"&gt;{{T2}} × {{Q3}} = {{response}}&lt;/p&gt;","seed":{"calculated":[{"name":"T2","label":"{{function}}","function":"{{Q1}}*10","temp":true},{"name":"1-A1","label":"{{function}}","function":"{{Q1}}*10*{{Q3}}"}]},"algorithm":{"name":"calculateOperation","params":{"method":"equivLiteral","keyboard":"NUMERICAL"}}},{"id":"step-2","stimulus":"&lt;p&gt;Em seguida, multiplique as unidades do multiplicando.&lt;/p&gt;","template":"&lt;p style=\"text-align: center\"&gt;{{Q2}} × {{Q3}} = {{response}}&lt;/p&gt;","seed":{"calculated":[{"name":"2-A1","label":"{{function}}","function":"{{Q2}}*{{Q3}}"}]},"algorithm":{"name":"calculateOperation","params":{"method":"equivLiteral","keyboard":"NUMERICAL"}}},{"id":"step-3","stimulus":"&lt;p&gt;Agora use os resultados obtidos para calcular mentalmente a multiplicação.&lt;/p&gt;","template":"&lt;p style=\"text-align: center\"&gt;{{T2}} × {{Q3}} = {{T-A1}}&lt;/p&gt;&lt;p style=\"text-align: center\"&gt;{{Q2}} × {{Q3}} = {{T-A2}}&lt;/p&gt;&lt;p&gt;Portanto:&lt;/p&gt;&lt;p style=\"text-align: center\"&gt;{{T1}} × {{Q3}} = {{T-A1}} + {{T-A2}} = {{response}}&lt;/p&gt;","seed":{"calculated":[{"name":"T1","label":"{{function}}","function":"{{Q1}}*10+{{Q2}}","temp":true},{"name":"T2","label":"{{function}}","function":"{{Q1}}*10","temp":true},{"name":"T-A1","label":"{{function}}","function":"{{Q1}}*10*{{Q3}}","temp":true},{"name":"T-A2","label":"{{function}}","function":"{{Q2}}*{{Q3}}","temp":true},{"name":"3-A3","label":"{{function}}","function":"({{Q1}}*10+{{Q2}})*{{Q3}}"}]},"algorithm":{"name":"calculateOperation","params":{"method":"equivLiteral","keyboard":"NUMERICAL"}}}]}</t>
  </si>
  <si>
    <t>Manuela ha dado {{Q3}} caramelos a cada uno de sus {{T1}} compañeros de clase. ¿Cuántos caramelos ha repartido en total? Para trabajar el cálculo mental, resuelve la multiplicación descomponiendo el primer término.
{{T2}} × {{Q3}} = {{A1}}
{{Q2}} × {{Q3}} = {{A2}}
Por tanto:
{{T1}} × {{Q3}} = {{A3}}</t>
  </si>
  <si>
    <t>Q1= List= 2,3
Q2= List = 1, 2,3,4,5
Q3= List = 2,3,4,5</t>
  </si>
  <si>
    <t>{"id":"M3-NyO-16f-A-2","seed":{"parameters":[{"name":"Q1","label":null,"list":[2,3]},{"name":"Q2","label":null,"list":[1,2,3,4,5]},{"name":"Q3","label":null,"list":[2,3,4,5]}],"uniques":true},"scaffolding":[{"id":"step-0","stimulus":"&lt;p&gt;Manuela deu {{Q3}} doces para cada um de seus {{T1}} colegas de classe. Quantos doces ela distribuiu no total? Para praticar o cálculo mental, resolva a multiplicação decompondo o primeiro fator.&lt;/p&gt;","template":"&lt;p style=\"text-align: center\"&gt;{{T2}} × {{Q3}} = {{response}}&lt;/p&gt;&lt;p style=\"text-align: center\"&gt;{{Q2}} × {{Q3}} = {{response}}&lt;/p&gt;&lt;p&gt;Portanto:&lt;/p&gt;&lt;p style=\"text-align: center\"&gt;{{T1}} × {{Q3}} = {{response}}&lt;/p&gt;","seed":{"calculated":[{"name":"T1","label":"{{function}}","function":"{{Q1}}*10+{{Q2}}","temp":true},{"name":"T2","label":"{{function}}","function":"{{Q1}}*10","temp":true},{"name":"0-A1","label":"{{function}}","function":"{{Q1}}*10*{{Q3}}"},{"name":"0-A2","label":"{{function}}","function":"{{Q2}}*{{Q3}}"},{"name":"0-A3","label":"{{function}}","function":"({{Q1}}*10+{{Q2}})*{{Q3}}"}]},"algorithm":{"name":"calculateOperation","params":{"method":"equivLiteral","keyboard":"NUMERICAL"}}},{"id":"step-1","stimulus":"&lt;p&gt;Para resolver a multiplicação, comece primeiro com as dezenas do multiplicando.&lt;/p&gt;","template":"&lt;p style=\"text-align: center\"&gt;{{T2}} × {{Q3}} = {{response}}&lt;/p&gt;","seed":{"calculated":[{"name":"T2","label":"{{function}}","function":"{{Q1}}*10","temp":true},{"name":"1-A1","label":"{{function}}","function":"{{Q1}}*10*{{Q3}}"}]},"algorithm":{"name":"calculateOperation","params":{"method":"equivLiteral","keyboard":"NUMERICAL"}}},{"id":"step-2","stimulus":"&lt;p&gt;Em seguida, multiplique as unidades do multiplicando.&lt;/p&gt;","template":"&lt;p style=\"text-align: center\"&gt;{{Q2}} × {{Q3}} = {{response}}&lt;/p&gt;","seed":{"calculated":[{"name":"2-A1","label":"{{function}}","function":"{{Q2}}*{{Q3}}"}]},"algorithm":{"name":"calculateOperation","params":{"method":"equivLiteral","keyboard":"NUMERICAL"}}},{"id":"step-3","stimulus":"&lt;p&gt;Agora use os resultados obtidos para calcular mentalmente a multiplicação.&lt;/p&gt;","template":"&lt;p style=\"text-align: center\"&gt;{{T2}} × {{Q3}} = {{T-A1}}&lt;/p&gt;&lt;p style=\"text-align: center\"&gt;{{Q2}} × {{Q3}} = {{T-A2}}&lt;/p&gt;&lt;p&gt;Portanto:&lt;/p&gt;&lt;p style=\"text-align: center\"&gt;{{T1}} × {{Q3}} = {{T-A1}} + {{T-A2}} = {{response}}&lt;/p&gt;","seed":{"calculated":[{"name":"T1","label":"{{function}}","function":"{{Q1}}*10+{{Q2}}","temp":true},{"name":"T2","label":"{{function}}","function":"{{Q1}}*10","temp":true},{"name":"T-A1","label":"{{function}}","function":"{{Q1}}*10*{{Q3}}","temp":true},{"name":"T-A2","label":"{{function}}","function":"{{Q2}}*{{Q3}}","temp":true},{"name":"3-A3","label":"{{function}}","function":"({{Q1}}*10+{{Q2}})*{{Q3}}"}]},"algorithm":{"name":"calculateOperation","params":{"method":"equivLiteral","keyboard":"NUMERICAL"}}}]}</t>
  </si>
  <si>
    <t>Granada guarda en cada corral {{T1}} gansos. Si tiene {{Q3}} corrales, ¿cuántos gansos tiene en total? Para trabajar el cálculo mental, resuelve la multiplicación descomponiendo el primer término.
{{T2}} × {{Q3}} = {{A1}}
{{Q2}} × {{Q3}} = {{A2}}
Por tanto:
{{T1}} × {{Q3}} = {{A3}}</t>
  </si>
  <si>
    <t>Q1= List= 1,2
Q2= Min=1; Max=9; Step=1
Q3= Min=2; Max=9; Step=1</t>
  </si>
  <si>
    <t>{"id":"M3-NyO-16f-A-3","seed":{"parameters":[{"name":"Q1","label":null,"list":[1,2]},{"name":"Q2","label":null,"min":1,"max":9,"step":1},{"name":"Q3","label":null,"min":2,"max":9,"step":1}],"uniques":true},"scaffolding":[{"id":"step-0","stimulus":"&lt;p&gt;Geraldo mantém {{T1}} gansos em cada cercado. Se ele tem {{Q3}} cercados, quantos gansos ele tem ao todo? Para praticar o cálculo mental, resolva a multiplicação decompondo o primeiro fator.&lt;/p&gt;","template":"&lt;p style=\"text-align: center\"&gt;{{T2}} × {{Q3}} = {{response}}&lt;/p&gt;&lt;p style=\"text-align: center\"&gt;{{Q2}} × {{Q3}} = {{response}}&lt;/p&gt;&lt;p&gt;Portanto:&lt;/p&gt;&lt;p style=\"text-align: center\"&gt;{{T1}} × {{Q3}} = {{response}}&lt;/p&gt;","seed":{"calculated":[{"name":"T1","label":"{{function}}","function":"{{Q1}}*10+{{Q2}}","temp":true},{"name":"T2","label":"{{function}}","function":"{{Q1}}*10","temp":true},{"name":"0-A1","label":"{{function}}","function":"{{Q1}}*10*{{Q3}}"},{"name":"0-A2","label":"{{function}}","function":"{{Q2}}*{{Q3}}"},{"name":"0-A3","label":"{{function}}","function":"({{Q1}}*10+{{Q2}})*{{Q3}}"}]},"algorithm":{"name":"calculateOperation","params":{"method":"equivLiteral","keyboard":"NUMERICAL"}}},{"id":"step-1","stimulus":"&lt;p&gt;Para resolver a multiplicação, comece primeiro com as dezenas do multiplicando.&lt;/p&gt;","template":"&lt;p style=\"text-align: center\"&gt;{{T2}} × {{Q3}} = {{response}}&lt;/p&gt;","seed":{"calculated":[{"name":"T2","label":"{{function}}","function":"{{Q1}}*10","temp":true},{"name":"1-A1","label":"{{function}}","function":"{{Q1}}*10*{{Q3}}"}]},"algorithm":{"name":"calculateOperation","params":{"method":"equivLiteral","keyboard":"NUMERICAL"}}},{"id":"step-2","stimulus":"&lt;p&gt;Em seguida, multiplique as unidades do multiplicando.&lt;/p&gt;","template":"&lt;p style=\"text-align: center\"&gt;{{Q2}} × {{Q3}} = {{response}}&lt;/p&gt;","seed":{"calculated":[{"name":"2-A1","label":"{{function}}","function":"{{Q2}}*{{Q3}}"}]},"algorithm":{"name":"calculateOperation","params":{"method":"equivLiteral","keyboard":"NUMERICAL"}}},{"id":"step-3","stimulus":"&lt;p&gt;Agora use os resultados obtidos para calcular mentalmente a multiplicação.&lt;/p&gt;","template":"&lt;p style=\"text-align: center\"&gt;{{T2}} × {{Q3}} = {{T-A1}}&lt;/p&gt;&lt;p style=\"text-align: center\"&gt;{{Q2}} × {{Q3}} = {{T-A2}}&lt;/p&gt;&lt;p&gt;Portanto:&lt;/p&gt;&lt;p style=\"text-align: center\"&gt;{{T1}} × {{Q3}} = {{T-A1}} + {{T-A2}} = {{response}}&lt;/p&gt;","seed":{"calculated":[{"name":"T1","label":"{{function}}","function":"{{Q1}}*10+{{Q2}}","temp":true},{"name":"T2","label":"{{function}}","function":"{{Q1}}*10","temp":true},{"name":"T-A1","label":"{{function}}","function":"{{Q1}}*10*{{Q3}}","temp":true},{"name":"T-A2","label":"{{function}}","function":"{{Q2}}*{{Q3}}","temp":true},{"name":"3-A3","label":"{{function}}","function":"({{Q1}}*10+{{Q2}})*{{Q3}}"}]},"algorithm":{"name":"calculateOperation","params":{"method":"equivLiteral","keyboard":"NUMERICAL"}}}]}</t>
  </si>
  <si>
    <t>M3-NyO-18a</t>
  </si>
  <si>
    <t>Asocia la operación de la división con repartos equitativos (divid de 1 o2 cifras; divisor de 1 cifra; cociente de 1 cifra)</t>
  </si>
  <si>
    <t>Selecciona el resultado de repartir {{T1}} en {{Q1}} partes iguales.
{{A1}}*
{{A2}}
{{A3}}
{{A4}}
Se ven 3</t>
  </si>
  <si>
    <t>Q1-Q2: Mín = 3; Máx = 9; Step = 1</t>
  </si>
  <si>
    <t>Selecciona el resultado de repartir {{T1}} en {{Q1}} partes iguales.
{{A1}}*
{{A2}}
{{A3}}
{{A4}}
{{A5}}
Se ven 3</t>
  </si>
  <si>
    <t>Dividir es repartir una cantidad en partes iguales.</t>
  </si>
  <si>
    <t>&lt;p&gt;Dividir es repartir una cantidad en partes iguales.&lt;/p&gt;&lt;p&gt;{{T1}} : {{Q1}} = {{Q2}}&lt;/p&gt;</t>
  </si>
  <si>
    <t>{"id":"M3-NyO-18a-I-1","stimulus":"&lt;p&gt;Selecione o resultado da divisão de {{T1}} em {{Q1}} partes iguais.&lt;/p&gt;","hint":"&lt;p&gt;Dividir é repartir uma quantidade em partes iguais.&lt;/p&gt;","feedback":"&lt;p&gt;Dividir é repartir uma quantidade em partes iguais.&lt;/p&gt;&lt;p style=\"text-align: center\"&gt;{{T1}} : {{Q1}} = {{Q2}}&lt;/p&gt;","seed":{"parameters":[{"name":"Q1","label":null,"min":3,"max":9,"step":1},{"name":"Q2","label":null,"min":3,"max":9,"step":1}],"calculated":[{"name":"A1","label":"{{function}}","function":"{{Q2}}"},{"name":"A2","label":"{{function}}","function":"{{Q2}}+1","incorrect":true},{"name":"A3","label":"{{function}}","function":" {{Q2}}+2","incorrect":true},{"name":"A4","label":"{{function}}","function":"{{Q2}}-1","incorrect":true},{"name":"A5","label":"{{function}}","function":"{{Q2}}-2","incorrect":true},{"name":"T1","label":"{{function}}","function":"{{Q1}}*{{Q2}}","temp":true}],"uniques":true},"algorithm":{"name":"trueFalse","template":"Multiple choice – standard","params":{"countCorrect":1,"countIncorrect":2,"showCheckIcon":false,
            "columns": 3
        }
    }
}</t>
  </si>
  <si>
    <t>Calcula el resultado de repartir {{T1}} en {{Q1}} partes iguales.
El resultado es {{A1}}.</t>
  </si>
  <si>
    <t>Q1: Mín: 2; Máx: 9; Step: 1
Q2: Mín: 2; Máx: 9; Step: 1</t>
  </si>
  <si>
    <t>T1 = {{Q1}}*{{Q2}}
A1 = {{Q2}}</t>
  </si>
  <si>
    <t>¿Qué pide el enunciado?
El resultado de repartir {{T1}} entre {{Q1}}. *
El resultado de agregar {{Q1}} a {{T1}}.
El resultado de multiplicar {{Q1}} por {{T1}}.
(Single choice)</t>
  </si>
  <si>
    <t xml:space="preserve">¿Qué operación hay que realizar para repartir esta cantidad?
{{T1}} : {{Q1}} *
{{Q1}} : {{T1}} 
{{T1}} + {{Q1}} 
(Single choice) </t>
  </si>
  <si>
    <t>Por tanto, calcula cuál es el resultado de repartir {{T1}} en {{Q1}} partes iguales.
{{T1}} : {{Q1}} = {{A1}}
(Cloze Math)
A1 = {{T1}}/{{Q1}}</t>
  </si>
  <si>
    <t>{"id":"M3-NyO-18a-E-1","seed":{"parameters":[{"name":"Q1","label":null,"min":2,"max":9,"step":1},{"name":"Q2","label":null,"min":2,"max":9,"step":1}],"uniques":true},"scaffolding":[{"id":"step-0","stimulus":"&lt;p&gt;Calcule o resultado de repartir {{T1}} em {{Q1}} partes iguais.&lt;/p&gt;","template":"&lt;p&gt;O resultado é {{response}}.&lt;/p&gt;","seed":{"parameters":[],"calculated":[{"name":"T1","function":"{{Q1}}*{{Q2}}","temp":true},{"name":"0-A1","label":"{{function}}","function":"{{Q2}}"}]},"algorithm":{"name":"calculateOperation","params":{"method":"equivLiteral","keyboard":"NUMERICAL"}}},{"id":"step-1","stimulus":"&lt;p&gt;O que pede o enunciado?&lt;/p&gt;","seed":{"calculated":[{"name":"T1","function":"{{Q1}}*{{Q2}}","temp":true},{"name":"1-A1","label":"&lt;p&gt;O resultado de repartir {{T1}} em {{Q1}}.&lt;/p&gt;"},{"name":"1-A2","label":"&lt;p&gt;O resultado de adicionar {{Q1}} a {{T1}}.&lt;/p&gt;","incorrect":true},{"name":"1-A3","label":"&lt;p&gt;O resultado de multiplicar {{Q1}} por {{T1}}.&lt;/p&gt;","incorrect":true}]},"algorithm":{"name":"trueFalse","template":"Multiple choice – standard"}},{"id":"step-2","stimulus":"&lt;p&gt;Que operação deve ser realizada para repartir essa quantidade?&lt;/p&gt;","seed":{"calculated":[{"name":"T1","function":"{{Q1}}*{{Q2}}","temp":true},{"name":"2-A1","label":"{{T1}} : {{Q1}}"},{"name":"2-A2","label":"{{Q1}} : {{T1}}","incorrect":true},{"name":"2-A3","label":"{{T1}} + {{Q1}}","incorrect":true}]},"algorithm":{"name":"trueFalse","template":"Multiple choice – standard"}},{"id":"step-3","stimulus":"&lt;p&gt;Portanto, calcule qual é o resultado de repartir {{T1}} em {{Q1}} partes iguais.&lt;/p&gt;","template":"&lt;p style=\"text-align: center\"&gt;{{T1}} : {{Q1}} = {{response}}&lt;/p&gt;","seed":{"calculated":[{"name":"T1","function":"{{Q1}}*{{Q2}}","temp":true},{"name":"3-A1","label":"{{function}}","function":"{{T1}}/{{Q1}}"}]},"algorithm":{"name":"calculateOperation","params":{"method":"equivLiteral","keyboard":"NUMERICAL"}}}]}</t>
  </si>
  <si>
    <t>Valeria ha comprado {{T1}} pegatinas que quiere repartir entre sus {{Q1}} sobrinos de modo que todos reciban el mismo número. ¿Cuántas pegatinas le corresponden a cada uno?
A cada sobrino le corresponden {{A1}} pegatinas.</t>
  </si>
  <si>
    <t>Q1: Mín: 2; Máx: 8; Step: 1
Q2: Mín: 2; Máx: 9; Step: 1</t>
  </si>
  <si>
    <t>¿Qué cantidad de pegatinas hay que repartir?
{{A2}} pegatinas entre {{A3}} sobrinos.
(Cloze math)
A2 = {{Q1}}*{{Q2}}
A3 = {{Q1}}</t>
  </si>
  <si>
    <t>¿Qué cálculo hay que realizar para repartir las pegatinas?
{{T1}} : {{Q1}}  *
{{Q1}} : {{T1}} 
{{T1}} × {{Q1}}
(Single choice)</t>
  </si>
  <si>
    <t>Por tanto, calcula la cantidad de pegatinas que recibe cada sobrino de Valeria.
{{T1}} : {{Q1}} = {{A1}}
(Cloze Math)
A1 = {{Q2}}</t>
  </si>
  <si>
    <t>{"id":"M3-NyO-18a-A-1","seed":{"parameters":[{"name":"Q1","label":null,"min":2,"max":8,"step":1},{"name":"Q2","label":null,"min":2,"max":9,"step":1}],"uniques":true},"scaffolding":[{"id":"step-0","stimulus":"&lt;p&gt;Valéria comprou {{T1}} adesivos que ela deseja distribuir entre seus {{Q1}} sobrinhos de modo que todos ganhem o mesmo número de adesivos. Quantos cada sobrinho vai receber?&lt;/p&gt;","template":"&lt;p&gt;Cada sobrinho vai ganhar {{response}} adesivos.&lt;/p&gt;","seed":{"parameters":[],"calculated":[{"name":"T1","function":"{{Q1}}*{{Q2}}","temp":true},{"name":"0-A1","function":"{{Q2}}"}]},"algorithm":{"name":"calculateOperation","params":{"method":"equivLiteral","keyboard":"NUMERICAL"}}},{"id":"step-1","stimulus":"&lt;p&gt;Quantos adesivos serão distribuídos?&lt;/p&gt;","template":"&lt;p&gt;Serão distribuídos {{response}} adesivos entre {{response}} sobrinhos.&lt;/p&gt;","seed":{"parameters":[],"calculated":[{"name":"T1","function":"{{Q1}}*{{Q2}}","temp":true},{"name":"1-A1","label":"{{function}}","function":"{{Q1}}*{{Q2}}"},{"name":"1-A2","label":"{{function}}","function":"{{Q1}}"}]},"algorithm":{"name":"calculateOperation","params":{"method":"equivLiteral","keyboard":"NUMERICAL"}}},{"id":"step-2","stimulus":"&lt;p&gt;Que cálculo deve ser feito para calcular a distribuição dos adesivos?&lt;/p&gt;","seed":{"calculated":[{"name":"T1","function":"{{Q1}}*{{Q2}}","temp":true},{"name":"2-A1","label":"{{T1}} : {{Q1}}"},{"name":"2-A2","label":"{{Q1}} : {{T1}}","incorrect":true},{"name":"2-A3","label":"{{T1}} × {{Q1}}","incorrect":true}]},"algorithm":{"name":"trueFalse","template":"Multiple choice – standard"}},{"id":"step-3","stimulus":"&lt;p&gt;Portanto, calcule o número de adesivos que cada um dos sobrinhos de Valéria vai receber.&lt;/p&gt;","template":"&lt;p style=\"text-align: center\"&gt;{{T1}} : {{Q1}} = {{response}}&lt;/p&gt;","seed":{"calculated":[{"name":"T1","function":"{{Q1}}*{{Q2}}","temp":true},{"name":"3-A1","label":"{{function}}","function":"{{Q2}}"}]},"algorithm":{"name":"calculateOperation","params":{"method":"equivLiteral","keyboard":"NUMERICAL"}}}]}</t>
  </si>
  <si>
    <t>En un tren viajan {{T1}} personas, distribuidas en {{Q1}} vagones de manera que en todos hay el mismo número de pasajeros. ¿Cuántas personas viajan en cada vagón?
En cada vagón hay {{A1}} personas.</t>
  </si>
  <si>
    <t>En un tren viajan {{T1}} personas, distribuidas en {{Q1}} vagones. ¿Cuántas personas viajan por vagón?
Viajan por vagón {{A1}} personas.</t>
  </si>
  <si>
    <t>Q1: Mín = 2; Máx = 9; Step: 1
Q2: Mín = 2; Máx = 9; Step: 1</t>
  </si>
  <si>
    <t>¿Cuántas personas hay distribuidas en el tren?
{{A2}} personas en {{A3}} vagones.
(Cloze math)
A2 = {{Q1}}*{{Q2}}
A3 = {{Q1}}</t>
  </si>
  <si>
    <t>¿Qué cálculo hay que realizar para calcular las personas que viajan en cada vagón?
{{T1}} : {{Q1}} *
{{Q1}} : {{T1}}
{{T1}} − {{Q1}}
(Single choice)</t>
  </si>
  <si>
    <t>Por tanto, calcula la cantidad de personas que viaja en cada vagón.
{{T1}} : {{Q1}} = {{A1}}
(Cloze Math)
A1 = {{Q2}}</t>
  </si>
  <si>
    <t>{"id":"M3-NyO-18a-A-2","seed":{"parameters":[{"name":"Q1","label":null,"min":2,"max":9,"step":1},{"name":"Q2","label":null,"min":2,"max":9,"step":1}],"uniques":true},"scaffolding":[{"id":"step-0","stimulus":"&lt;p&gt;Em um trem viajam {{T1}} pessoas distribuídas em {{Q1}} vagões, sendo igual o número de passageiros por vagão. Quantas pessoas viajam em cada vagão do trem?&lt;/p&gt;","template":"&lt;p&gt;Em cada vagão viajam{{response}} pessoas.&lt;/p&gt;","seed":{"parameters":[],"calculated":[{"name":"T1","function":"{{Q1}}*{{Q2}}","temp":true},{"name":"0-A1","function":"{{Q2}}"}]},"algorithm":{"name":"calculateOperation","params":{"method":"equivLiteral","keyboard":"NUMERICAL"}}},{"id":"step-1","stimulus":"&lt;p&gt;Quantas pessoas estão distribuídas no trem?&lt;/p&gt;","template":"&lt;p&gt;Há {{response}} pessoas distribuídas em {{response}} vagões.&lt;/p&gt;","seed":{"parameters":[],"calculated":[{"name":"T1","function":"{{Q1}}*{{Q2}}","temp":true},{"name":"1-A1","label":"{{function}}","function":"{{Q1}}*{{Q2}}"},{"name":"1-A2","label":"{{function}}","function":"{{Q1}}"}]},"algorithm":{"name":"calculateOperation","params":{"method":"equivLiteral","keyboard":"NUMERICAL"}}},{"id":"step-2","stimulus":"&lt;p&gt;Que cálculo deve ser feito para obter o número de pessoas viajando em cada vagão?&lt;/p&gt;","seed":{"calculated":[{"name":"T1","function":"{{Q1}}*{{Q2}}","temp":true},{"name":"2-A1","label":"{{T1}} : {{Q1}}"},{"name":"2-A2","label":"{{Q1}} : {{T1}}","incorrect":true},{"name":"2-A3","label":"{{T1}} − {{Q1}}","incorrect":true}]},"algorithm":{"name":"trueFalse","template":"Multiple choice – standard"}},{"id":"step-3","stimulus":"&lt;p&gt;Portanto, calcule o número de pessoas viajando em cada vagão.&lt;/p&gt;","template":"&lt;p style=\"text-align: center\"&gt;{{T1}} : {{Q1}} = {{response}}&lt;/p&gt;","seed":{"calculated":[{"name":"T1","function":"{{Q1}}*{{Q2}}","temp":true},{"name":"3-A1","label":"{{function}}","function":"{{Q2}}"}]},"algorithm":{"name":"calculateOperation","params":{"method":"equivLiteral","keyboard":"NUMERICAL"}}}]}</t>
  </si>
  <si>
    <t xml:space="preserve">Francisco ha llevado a un pícnic {{T1}} bocadillos para repartirlos entre sus {{Q1}} amigos de modo que todos reciban el mismo número. ¿Cuántos bocadillos le corresponden a cada amigo?
Cada amigo recibe {{A1}} bocadillos.  </t>
  </si>
  <si>
    <t xml:space="preserve">Francisco tiene {{Q1}} amigos, y lleva en su lunchera {{T1}} bocadillos para repartirlos entre ellos.
¿Cuántos bocadillos les da cada amigo?
Cada amigo recibe {{A1}} bocadillos.  </t>
  </si>
  <si>
    <t>¿Qué cantidad de bocadillos hay que repartir?
{{A2}} bocadillos entre {{A3}} amigos.
(Cloze math)
A2 = {{Q1}}*{{Q2}}
A3 = {{Q1}}</t>
  </si>
  <si>
    <t>¿Qué cálculo hay que realizar para repartir los bocadillos entre los amigos?
{{T1}} : {{Q1}} *
{{Q1}} : {{T1}}
{{T1}} + {{Q1}}
(Single choice)</t>
  </si>
  <si>
    <t>Por tanto, calcula la cantidad de bocadillos que recibe cada amigo. 
{{T1}} : {{Q1}} = {{A1}}
(Cloze Math)
A1 = {{Q2}}</t>
  </si>
  <si>
    <t>{"id":"M3-NyO-18a-A-3","seed":{"parameters":[{"name":"Q1","label":null,"min":2,"max":9,"step":1},{"name":"Q2","label":null,"min":2,"max":9,"step":1}],"uniques":true},"scaffolding":[{"id":"step-0","stimulus":"&lt;p&gt;Francisco trouxe {{T1}} pequenos sanduíches para um piquenique para distribuir entre seus {{Q1}} amigos de modo que cada amigo recebeu a mesma quantidade de sanduíches. Quantos sanduíches cada amigo recebeu?&lt;/p&gt;","template":"&lt;p&gt;Cada amigo recebeu {{response}} sanduíches.&lt;/p&gt;","seed":{"parameters":[],"calculated":[{"name":"T1","function":"{{Q1}}*{{Q2}}","temp":true},{"name":"0-A1","function":"{{Q2}}"}]},"algorithm":{"name":"calculateOperation","params":{"method":"equivLiteral","keyboard":"NUMERICAL"}}},{"id":"step-1","stimulus":"&lt;p&gt;Quantos sanduíches foram distribuídos?&lt;/p&gt;","template":"&lt;p&gt;Foram distribuídos {{response}} sanduíches entre {{response}} amigos.&lt;/p&gt;","seed":{"parameters":[],"calculated":[{"name":"T1","function":"{{Q1}}*{{Q2}}","temp":true},{"name":"1-A1","label":"{{function}}","function":"{{Q1}}*{{Q2}}"},{"name":"1-A2","label":"{{function}}","function":"{{Q1}}"}]},"algorithm":{"name":"calculateOperation","params":{"method":"equivLiteral","keyboard":"NUMERICAL"}}},{"id":"step-2","stimulus":"&lt;p&gt;Que cálculo deve ser feito para distribuir os sanduíches entre os amigos?&lt;/p&gt;","seed":{"calculated":[{"name":"T1","function":"{{Q1}}*{{Q2}}","temp":true},{"name":"2-A1","label":"{{T1}} : {{Q1}}"},{"name":"2-A2","label":"{{Q1}} : {{T1}}","incorrect":true},{"name":"2-A3","label":"{{T1}} + {{Q1}}","incorrect":true}]},"algorithm":{"name":"trueFalse","template":"Multiple choice – standard"}},{"id":"step-3","stimulus":"&lt;p&gt;Então, encontre o número de sanduíches que cada amigo recebeu.&lt;/p&gt;","template":"&lt;p style=\"text-align: center\"&gt;{{T1}} : {{Q1}} = {{response}}&lt;/p&gt;","seed":{"calculated":[{"name":"T1","function":"{{Q1}}*{{Q2}}","temp":true},{"name":"3-A1","label":"{{function}}","function":"{{Q2}}"}]},"algorithm":{"name":"calculateOperation","params":{"method":"equivLiteral","keyboard":"NUMERICAL"}}}]}</t>
  </si>
  <si>
    <t>Ana tiene {{T1}} cuentos que ha distribuido en {{Q1}} estantes de manera que en cada uno haya el mismo número. ¿Cuántos libros ha colocado en cada estante?
En cada estante hay {{A1}} cuentos.</t>
  </si>
  <si>
    <t>Ana tiene {{T1}} libros de cuentos, y coloca la misma cantidad de libros en {{Q1}} estantes. ¿Qué cantidad de libros coloca por estante?
Coloca {{A1}} libros por estante.</t>
  </si>
  <si>
    <t>¿Qué cantidad de cuentos hay repartidos?
{{A2}} cuentos en {{A3}} estantes.
(Cloze math)
A2 = {{Q1}}*{{Q2}}
A3 = {{Q1}}</t>
  </si>
  <si>
    <t>¿Qué cálculo hay que realizar para repartir los cuentos?
{{T1}} : {{Q1}} *
{{Q1}} : {{T1}}
{{T1}} × {{Q1}}
(Single choice)</t>
  </si>
  <si>
    <t>Por tanto, calcula los cuentos que ha colocado Ana en cada estante. 
{{T1}} : {{Q1}} = {{A1}}
(Cloze Math)
A1 = {{Q2}}</t>
  </si>
  <si>
    <t>{"id":"M3-NyO-18a-A-4","seed":{"parameters":[{"name":"Q1","label":null,"min":2,"max":9,"step":1},{"name":"Q2","label":null,"min":2,"max":9,"step":1}],"uniques":true},"scaffolding":[{"id":"step-0","stimulus":"&lt;p&gt;Clara tem {{T1}} gibis distribuídos em {{Q1}} prateleiras de uma estante sendo igual o número de gibis em cada prateleira. Quantos gibis há por prateleira?&lt;/p&gt;","template":"&lt;p&gt;Em cada prateleira há {{response}} gibis.&lt;/p&gt;","seed":{"parameters":[],"calculated":[{"name":"T1","function":"{{Q1}}*{{Q2}}","temp":true},{"name":"0-A1","function":"{{Q2}}"}]},"algorithm":{"name":"calculateOperation","params":{"method":"equivLiteral","keyboard":"NUMERICAL"}}},{"id":"step-1","stimulus":"&lt;p&gt;Quantos gibis tem na estante?&lt;/p&gt;","template":"&lt;p&gt;Há {{response}} gibis em {{response}} prateleiras.&lt;/p&gt;","seed":{"parameters":[],"calculated":[{"name":"T1","function":"{{Q1}}*{{Q2}}","temp":true},{"name":"1-A1","label":"{{function}}","function":"{{Q1}}*{{Q2}}"},{"name":"1-A2","label":"{{function}}","function":"{{Q1}}"}]},"algorithm":{"name":"calculateOperation","params":{"method":"equivLiteral","keyboard":"NUMERICAL"}}},{"id":"step-2","stimulus":"&lt;p&gt;Que cálculo deve ser feito para obter quantos gibis há por prateleira?&lt;/p&gt;","seed":{"calculated":[{"name":"T1","function":"{{Q1}}*{{Q2}}","temp":true},{"name":"2-A1","label":"{{T1}} : {{Q1}}"},{"name":"2-A2","label":"{{Q1}} : {{T1}}","incorrect":true},{"name":"2-A3","label":"{{T1}} × {{Q1}}","incorrect":true}]},"algorithm":{"name":"trueFalse","template":"Multiple choice – standard"}},{"id":"step-3","stimulus":"&lt;p&gt;Portanto, calcule quantos gibis Clara colocou em cada prateleira.&lt;/p&gt;","template":"&lt;p style=\"text-align: center\"&gt;{{T1}} : {{Q1}} = {{response}}&lt;/p&gt;","seed":{"calculated":[{"name":"T1","function":"{{Q1}}*{{Q2}}","temp":true},{"name":"3-A1","label":"{{function}}","function":"{{Q2}}"}]},"algorithm":{"name":"calculateOperation","params":{"method":"equivLiteral","keyboard":"NUMERICAL"}}}]}</t>
  </si>
  <si>
    <t>Un coleccionista tiene {{T1}} cromos de animales que ha repartido en {{Q1}} sobres de manera que en cada uno haya el mismo número. ¿Cuántos cromos ha metido en cada sobre?
En cada sobre hay {{A1}} cromos.</t>
  </si>
  <si>
    <t>Felipe tiene {{T1}} estampillas con imágenes de animales. Quiere repartir estas estampillas, en cantidades iguales, en {{Q1}} sobres. ¿Cuántas estampillas va a colocar en cada sobre?
Coloca {{A1}} estampillas en cada sobre.</t>
  </si>
  <si>
    <t>¿Qué cantidad de cromos hay repartidos?
{{A2}} cromos en {{A3}} sobres.
(Cloze math)
A2 = {{Q1}}*{{Q2}}
A3 = {{Q1}}</t>
  </si>
  <si>
    <t xml:space="preserve">¿Qué cálculo hay que realizar para repartir los cromos?
{{T1}} : {{Q1}} *
{{Q1}} : {{T1}}
{{T1}} − {{Q1}}
(Single choice)
</t>
  </si>
  <si>
    <t>Por tanto, calcula la cantidad de cromos que se ha metido en cada sobre. 
{{T1}} : {{Q1}} = {{A1}}
(Cloze Math)
A1 = {{Q2}}</t>
  </si>
  <si>
    <t>{"id":"M3-NyO-18a-A-5","seed":{"parameters":[{"name":"Q1","label":null,"min":2,"max":9,"step":1},{"name":"Q2","label":null,"min":2,"max":9,"step":1}],"uniques":true},"scaffolding":[{"id":"step-0","stimulus":"&lt;p&gt;Um colecionador tem {{T1}} selos de animais que ele dividiu em {{Q1}} envelopes de modo que cada envelope ficou com o mesmo número de selos. Quantos selos ele colocou em cada envelope?&lt;/p&gt;","template":"&lt;p&gt;Cada envelope ficou com {{response}} selos.&lt;/p&gt;","seed":{"parameters":[],"calculated":[{"name":"T1","function":"{{Q1}}*{{Q2}}","temp":true},{"name":"0-A1","function":"{{Q2}}"}]},"algorithm":{"name":"calculateOperation","params":{"method":"equivLiteral","keyboard":"NUMERICAL"}}},{"id":"step-1","stimulus":"&lt;p&gt;Quantos selos foram distribuídos entre os envelopes?&lt;/p&gt;","template":"&lt;p&gt;Foram distribuídos {{response}} selos em {{response}} envelopes.&lt;/p&gt;","seed":{"parameters":[],"calculated":[{"name":"T1","function":"{{Q1}}*{{Q2}}","temp":true},{"name":"1-A1","label":"{{function}}","function":"{{Q1}}*{{Q2}}"},{"name":"1-A2","label":"{{function}}","function":"{{Q1}}"}]},"algorithm":{"name":"calculateOperation","params":{"method":"equivLiteral","keyboard":"NUMERICAL"}}},{"id":"step-2","stimulus":"&lt;p&gt;Que cálculo deve ser feito para obter quantos selos há por envelope?&lt;/p&gt;","seed":{"calculated":[{"name":"T1","function":"{{Q1}}*{{Q2}}","temp":true},{"name":"2-A1","label":"{{T1}} : {{Q1}}"},{"name":"2-A2","label":"{{Q1}} : {{T1}}","incorrect":true},{"name":"2-A3","label":"{{T1}} − {{Q1}}","incorrect":true}]},"algorithm":{"name":"trueFalse","template":"Multiple choice – standard"}},{"id":"step-3","stimulus":"&lt;p&gt;Portanto, calcule a quantidade de selos que foram colocados em cada envelope.&lt;/p&gt;","template":"&lt;p style=\"text-align: center\"&gt;{{T1}} : {{Q1}} = {{response}}&lt;/p&gt;","seed":{"calculated":[{"name":"T1","function":"{{Q1}}*{{Q2}}","temp":true},{"name":"3-A1","label":"{{function}}","function":"{{Q2}}"}]},"algorithm":{"name":"calculateOperation","params":{"method":"equivLiteral","keyboard":"NUMERICAL"}}}]}</t>
  </si>
  <si>
    <t>M3-NyO-18b</t>
  </si>
  <si>
    <t>Nombra los términos de la división: dividendo, divisor, cociente y resto</t>
  </si>
  <si>
    <t>A partir de esta división, selecciona la afirmación correcta.
{{T1}} : {{Q1}} = {{Q2}} y {{Q3}}
{{T1}} es el dividendo.*
{{Q1}} es el divisor.*
{{Q2}} es el cociente.*
{{Q3}} es el resto.*
{{T1}} es el divisor.
{{T1}} es el cociente.
{{Q1}} es el dividendo.
{{Q1}} es el cociente.
{{Q2}} es el resto.
{{Q2}} es el divisor.
{{Q3}} es el dividendo.
(Se ven 3)</t>
  </si>
  <si>
    <t>Q1-Q2: Mín = 3; Máx = 9; step = 1
Q3: 1, 2
Uniques: true</t>
  </si>
  <si>
    <t>T1 = {{Q1}}*{{Q2}}+{{Q3}}</t>
  </si>
  <si>
    <t>dividendo : divisor = cociente + resto</t>
  </si>
  <si>
    <t>&lt;p&gt;Los términos de la división son:&lt;/p&gt;&lt;p&gt;dividendo : divisor = cociente + resto&lt;/p&gt;
Sí falla A5
&lt;p&gt;{{T1}} es el dividendo.&lt;/p&gt;
Sí falla A6
&lt;p&gt;{{T1}} es el dividendo.&lt;/p&gt;
Sí falla A7
&lt;p&gt;{{Q1}} es el divisor.&lt;/p&gt;
Sí falla A8
&lt;p&gt;{{Q1}} es el divisor.&lt;/p&gt;
Sí falla A9
&lt;p&gt;{{Q2}} es el cociente.&lt;/p&gt;
Sí falla A10
&lt;p&gt;{{Q2}} es el cociente.&lt;/p&gt;
Sí falla A11
&lt;p&gt;{{Q3}} es el resto.&lt;/p&gt;</t>
  </si>
  <si>
    <t>{"id":"M3-NyO-18b-I-1","stimulus":"&lt;p&gt;A partir desta divisão, selecione a afirmação correta.&lt;/p&gt;&lt;p style=\"text-align: center\"&gt;{{T1}} : {{Q1}} = {{Q2}} e {{Q3}}&lt;/p&gt;","hint":"&lt;p&gt;dividendo : divisor = quociente + resto&lt;/p&gt;","feedback":"&lt;p&gt;Os termos da divisão são:&lt;/p&gt;&lt;p&gt;dividendo : divisor = quociente + resto&lt;/p&gt;","seed":{"parameters":[{"name":"Q1","label":null,"min":3,"max":9,"step":1},{"name":"Q2","label":null,"min":3,"max":9,"step":1},{"name":"Q3","label":null,"list":[1,2]}],"calculated":[{"name":"T1","label":"{{function}}","function":"{{Q1}}*{{Q2}}+{{Q3}}","temp":true},{"name":"A1","label":"{{T1}} é o dividendo."},{"name":"A2","label":"{{Q1}} é o divisor."},{"name":"A3","label":"{{Q2}} é o quociente."},{"name":"A4","label":"{{Q3}} é o resto."},{"name":"A5","label":"{{T1}} é o divisor.","incorrect":true,"feedback":"&lt;p&gt;{{T1}} é o dividendo.&lt;/p&gt;"},{"name":"A6","label":"{{T1}} é o quociente.","incorrect":true,"feedback":"&lt;p&gt;{{T1}} é o dividendo.&lt;/p&gt;"},{"name":"A7","label":"{{Q1}} é o dividendo.","incorrect":true,"feedback":"&lt;p&gt;{{Q1}} é o divisor.&lt;/p&gt;"},{"name":"A8","label":"{{Q1}} é o quociente.","incorrect":true,"feedback":"&lt;p&gt;{{Q1}} é o divisor.&lt;/p&gt;"},{"name":"A9","label":"{{Q2}} é o resto.","incorrect":true,"feedback":"&lt;p&gt;{{Q2}} é o quociente.&lt;/p&gt;"},{"name":"A10","label":"{{Q2}} é o divisor.","incorrect":true,"feedback":"&lt;p&gt;{{Q2}} é o quociente.&lt;/p&gt;"},{"name":"A11","label":"{{Q3}} é o dividendo.","incorrect":true,"feedback":"&lt;p&gt;{{Q3}} é o resto.&lt;/p&gt;"}],"uniques":true},"algorithm":{"name":"trueFalse","template":"Multiple choice – standard","params":{"countCorrect":1,"countIncorrect":2,"showCheckIcon":false,
            "columns": 3
        }
    }
}</t>
  </si>
  <si>
    <t>Nombra los términos de esta división.
{{T1}} : {{Q1}} = {{Q2}}
{{T1}} es el {{A1}}.
{{Q1}} es el {{A2}}.
{{Q2}} es el {{A3}}.</t>
  </si>
  <si>
    <t>Q1: Mín: 2; Máx: 10; Step: 1
Q2: Mín: 2; Máx: 10; Step: 1</t>
  </si>
  <si>
    <t>T1 = {{Q1}}*{{Q2}}
A1 = "dividendo"
A2 = "divisor"
A3 = "cociente"</t>
  </si>
  <si>
    <t>&lt;p&gt;Los términos de la división son:&lt;/p&gt;&lt;p&gt;dividendo : divisor = cociente + resto&lt;/p&gt;</t>
  </si>
  <si>
    <t>{"id":"M3-NyO-18b-E-1","stimulus":"&lt;p&gt;Nomeie os termos desta divisão.&lt;/p&gt;&lt;p style=\"text-align: center\"&gt;{{T1}} : {{Q1}} = {{Q2}}&lt;/p&gt;","template":"&lt;p&gt;{{T1}} é o {{response}}.&lt;/p&gt;&lt;p&gt;{{Q1}} é o {{response}}.&lt;/p&gt;&lt;p&gt;{{Q2}} é o {{response}}.&lt;/p&gt;","hint":"&lt;p style=\"text-align: center\"&gt;dividendo : divisor = quociente + resto&lt;/p&gt;","feedback":"&lt;p&gt;Os termos da divisão são:&lt;/p&gt;&lt;p style=\"text-align: center\"&gt;dividendo : divisor = quociente + resto&lt;/p&gt;","seed":{"parameters":[{"name":"Q1","label":null,"min":2,"max":10,"step":1},{"name":"Q2","label":null,"min":2,"max":10,"step":1}],"calculated":[{"name":"T1","function":"{{Q1}}*{{Q2}}","temp":true},{"name":"A1","label":"dividendo"},{"name":"A2","label":"divisor"},{"name":"A3","label":"quociente"}],"uniques":true},"algorithm":{"name":"calculateOperation","template":"Cloze with text"}}</t>
  </si>
  <si>
    <t>Nombra los términos de esta división.
{{T1}} : {{Q1}} = {{Q2}}
{{Q2}} es el {{A1}}.
{{Q1}} es el {{A2}}.
{{T1}} es el {{A3}}.</t>
  </si>
  <si>
    <t>T1 = {{Q1}}*{{Q2}}
A1 = "cociente"
A2 = "divisor"
A3 = "dividendo"</t>
  </si>
  <si>
    <t>{"id":"M3-NyO-18b-E-2","stimulus":"&lt;p&gt;Nomeie os termos desta divisão.&lt;/p&gt;&lt;p style=\"text-align: center\"&gt;{{T1}} : {{Q1}} = {{Q2}}&lt;/p&gt;","template":"&lt;p&gt;{{Q2}} é o {{response}}.&lt;/p&gt;&lt;p&gt;{{Q1}} é o {{response}}.&lt;/p&gt;&lt;p&gt;{{T1}} é o {{response}}.&lt;/p&gt;","hint":"&lt;p style=\"text-align: center\"&gt;dividendo : divisor = quociente + resto&lt;/p&gt;","feedback":"&lt;p&gt;Os termos da divisão são:&lt;/p&gt;&lt;p style=\"text-align: center\"&gt;dividendo : divisor = quociente + resto&lt;/p&gt;","seed":{"parameters":[{"name":"Q1","label":null,"min":2,"max":10,"step":1},{"name":"Q2","label":null,"min":2,"max":10,"step":1}],"calculated":[{"name":"T1","label":"{{function}}","function":"{{Q1}}*{{Q2}}","temp":true},{"name":"A1","label":"quociente"},{"name":"A2","label":"divisor"},{"name":"A3","label":"dividendo"}],"uniques":true},"algorithm":{"name":"calculateOperation","template":"Cloze with text"}}</t>
  </si>
  <si>
    <t>M3-NyO-19a</t>
  </si>
  <si>
    <t>Distingue divisiones exactas y enteras (dividendo de dos cifras; divisor y cociente de una cifra)</t>
  </si>
  <si>
    <t>Une las siguientes divisiones con su clasificación correspondiente.
{{T1}} : {{Q1}}     {{A1}}
{{T2}} : {{Q3}}      {{A2}}
{{T3}} : {{Q5}}      {{A3}}</t>
  </si>
  <si>
    <t>Q1-Q6: Mín: 3; Máx: 9; Step: 1
A1 = "Es una división exacta"
A2 = "Es una división entera con resto 1"
A2 = "Es una división entera con resto 2"
uniques: false</t>
  </si>
  <si>
    <t>T1 = {{Q1}}*{{Q2}}
T2 = {{Q3}}*{{Q4}}+1
T3 = {{Q5}}*{{Q6}}+2</t>
  </si>
  <si>
    <t>Una división es exacta si su resto es cero. Si no, es una división entera.</t>
  </si>
  <si>
    <t>&lt;p&gt;Una división es exacta si su resto es cero. Si no, es una división entera.&lt;/p&gt;
Sin TE individual</t>
  </si>
  <si>
    <t>{"id":"M3-NyO-19a-I-1","stimulus":"&lt;p&gt;Arraste as seguintes divisões para a sua classificação correspondente.&lt;/p&gt;","hint":"&lt;p&gt;Uma divisão é exata se o resto for zero. Se o resto não for zero, é uma divisão não exata.&lt;/p&gt;","feedback":"&lt;p&gt;Uma divisão é exata se o resto for zero. Se o resto não for zero, é uma divisão não exata.&lt;/p&gt;","seed":{"parameters":[{"name":"Q1","label":null,"min":3,"max":9,"step":1},{"name":"Q2","label":null,"min":3,"max":9,"step":1},{"name":"Q3","label":null,"min":3,"max":9,"step":1},{"name":"Q4","label":null,"min":3,"max":9,"step":1},{"name":"Q5","label":null,"min":3,"max":9,"step":1},{"name":"Q6","label":null,"min":3,"max":9,"step":1}],"calculated":[{"name":"T1","function":"{{Q1}}*{{Q2}}","temp":true},{"name":"T2","function":"{{Q3}}*{{Q4}}+1","temp":true},{"name":"T3","function":"{{Q5}}*{{Q6}}+2","temp":true},{"name":"A1","function":"{{T1}} : {{Q1}}","label":"É uma divisão exata"},{"name":"A2","function":"{{T2}} : {{Q3}}","label":"É uma divisão não exata com resto 1"},{"name":"A3","function":"{{T3}} : {{Q5}}","label":"É uma divisão não exata com resto 2"}],"isNumToWords":true,"uniques":true},"algorithm":{"name":"linkOperationResult","params":{"invert":true},"template":"Match list"}}</t>
  </si>
  <si>
    <t>Realiza la siguiente división y elige de qué tipo se trata.
{{Q1}} : {{Q2}}
{{A1}}*
{{A2}}</t>
  </si>
  <si>
    <t>Q1 = Mín: 21; Máx: 59; Step: 2
Q2 = Mín: 2; Máx: 10; Step: 2
A1 = "Es una división entera."
A2 = "Es una división exacta."</t>
  </si>
  <si>
    <t>&lt;p&gt;Una división es exacta si su resto es cero. Si no, es una división entera. En este caso:&lt;/p&gt;&lt;p&gt;{{Q1}} : {{Q2}} = {{T1}} con resto {{T2}}&lt;/p&gt;</t>
  </si>
  <si>
    <t>T1 = math.floor({{Q1}}/{{Q2}})
T2 = {{Q1}}-{{Q2}}*math.floor({{Q1}}/{{Q2}})</t>
  </si>
  <si>
    <t>{"id":"M3-NyO-19a-E-1","stimulus":"&lt;p&gt;Calcule a seguinte divisão e indique de qual tipo se trata.&lt;/p&gt;&lt;p style=\"text-align: center\"&gt;{{Q1}} : {{Q2}}&lt;/p&gt;","hint":"&lt;p&gt;Uma divisão é exata se o resto for zero. Se o resto não for zero, é uma divisão não exata.&lt;/p&gt;","feedback":"&lt;p&gt;Uma divisão é exata se o resto for zero. Se o resto não for zero, é uma divisão não exata. Neste caso:&lt;/p&gt;&lt;p style=\"text-align: center\"&gt;{{Q1}} : {{Q2}} = {{T1}} com resto {{T2}}&lt;/p&gt;","seed":{"parameters":[{"name":"Q1","label":null,"min":21,"max":59,"step":2},{"name":"Q2","label":null,"min":2,"max":10,"step":2}],"calculated":[{"name":"A1","label":"É uma divisão não exata.","function":""},{"name":"A2","label":"É uma divisão exata.","function":"","incorrect":true},{"name":"T1","label":"{{function}}","function":"math.floor({{Q1}}/{{Q2}})","temp":true},{"name":"T2","label":"{{function}}","function":"{{Q1}}-{{Q2}}*math.floor({{Q1}}/{{Q2}})","temp":true}],"isNumToWords":true,"uniques":true},"algorithm":{"name":"trueFalse","template":"Multiple choice – standard","params":{"countCorrect":1,"countIncorrect":1,"showCheckIcon":true}}}</t>
  </si>
  <si>
    <t>Realiza la siguiente división y elige de qué tipo se trata.
{{T1}} : {{Q1}}
{{A1}}*
{{A2}}</t>
  </si>
  <si>
    <t>Q1 = Mín: 2; Máx: 9; Step: 1
Q2 = Mín: 2; Máx: 9; Step: 1
A1 = "Es una división exacta."
A2 = "Es una división entera."</t>
  </si>
  <si>
    <t>&lt;p&gt;Una división es exacta si su resto es cero. Si no, es una división entera. En este caso:&lt;/p&gt;&lt;p&gt;{{T1}} : {{Q1}} = {{Q2}} con resto 0&lt;/p&gt;</t>
  </si>
  <si>
    <t>{"id":"M3-NyO-19a-E-2","stimulus":"&lt;p&gt;Calcule a seguinte divisão e indique de qual tipo se trata.&lt;/p&gt;&lt;p style=\"text-align: center\"&gt;{{T1}} : {{Q1}}&lt;/p&gt;","hint":"&lt;p&gt;Uma divisão é exata se o resto for zero. Se o resto não for zero, é uma divisão não exata.&lt;/p&gt;","feedback":"&lt;p&gt;Uma divisão é exata se o resto for zero. Se o resto não for zero, é uma divisão não exata. Neste caso:&lt;/p&gt;&lt;p style=\"text-align: center\"&gt;{{T1}} : {{Q1}} = {{Q2}} com resto 0&lt;/p&gt;","seed":{"parameters":[{"name":"Q1","label":null,"min":2,"max":9,"step":1},{"name":"Q2","label":null,"min":2,"max":9,"step":1}],"calculated":[{"name":"T1","function":"{{Q1}}*{{Q2}}","temp":true},{"name":"A1","label":"É uma divisão exata.","function":""},{"name":"A2","label":"É uma divisão não exata.","function":"","incorrect":true}],"isNumToWords":true,"uniques":true},"algorithm":{"name":"trueFalse","template":"Multiple choice – standard","params":{"countCorrect":1,"countIncorrect":1,"showCheckIcon": false,
            "columns": 2
        }
    }
}</t>
  </si>
  <si>
    <t>Gastón quiere ordenar sus {{T1}} juguetes en {{Q1}} cajas de forma que en cada una haya el mismo número de juguetes. Calcula cuántos tiene que guardar en cada caja y elige de qué tipo de división se trata.
{{A1}}*
{{A2}}</t>
  </si>
  <si>
    <t>{"id":"M3-NyO-19a-A-1","stimulus":"&lt;p&gt;Leo quer organizar seus {{T1}} brinquedos em {{Q1}} caixas e que tenha a mesma quantidade de brinquedos em cada caixa. Faça o cálculo de quantos brinquedos haverá por caixa e indique que tipo de divisão foi realizada.&lt;/p&gt;","hint":"&lt;p&gt;Uma divisão é exata quando o resto for zero. Se o resto for diferente de zero, a divisão é não exata.&lt;/p&gt;","feedback":"&lt;p&gt;Uma divisão é exata quando o resto for zero. Se o resto for diferente de zero, a divisão é não exata. Neste caso:&lt;/p&gt;&lt;p style=\"text-align: center\"&gt;{{T1}} : {{Q1}} = {{Q2}} com resto 0&lt;/p&gt;","seed":{"parameters":[{"name":"Q1","label":null,"min":2,"max":9,"step":1},{"name":"Q2","label":null,"min":2,"max":9,"step":1}],"calculated":[{"name":"T1","function":"{{Q1}}*{{Q2}}","temp":true},{"name":"A1","label":"Uma divisão exata."},{"name":"A2","label":"Uma divisão não exata.","incorrect":true}],"isNumToWords":true,"uniques":true},"algorithm":{"name":"trueFalse","template":"Multiple choice – standard","params":{"countCorrect":1,"countIncorrect":1,"showCheckIcon":false,
            "columns": 2
        }
    }
}</t>
  </si>
  <si>
    <t>Gastón quiere ordenar sus {{Q1}} juguetes en {{Q2}} cajas de forma que en cada una haya el mismo número de juguetes. Calcula cuántos tiene que guardar en cada caja y elige de qué tipo de división se trata. 
{{A1}}*
{{A2}}</t>
  </si>
  <si>
    <t>{"id":"M3-NyO-19a-A-2","stimulus":"&lt;p&gt;Leo quer organizar seus {{Q1}} brinquedos em {{Q2}} caixas e que tenha a mesma quantidade de brinquedos em cada caixa. Faça o cálculo de quantos brinquedos haverá por caixa e indique que tipo de divisão foi realizada.&lt;/p&gt;","hint":"&lt;p&gt;Uma divisão é exata quando o resto for zero. Se o resto for diferente de zero, a divisão é não exata.&lt;/p&gt;","feedback":"&lt;p&gt;Uma divisão é exata quando o resto for zero. Se o resto for diferente de zero, a divisão é não exata. Neste caso:&lt;/p&gt;&lt;p style=\"text-align: center\"&gt;{{Q1}} : {{Q2}} = {{T1}} com resto {{T2}}&lt;/p&gt;","seed":{"parameters":[{"name":"Q1","label":null,"min":21,"max":59,"step":2},{"name":"Q2","label":null,"min":2,"max":10,"step":2}],"calculated":[{"name":"T1","function":"math.floor({{Q1}}/{{Q2}})","temp":true},{"name":"T2","function":"{{Q1}}-{{Q2}}*math.floor({{Q1}}/{{Q2}})","temp":true},{"name":"A1","label":"Uma divisão não exata."},{"name":"A2","label":"Uma divisão exata.","incorrect":true}],"isNumToWords":true,"uniques":true},"algorithm":{"name":"trueFalse","template":"Multiple choice – standard","params":{"countCorrect":1,"countIncorrect":1,"showCheckIcon":false,
            "columns": 2
        }
    }
}</t>
  </si>
  <si>
    <t>A un colegio han llegado {{T1}} libros de matemáticas. La bibliotecaria quiere repartirlos en {{Q1}} estantes de modo que en cada uno haya el mismo número de libros. Calcula el número de libros por estante y elige de qué tipo de división se trata.
{{A1}}
{{A2}}*</t>
  </si>
  <si>
    <t>{"id":"M3-NyO-19a-A-3","stimulus":"&lt;p&gt;Uma escola recebeu a encomenda de {{T1}} livros de matemática. O bibliotecário deseja dividi-los em {{Q1}} estantes de modo que fique a mesma quantidade de livros em cada estante. Faça o cálculo do número de livros por estante e indique que tipo de divisão foi realizada.&lt;/p&gt;","hint":"&lt;p&gt;Uma divisão é exata quando o resto for zero. Se o resto for diferente de zero, a divisão é não exata.&lt;/p&gt;","feedback":"&lt;p&gt;Uma divisão é exata quando o resto for zero. Se o resto for diferente de zero, a divisão é não exata. Neste caso:&lt;/p&gt;&lt;p style=\"text-align: center\"&gt;{{T1}} : {{Q1}} = {{Q2}} com resto 0&lt;/p&gt;","seed":{"parameters":[{"name":"Q1","label":null,"min":2,"max":9,"step":1},{"name":"Q2","label":null,"min":2,"max":9,"step":1}],"calculated":[{"name":"T1","function":"{{Q1}}*{{Q2}}","temp":true},{"name":"A1","label":"Uma divisão exata."},{"name":"A2","label":"Uma divisão não exata.","incorrect":true}],"isNumToWords":true,"uniques":true},"algorithm":{"name":"trueFalse","template":"Multiple choice – standard","params":{"countCorrect":1,"countIncorrect":1,"showCheckIcon":false,"columns":2}}}</t>
  </si>
  <si>
    <t>A un colegio han llegado {{Q1}} libros de matemáticas. La bibliotecaria quiere repartirlos en {{Q2}} estantes de modo que en cada uno haya el mismo número de libros. Calcula el número de libros por estante y elige de qué tipo de división se trata.
{{A1}}
{{A2}}*</t>
  </si>
  <si>
    <t>{"id":"M3-NyO-19a-A-4","stimulus":"&lt;p&gt;Uma escola recebeu a encomenda de {{Q1}} livros de matemática. O bibliotecário deseja dividi-los em {{Q2}} estantes de modo que fique a mesma quantidade de livros em cada estante. Faça o cálculo do número de livros por estante e indique que tipo de divisão foi realizada.&lt;/p&gt;","hint":"&lt;p&gt;Uma divisão é exata quando o resto for zero. Se o resto for diferente de zero, a divisão é não exata.&lt;/p&gt;","feedback":"&lt;p&gt;Uma divisão é exata quando o resto for zero. Se o resto for diferente de zero, a divisão é não exata. Neste caso:&lt;/p&gt;&lt;p style=\"text-align: center\"&gt;{{Q1}} : {{Q2}} = {{T1}} com resto {{T2}}&lt;/p&gt;","seed":{"parameters":[{"name":"Q1","label":null,"min":21,"max":59,"step":2},{"name":"Q2","label":null,"min":2,"max":10,"step":2}],"calculated":[{"name":"T1","function":"math.floor({{Q1}}/{{Q2}})","temp":true},{"name":"T2","function":"{{Q1}}-{{Q2}}*math.floor({{Q1}}/{{Q2}})","temp":true},{"name":"A1","label":"Uma divisão não exata."},{"name":"A2","label":"Uma divisão exata.","incorrect":true}],"isNumToWords":true,"uniques":true},"algorithm":{"name":"trueFalse","template":"Multiple choice – standard","params":{"countCorrect":1,"countIncorrect":1,"showCheckIcon":false,"columns":2}}}</t>
  </si>
  <si>
    <t>Un florista tiene {{T1}} cactus con los que quiere hacer terrarios con {{Q2}} cactus en cada uno. Calcula cuántos terrarios puede hacer y elige de qué tipo de división se trata.
{{A1}}*
{{A2}}</t>
  </si>
  <si>
    <t>T1}= {{Q1}}*{{Q2}}</t>
  </si>
  <si>
    <t>{"id":"M3-NyO-19a-A-5","stimulus":"&lt;p&gt;Um florista tem {{T1}} cactos e deseja fazer terrários com eles, de modo que a quantidade de cactos em cada terrário seja {{Q2}}. Faça o cálculo de quantos terrários ele pode fazer e indique que tipo de divisão foi realizada.&lt;/p&gt;","hint":"&lt;p&gt;Uma divisão é exata quando o resto for zero. Se o resto for diferente de zero, a divisão é não exata.&lt;/p&gt;","feedback":"&lt;p&gt;Uma divisão é exata quando o resto for zero. Se o resto for diferente de zero, a divisão é não exata. Neste caso:&lt;/p&gt;&lt;p style=\"text-align: center\"&gt;{{T1}} : {{Q1}} = {{Q2}} com resto 0&lt;/p&gt;","seed":{"parameters":[{"name":"Q1","label":null,"min":2,"max":9,"step":1},{"name":"Q2","label":null,"min":2,"max":9,"step":1}],"calculated":[{"name":"T1","function":"{{Q1}}*{{Q2}}","temp":true},{"name":"A1","label":"Uma divisão exata."},{"name":"A2","label":"Uma divisão não exata.","incorrect":true}],"isNumToWords":true,"uniques":true},"algorithm":{"name":"trueFalse","template":"Multiple choice – standard","params":{"countCorrect":1,"countIncorrect":1,"showCheckIcon":false,"columns":2}}}</t>
  </si>
  <si>
    <t>Un florista tiene {{Q1}} cactus con los que quiere hacer terrarios con {{Q2}} cactus en cada uno. Calcula cuántos terrarios puede hacer y elige de qué tipo de división se trata.
{{A1}}*
{{A2}}</t>
  </si>
  <si>
    <t>{"id":"M3-NyO-19a-A-6","stimulus":"&lt;p&gt;Um florista tem {{Q1}} cactos e deseja fazer terrários com eles, de modo que a quantidade de cactos em cada terrário seja {{Q2}}. Faça o cálculo de quantos terrários ele pode fazer e indique que tipo de divisão foi realizada.&lt;/p&gt;","hint":"&lt;p&gt;Uma divisão é exata quando o resto for zero. Se o resto for diferente de zero, a divisão é não exata.&lt;/p&gt;","feedback":"&lt;p&gt;Uma divisão é exata quando o resto for zero. Se o resto for diferente de zero, a divisão é não exata. Neste caso:&lt;/p&gt;&lt;p style=\"text-align: center\"&gt;{{Q1}} : {{Q2}} = {{T1}} com resto {{T2}}&lt;/p&gt;","seed":{"parameters":[{"name":"Q1","label":null,"min":21,"max":59,"step":2},{"name":"Q2","label":null,"min":2,"max":10,"step":2}],"calculated":[{"name":"T1","function":"math.floor({{Q1}}/{{Q2}})","temp":true},{"name":"T2","function":"{{Q1}}-{{Q2}}*math.floor({{Q1}}/{{Q2}})","temp":true},{"name":"A1","label":"Uma divisão exata."},{"name":"A2","label":"Uma divisão não exata.","incorrect":true}],"isNumToWords":true,"uniques":true},"algorithm":{"name":"trueFalse","template":"Multiple choice – standard","params":{"countCorrect":1,"countIncorrect":1,"showCheckIcon":false,"columns":2}}}</t>
  </si>
  <si>
    <t>M3-NyO-19b</t>
  </si>
  <si>
    <t>Comprueba que una división está bien hecha usando la prueba de la división (divid. de 2 cifras; divis., coc. y rest. de 1 cifra)</t>
  </si>
  <si>
    <t>A partir de esta división, escoge cómo se escribe la prueba de la división.
{{Q1}} : {{Q2}} = {{T1}}, con resto = {{T2}}
{{Q1}} = {{Q2}} × {{T1}} + {{T2}} *
{{Q2}} = {{Q1}} × {{T1}} + {{T2}}
{{Q1}} = {{Q2}} + {{T1}} + {{T2}}
{{Q1}} = {{Q2}} × {{T1}} × {{T2}}
{{Q1}} = {{Q2}} × ({{T1}} + {{T2}})
Se ven 3, 1 es correcto</t>
  </si>
  <si>
    <t>Q1: mín = 10; máx = 39; step = 1
Q2: mín = 4; máx = 9; step = 1</t>
  </si>
  <si>
    <t>T1 = math.floor({{Q1}}/{{Q2}})
T2 = {{Q1}}-{{Q2}}*{{T1}}</t>
  </si>
  <si>
    <t>Con la prueba de la división se puede comprobar si una división se ha calculado correctamente.</t>
  </si>
  <si>
    <t>&lt;p&gt;Con la prueba de la división se puede comprobar si una división se ha calculado correctamente.&lt;/p&gt;
Sin TE particular</t>
  </si>
  <si>
    <t>{"id":"M3-NyO-19b-I-1","stimulus":"&lt;p&gt;Escolha a opção que indica como tirar a prova real da divisão a seguir.&lt;/p&gt;&lt;p style=\"text-align: center\"&gt;{{Q1}} : {{Q2}} = {{T1}}, com resto = {{T2}}&lt;/p&gt;","hint":"&lt;p&gt;Ao tirar a prova real da divisão pode-se verificar se a divisão foi calculada corretamente.&lt;/p&gt;","feedback":"&lt;p&gt;Ao tirar a prova real da divisão pode-se verificar se a divisão foi calculada corretamente.&lt;/p&gt;","seed":{"parameters":[{"name":"Q1","label":null,"min":10,"max":39,"step":1},{"name":"Q2","label":null,"min":4,"max":9,"step":1}],"calculated":[{"name":"A1","label":"{{Q1}} = {{Q2}} × {{T1}} + {{T2}}","function":""},{"name":"A2","label":"{{Q2}} = {{Q1}} × {{T1}} + {{T2}}","function":"","incorrect":true},{"name":"A3","label":"{{Q1}} = {{Q2}} + {{T1}} + {{T2}}","function":"","incorrect":true},{"name":"A4","label":"{{Q1}} = {{Q2}} × {{T1}} × {{T2}}","function":"","incorrect":true},{"name":"A5","label":"{{Q1}} = {{Q2}} × ({{T1}} + {{T2}})","function":"","incorrect":true},{"name":"T1","label":"","function":"math.floor({{Q1}}/{{Q2}})","temp":true},{"name":"T2","label":"","function":"{{Q1}}-{{Q2}}*{{T1}}","temp":true}],"uniques":true},"algorithm":{"name":"trueFalse","template":"Multiple choice – standard","params":{"countCorrect":1,"countIncorrect":2,"showCheckIcon":true}}}</t>
  </si>
  <si>
    <t>Si en una división el divisor es {{Q2}}, el cociente es {{T1}} y el resto es {{T2}}, ¿cuál es el valor del dividendo?
El dividendo vale {{A1}}.</t>
  </si>
  <si>
    <r>
      <rPr>
        <rFont val="Calibri"/>
        <color rgb="FF000000"/>
        <sz val="12.0"/>
      </rPr>
      <t xml:space="preserve">Q1: mín = </t>
    </r>
    <r>
      <rPr>
        <rFont val="Calibri"/>
        <color rgb="FF000000"/>
        <sz val="12.0"/>
      </rPr>
      <t>10</t>
    </r>
    <r>
      <rPr>
        <rFont val="Calibri"/>
        <color rgb="FF000000"/>
        <sz val="12.0"/>
      </rPr>
      <t xml:space="preserve">; máx = </t>
    </r>
    <r>
      <rPr>
        <rFont val="Calibri"/>
        <color rgb="FF000000"/>
        <sz val="12.0"/>
      </rPr>
      <t>39</t>
    </r>
    <r>
      <rPr>
        <rFont val="Calibri"/>
        <color rgb="FF000000"/>
        <sz val="12.0"/>
      </rPr>
      <t xml:space="preserve">; step = 1
Q2: mín = </t>
    </r>
    <r>
      <rPr>
        <rFont val="Calibri"/>
        <color rgb="FF000000"/>
        <sz val="12.0"/>
      </rPr>
      <t>4</t>
    </r>
    <r>
      <rPr>
        <rFont val="Calibri"/>
        <color rgb="FF000000"/>
        <sz val="12.0"/>
      </rPr>
      <t>; máx = 9; step = 1</t>
    </r>
  </si>
  <si>
    <t>T1 = math.floor({{Q1}}/{{Q2}})
T2 = {{Q1}}-{{Q2}}*{{T1}}
A1 = {{Q1}}</t>
  </si>
  <si>
    <t>&lt;p&gt;Con la prueba de la división se puede comprobar si una división se ha calculado correctamente:&lt;/p&gt;&lt;p&gt;divisor × cociente + resto = dividendo&lt;/p&gt;&lt;p&gt;{{Q2}} × {{T1}} + {{T2}} = {{A1}}&lt;/p&gt;
Sin TE particular</t>
  </si>
  <si>
    <t>{"id":"M3-NyO-19b-E-1","stimulus":"&lt;p&gt;Se em uma divisão o divisor é {{Q2}}, o quociente é {{T1}} e o resto é {{T2}}, qual é o valor do dividendo?&lt;/p&gt;","template":"&lt;p&gt;O dividendo vale {{response}}.&lt;/p&gt;","hint":"&lt;p&gt;Com a prova real da divisão pode-se verificar se a divisão foi calculada corretamente.&lt;/p&gt;","feedback":"&lt;p&gt;Com a prova real da divisão pode-se verificar se a divisão foi calculada corretamente:&lt;/p&gt;&lt;p style=\"text-align: center\"&gt;divisor × quociente + resto = dividendo&lt;/p&gt;&lt;p style=\"text-align: center\"&gt;{{Q2}} × {{T1}} + {{T2}} = {{A1}}&lt;/p&gt;","seed":{"parameters":[{"name":"Q1","label":null,"min":10,"max":39,"step":1},{"name":"Q2","label":null,"min":4,"max":9,"step":1}],"calculated":[{"name":"A1","label":"{{function}}","function":"{{Q1}}"},{"name":"T1","label":"","function":"math.floor({{Q1}}/{{Q2}})","temp":true},{"name":"T2","label":"","function":"{{Q1}}-{{Q2}}*{{T1}}","temp":true}],"uniques":true},"algorithm":{"name":"calculateOperation","params":{"method":"equivLiteral","keyboard":"NUMERICAL"}}}</t>
  </si>
  <si>
    <t>En una entrega de premios hay {{Q2}} mesas y cada una está ocupada por {{Q1}} invitados. Sin embargo, a {{Q3}} personas no se les ha asignado mesa. Utiliza la prueba de la división para saber cuántos invitados hay en la entrega de premios.
Hay {{A1}} invitados.</t>
  </si>
  <si>
    <t>Q1: Mín: 5; Máx: 8; Step: 1
Q2: Mín: 6; Máx: 9; Step: 1
Q3: Mín: 2; Máx: 4; Step: 1</t>
  </si>
  <si>
    <t>A1 = {{Q1}}*{{Q2}}+{{Q3}}</t>
  </si>
  <si>
    <t>&lt;p&gt;Con la prueba de la división se puede ver si una división se ha calculado correctamente:&lt;/p&gt;divisor × cociente + resto = dividendo&lt;/p&gt;&lt;p&gt;{{Q1}} invitados en cada mesa × {{Q2}} mesas + {{Q3}} invitados sin mesa = {{A1}} invitados en total&lt;/p&gt;
Sin TE particular</t>
  </si>
  <si>
    <t>{"id":"M3-NyO-19b-A-1","stimulus":"&lt;p&gt;Em uma premiação, havia {{Q2}} mesas e cada uma foi ocupada por {{Q1}} convidados. No entanto, {{Q3}} convidados ficara sem lugar entre as mesas. Aplique a prova real da divisão para descobrir quantos convidados estiveram na cerimônia de premiação.&lt;/p&gt;","template":"&lt;p&gt;Havia {{response}} convidados.&lt;/p&gt;","hint":"&lt;p&gt;Com a prova real da divisão pode-se verificar se a divisão foi calculada corretamente.&lt;/p&gt;","feedback":"&lt;p&gt;Com a prova real da divisão pode-se verificar se a divisão foi calculada corretamente:&lt;/p&gt;&lt;p style=\"text-align: center\"&gt;divisor × quociente + resto = dividendo&lt;/p&gt;&lt;p style=\"text-align: center\"&gt;{{Q1}} convidados em cada mesa × {{Q2}} mesas + {{Q3}} convidados sem mesa = {{A1}} convidados no total&lt;/p&gt;","seed":{"parameters":[{"name":"Q1","label":null,"list":[5,6,7,8]},{"name":"Q2","label":null,"list":[6,7,8,9]},{"name":"Q3","label":null,"list":[2,3,4]}],"calculated":[{"name":"A1","label":"{{function}}","function":"{{Q1}}*{{Q2}}+{{Q3}}"}],"uniques":true},"algorithm":{"name":"calculateOperation","params":{"method":"equivLiteral","keyboard":"NUMERICAL"}}}</t>
  </si>
  <si>
    <t>En un tren viajan {{Q1}} pasajeros sentados en cada uno de sus {{Q2}} vagones y hay {{Q3}} personas en todo el tren que van de pie. Utiliza la prueba de la división para calcular el número de pasajeros.
En el tren viajan {{A1}} pasajeros.</t>
  </si>
  <si>
    <t>Q1: Mín: 5; Máx: 9; Step: 1
Q2: Mín: 7; Máx: 9; Step: 1
Q3: Mín: 2; Máx: 4; Step: 1</t>
  </si>
  <si>
    <t>&lt;p&gt;Con la prueba de la división se puede ver si una división se ha calculado correctamente:&lt;/p&gt;divisor × cociente + resto = dividendo&lt;/p&gt;&lt;p&gt;{{Q1}} pasajeros sentados × {{Q2}} vagones + {{Q3}} pasajeros de pie = {{A1}} pasajeros en total&lt;/p&gt;</t>
  </si>
  <si>
    <t>{"id":"M3-NyO-19b-A-2","stimulus":"&lt;p&gt;Em um trem, {{Q1}} os passageiros viajam sentados em cada um dos {{Q2}} vagões, porém há ainda {{Q3}} pessoas em pé ao longo do trem. Aplique a prova real da divisão para calcular o número de passageiros do trem.&lt;/p&gt;","template":"&lt;p&gt;No trem viajam {{response}} passageiros.&lt;/p&gt;","hint":"&lt;p&gt;Com a prova real da divisão pode-se verificar se a divisão foi calculada corretamente.&lt;/p&gt;","feedback":"&lt;p&gt;Com a prova real da divisão pode-se verificar se a divisão foi calculada corretamente:&lt;/p&gt;&lt;p style=\"text-align: center\"&gt;divisor × quociente + resto = dividendo&lt;/p&gt;&lt;p style=\"text-align: center\"&gt;{{Q1}} passageiros sentados × {{Q2}} vagões + {{Q3}} passageiros em pé = {{A1}} passageiros no total&lt;/p&gt;","seed":{"parameters":[{"name":"Q1","label":null,"list":[5,6,7,8,9]},{"name":"Q2","label":null,"list":[7,8,9]},{"name":"Q3","label":null,"list":[2,3,4]}],"calculated":[{"name":"A1","label":"{{function}}","function":"{{Q1}}*{{Q2}}+{{Q3}}"}],"uniques":true},"algorithm":{"name":"calculateOperation","params":{"method":"equivLiteral","keyboard":"NUMERICAL"}}}</t>
  </si>
  <si>
    <t>Para organizar una actividad, un profesor ha decidido dividir la clase en {{Q1}} grupos de {{Q2}} estudiantes cada uno. sin embargo, {{Q3}} alumnos se han quedado sin grupo. Utiliza la prueba de la división para calcular cuántos estudiantes hay en la clase.
En la clase hay {{A1}} estudiantes.</t>
  </si>
  <si>
    <t>En el instituto se distribuyen a los alumnos, en cada salón, de acuerdo al idioma que estudian. En un salón hay {{Q1}} personas que estudian inglés, {{Q2}} estudian francés, mientras que {{Q3}} no pudieron ingresar a ninguna clase. Utiliza la prueba fundamental de la división para calcular cuántos alumnos asistieron al instituto.
Asistieron {{A1}} alumnos.</t>
  </si>
  <si>
    <t>Q1: Mín: 4; Máx: 6; Step: 1
Q2: Mín: 4; Máx: 6; Step: 1
Q3: Mín: 2; Máx: 3; Step: 1</t>
  </si>
  <si>
    <t>Con la prueba de la división se puede comprobar si una división se ha realizado correctamente.</t>
  </si>
  <si>
    <t>&lt;p&gt;Con la prueba de la división se puede ver si una división se ha calculado correctamente:&lt;/p&gt;divisor × cociente + resto = dividendo&lt;/p&gt;&lt;p&gt;{{Q2}} estudiantes en cada grupo × {{Q2}} grupos + {{Q3}} estudiantes sin grupo = {{A1}} estudiantes en total&lt;/p&gt;</t>
  </si>
  <si>
    <t>{"id":"M3-NyO-19b-A-3","stimulus":"&lt;p&gt;Para organizar uma atividade, um professor decidiu dividir a turma em {{Q1}} grupos com {{Q2}} alunos cada. Porém, nessa divisão, {{Q3}} alunos ficaram sem grupo. Aplique a prova real da divisão para descobrir quantos alunos tem a turma.&lt;/p&gt;","template":"&lt;p&gt;Na turma há {{response}} alunos.&lt;/p&gt;","hint":"&lt;p&gt;Com a prova real da divisão pode-se verificar se a divisão foi calculada corretamente.&lt;/p&gt;","feedback":"&lt;p&gt;Com a prova real da divisão pode-se verificar se a divisão foi calculada corretamente:&lt;/p&gt;&lt;p style=\"text-align: center\"&gt;divisor × quociente + resto = dividendo&lt;/p&gt;&lt;p style=\"text-align: center\"&gt;{{Q2}} alunos em cada grupo × {{Q1}} grupos + {{Q3}} alunos sem grupo = {{A1}} alunos no total&lt;/p&gt;","seed":{"parameters":[{"name":"Q1","label":null,"list":[4,5,6]},{"name":"Q2","label":null,"list":[4,5,6]},{"name":"Q3","label":null,"list":[2,3]}],"calculated":[{"name":"A1","label":"{{function}}","function":"{{Q1}}*{{Q2}}+{{Q3}}"}],"uniques":true},"algorithm":{"name":"calculateOperation","params":{"method":"equivLiteral","keyboard":"NUMERICAL"}}}</t>
  </si>
  <si>
    <r>
      <rPr>
        <rFont val="Calibri"/>
        <color rgb="FF000000"/>
        <sz val="12.0"/>
      </rPr>
      <t xml:space="preserve">Pedro ha distribuido todas sus fotos en </t>
    </r>
    <r>
      <rPr>
        <rFont val="Calibri"/>
        <color rgb="FF000000"/>
        <sz val="12.0"/>
      </rPr>
      <t xml:space="preserve">{{Q1}} </t>
    </r>
    <r>
      <rPr>
        <rFont val="Calibri"/>
        <color rgb="FF000000"/>
        <sz val="12.0"/>
      </rPr>
      <t xml:space="preserve">álbumes. En cada álbum ha colocado </t>
    </r>
    <r>
      <rPr>
        <rFont val="Calibri"/>
        <color rgb="FF000000"/>
        <sz val="12.0"/>
      </rPr>
      <t>{{Q2}}</t>
    </r>
    <r>
      <rPr>
        <rFont val="Calibri"/>
        <color rgb="FF000000"/>
        <sz val="12.0"/>
      </rPr>
      <t xml:space="preserve"> fotos y le han quedado </t>
    </r>
    <r>
      <rPr>
        <rFont val="Calibri"/>
        <color rgb="FF000000"/>
        <sz val="12.0"/>
      </rPr>
      <t>{{Q3}}</t>
    </r>
    <r>
      <rPr>
        <rFont val="Calibri"/>
        <color rgb="FF000000"/>
        <sz val="12.0"/>
      </rPr>
      <t xml:space="preserve"> sin colocar. Utiliza la prueba de la división para calcular la cantidad total de fotos que tiene.
Pedro tiene {{A1}} fotos.</t>
    </r>
  </si>
  <si>
    <t>Pedro reparte sus libros en cajas. En la caja azúl hay {{Q1}} libros de cuentos, en la caja roja {{Q2}} libros de matemática, y {{Q3}} libros le quedan sin guardar. Utiliza la prueba fundamental de la división para calcular la cantidad de libros que tiene.
Pedro tiene {{A1}} libros.</t>
  </si>
  <si>
    <t>Q1: Mín: 5; Máx: 9; Step: 1
Q2: Mín: 5; Máx: 9; Step: 1
Q3: Mín: 2; Máx: 4; Step: 1</t>
  </si>
  <si>
    <t>&lt;p&gt;Con la prueba de la división se puede ver si una división se ha calculado correctamente:&lt;/p&gt;divisor × cociente + resto = dividendo&lt;/p&gt;&lt;p&gt;{{Q2}} fotos en cada ábum × {{Q1}} álbumes + {{Q3}} fotos sin colocar = {{A1}} fotos en total&lt;/p&gt;</t>
  </si>
  <si>
    <t>{"id":"M3-NyO-19b-A-4","stimulus":"&lt;p&gt;Pedro tentou distribuir todas as fotos dele em {{Q1}} álbuns. Em cada álbum ele conseguiu colocar {{Q2}} fotos, mas ao final {{Q3}} fotos ficaram sobrando. Aplique a prova real da divisão para calcular o número total de fotos que Pedro tem.&lt;/p&gt;","template":"&lt;p&gt;Pedro tem {{response}} fotos.&lt;/p&gt;","hint":"&lt;p&gt;Com a prova real da divisão pode-se verificar se a divisão foi calculada corretamente.&lt;/p&gt;","feedback":"&lt;p&gt;Com a prova real da divisão pode-se verificar se a divisão foi calculada corretamente:&lt;/p&gt;&lt;p style=\"text-align: center\"&gt;divisor × quociente + resto = dividendo&lt;/p&gt;&lt;p style=\"text-align: center\"&gt;{{Q2}} fotos em cada álbum × {{Q1}} álbuns + {{Q3}} fotos sobrando = {{A1}} fotos no total&lt;/p&gt;","seed":{"parameters":[{"name":"Q1","label":null,"list":[5,6,7,8,9]},{"name":"Q2","label":null,"list":[5,6,7,8,9]},{"name":"Q3","label":null,"list":[2,3,4]}],"calculated":[{"name":"A1","label":"{{function}}","function":"{{Q1}}*{{Q2}}+{{Q3}}"}],"uniques":true},"algorithm":{"name":"calculateOperation","params":{"method":"equivLiteral","keyboard":"NUMERICAL"}}}</t>
  </si>
  <si>
    <t>Lucía ha distribuido sus muñecas en {{Q1}} baúles, de manera que en cada baúl hay {{Q2}} muñecas y quedan {{Q3}} por guardar. Utiliza la prueba de la división para calcular cuántas muñecas tiene Lucía.
Lucía tiene {{A1}} muñecas.</t>
  </si>
  <si>
    <t>Lucía distribuye sus muñecas en baúles. En el bául pequeño coloca {{Q1}} muñecas, en el baúl grande guarda {{Q2}}, y quedan {{Q3}} sin guardar. Utiliza la prueba fundamental de la división para calcular la cantidad de muñecas que tiene.
Lucía tiene {{A1}} muñecas.</t>
  </si>
  <si>
    <t>Q1: Mín: 4; Máx: 6; Step: 1
Q2: Mín: 4; Máx: 8; Step: 1
Q3: Mín: 2; Máx: 3; Step: 1</t>
  </si>
  <si>
    <t>&lt;p&gt;Con la prueba de la división se puede ver si una división se ha calculado correctamente:&lt;/p&gt;divisor × cociente + resto = dividendo&lt;/p&gt;&lt;p&gt;{{Q2}} muñecas en cada baúl × {{Q1}} baúles + {{Q3}} muñecas sin guardar = {{A1}} muñecas en total&lt;/p&gt;</t>
  </si>
  <si>
    <t>{"id":"M3-NyO-19b-A-5","stimulus":"&lt;p&gt;Laís distribuiu os brinquedos dela em {{Q1}} baús, de modo que em cada baú ficaram {{Q2}} brinquedos e restaram ainda {{Q3}} para serem guardados em outro lugar. Aplique a prova real da divisão para calcular quantos brinquedos Laís tem.&lt;/p&gt;","template":"&lt;p&gt;Laís tem {{response}} brinquedos.&lt;/p&gt;","hint":"&lt;p&gt;Com a prova real da divisão pode-se verificar se a divisão foi calculada corretamente.&lt;/p&gt;","feedback":"&lt;p&gt;Com a prova real da divisão pode-se verificar se a divisão foi calculada corretamente:&lt;/p&gt;&lt;p style=\"text-align: center\"&gt;divisor × quociente + resto = dividendo&lt;/p&gt;&lt;p style=\"text-align: center\"&gt;{{Q2}} brinquedos em cada baú × {{Q1}} baús + {{Q3}} brinquedos restantes = {{A1}} brinquedos no total&lt;/p&gt;","seed":{"parameters":[{"name":"Q1","label":null,"list":[4,5,6]},{"name":"Q2","label":null,"list":[4,5,6,7,8]},{"name":"Q3","label":null,"list":[2,3]}],"calculated":[{"name":"A1","label":"{{function}}","function":"{{Q1}}*{{Q2}}+{{Q3}}"}],"uniques":true},"algorithm":{"name":"calculateOperation","params":{"method":"equivLiteral","keyboard":"NUMERICAL"}}}</t>
  </si>
  <si>
    <t>M3-NyO-20a</t>
  </si>
  <si>
    <t>Utiliza el algoritmo de la división para divisiones enteras (divid de 2 o 3 cifras; divis de 1 cifra; coc de 2 cifras)</t>
  </si>
  <si>
    <r>
      <rPr>
        <rFont val="Calibri"/>
        <color rgb="FF000000"/>
        <sz val="12.0"/>
      </rPr>
      <t xml:space="preserve">Selecciona </t>
    </r>
    <r>
      <rPr>
        <rFont val="Calibri"/>
        <color rgb="FF000000"/>
        <sz val="12.0"/>
      </rPr>
      <t>el cociente y el resto</t>
    </r>
    <r>
      <rPr>
        <rFont val="Calibri"/>
        <color rgb="FF000000"/>
        <sz val="12.0"/>
      </rPr>
      <t xml:space="preserve"> de esta división</t>
    </r>
    <r>
      <rPr>
        <rFont val="Calibri"/>
        <color rgb="FF000000"/>
        <sz val="12.0"/>
      </rPr>
      <t xml:space="preserve">.
</t>
    </r>
    <r>
      <rPr>
        <rFont val="Calibri"/>
        <color rgb="FF000000"/>
        <sz val="12.0"/>
      </rPr>
      <t>{{T1}} : {{Q1}}
Cociente = {{A1}}* / {{A2}}  / {{A3}}
Resto = {{A4}} * / {{A5}} / 0</t>
    </r>
  </si>
  <si>
    <t>Selecciona el resultado de esta división: {{T1}} : {{Q1}}.
Cociente: {{A1}}* / {{A2}}  / {{A3}}
Resto: {{A4}} * / {{A5}} / {{A6}}</t>
  </si>
  <si>
    <t>Drop down</t>
  </si>
  <si>
    <t>Q1: Mín: 4; Máx: 9; Step: 1
Q2: Mín: 10; Máx: 99; Step: 1
Q3-Q4: Mín: 1; Máx: 3; Step: 1</t>
  </si>
  <si>
    <t>T1 = {{Q1}}*{{Q2}}+{{Q3}}
A1 = {{Q2}}
A2 = {{Q1}}*{{T1}}
A3 = {{Q1}}+{{T1}}
A4 = {{Q3}}
A5 = {{Q4}}</t>
  </si>
  <si>
    <t>Divide el dividendo entre el divisor.</t>
  </si>
  <si>
    <t>&lt;p&gt;Una división es el reparto de un dividendo tantas veces como indica el divisor.&lt;/p&gt;</t>
  </si>
  <si>
    <t>{"id":"M3-NyO-20a-I-1","stimulus":"&lt;p&gt;Selecione o quociente e o resto desta divisão.&lt;/p&gt;&lt;p style=\"text-align: center\"&gt;{{T1}} : {{Q1}}&lt;/p&gt;","template":"&lt;p style=\"text-align: center\"&gt;Quociente = {{response}}&lt;/p&gt;&lt;p&gt;Resto = {{response}}&lt;/p&gt;","hint":"&lt;p&gt;Divida o dividendo pelo divisor.&lt;/p&gt;","feedback":"&lt;p&gt;Uma divisão é a repartição de um dividendo em tantas partes iguais quantas indicadar o divisor.&lt;/p&gt;","seed":{"parameters":[{"name":"Q1","label":null,"min":4,"max":9,"step":1},{"name":"Q2","label":null,"min":10,"max":99,"step":1},{"name":"Q3","label":null,"min":1,"max":3,"step":1},{"name":"Q4","label":null,"min":1,"max":3,"step":1}],"calculated":[{"name":"T1","function":"{{Q1}}*{{Q2}}+{{Q3}}","temp":true},{"name":"A1","label":"{{Q2}}","group":"1"},{"name":"A2","label":"{{function}}","function":"{{Q1}}*{{T1}}","group":"1","incorrect":true},{"name":"A3","label":"{{function}}","function":"{{Q1}}+{{T1}}","group":"1","incorrect":true},{"name":"A4","label":"{{Q3}}","group":"2"},{"name":"A5","label":"{{Q4}}","group":"2","incorrect":true},{"name":"A6","label":"0","group":"2","incorrect":true}],"uniques":true},"algorithm":{"name":"groupResponses","template":"Cloze with drop down"}}</t>
  </si>
  <si>
    <t>Calcula esta división.
{{T1}} : {{Q1}} = {{A1}}; resto = {{A2}}</t>
  </si>
  <si>
    <t>Q1: Mín: 4; Máx: 9; Step: 1
Q2: Mín: 10; Máx: 99; Step: 1
Q3: Mín: 1; Máx: 3; Step: 1</t>
  </si>
  <si>
    <t>T1 = {{Q1}}*{{Q2}}+{{Q3}}
A1 = {{Q2}}
A2 = {{Q3}}</t>
  </si>
  <si>
    <t>{"id":"M3-NyO-20a-E-1","stimulus":"&lt;p&gt;Calcule esta divisão.&lt;/p&gt;","template":"&lt;p style=\"text-align: center\"&gt;{{T1}} : {{Q1}} = {{response}}; resto = {{response}}&lt;/p&gt;","hint":"&lt;p&gt;Divida o dividendo pelo divisor.&lt;/p&gt;","feedback":"&lt;p&gt;Uma divisão é a repartição de um dividendo em tantas partes iguais quantas indicadar o divisor.&lt;/p&gt;","seed":{"parameters":[{"name":"Q1","label":null,"min":4,"max":9,"step":1},{"name":"Q2","label":null,"min":10,"max":99,"step":1},{"name":"Q3","label":null,"min":1,"max":3,"step":1}],"calculated":[{"name":"T1","function":"{{Q1}}*{{Q2}}+{{Q3}}","temp":true},{"name":"A1","label":"{{function}}","function":"{{Q2}}"},{"name":"A2","label":"{{function}}","function":"{{Q3}}"}],"uniques":true},"algorithm":{"name":"calculateOperation","params":{"method":"equivLiteral","keyboard":"NUMERICAL"}}}</t>
  </si>
  <si>
    <t>En una granja hay {{T1}} conejos en libertad. Si a la hora de dormir se guardan {{Q1}} conejos en cada jaula, ¿cuántas jaulas se necesitan para todos? ¿Y cuántos conejos sobran en este reparto?
Se necesitan {{A1}} jaulas y habrá {{A2}} conejos sin jaula.</t>
  </si>
  <si>
    <t xml:space="preserve">En la granja hay {{T1}} conejos. Al atardecer se guardan {{Q1}} conejos por jaulas. ¿Cuántas jaulas se necesitan para guardar a los conejos?
Se necesitan {{A1}} jaulas. </t>
  </si>
  <si>
    <t>Q1: Mín: 4; Máx: 6; Step: 1
Q2: Mín: 10; Máx: 50; Step: 1
Q3: Mín: 2; Máx: 3; Step: 1</t>
  </si>
  <si>
    <t>{"id":"M3-NyO-20a-A-1","stimulus":"&lt;p&gt;Em uma fazenda existem {{T1}} coelhos que ficam soltos durante o dia. Se forem mantidos exatamente {{Q1}} coelhos por gaiola durante a noite, quantas gaiolas serão necessárias para todos eles? E quantos coelhos ficarão de fora?&lt;/p&gt;","template":"&lt;p&gt;Serão necessárias {{response}} gaiolas e restarão {{response}} coelhos de fora.&lt;/p&gt;","hint":"&lt;p&gt;Divida o dividendo pelo divisor.&lt;/p&gt;","feedback":"&lt;p&gt;Uma divisão é a repartição de um dividendo em tantas partes iguais quantas indicadar o divisor.&lt;/p&gt;","seed":{"parameters":[{"name":"Q1","label":null,"min":4,"max":6,"step":1},{"name":"Q2","label":null,"min":10,"max":50,"step":1},{"name":"Q3","label":null,"min":2,"max":3,"step":1}],"calculated":[{"name":"T1","function":"{{Q1}}*{{Q2}}+{{Q3}}","temp":true},{"name":"A1","label":"{{function}}","function":"{{Q2}}"},{"name":"A2","label":"{{function}}","function":"{{Q3}}"}],"uniques":true},"algorithm":{"name":"calculateOperation","params":{"method":"equivLiteral","keyboard":"NUMERICAL"}}}</t>
  </si>
  <si>
    <t>En una excursión se quiere distribuir a {{T1}} estudiantes en {{Q1}} minibuses. ¿Cuántos estudiantes van a viajar en cada minibús? ¿Y cuántos se quedan fuera de este reparto?
En cada minibús viajarán {{A1}} estudiantes, y {{A2}} se repartirán de alguna manera entre los minibuses.</t>
  </si>
  <si>
    <t>{{T1}} alumnos de la escuela salen de paseo. Si se los quiere repartir en {{Q1}} minibuses. ¿Cuántos alumnos viajarán en cada minibús? ¿Cuántos alumnos quedan fuera de los minibuses?
Viajarán {{A1}} alumnos por minibús y quedan {{A2}} fuera de estos.</t>
  </si>
  <si>
    <t>Q1: Mín: 4; Máx: 9; Step: 1
Q2: Mín: 20; Máx: 40; Step: 1
Q3: Mín: 2; Máx: 3; Step: 1</t>
  </si>
  <si>
    <t>{"id":"M3-NyO-20a-A-2","stimulus":"&lt;p&gt;Em uma excursão, deseja-se distribuir {{T1}} alunos em {{Q1}} micro-ônibus. Quantos alunos viajarão em cada micro-ônibus? E quantos irão restar?&lt;/p&gt;","template":"&lt;p&gt;Em cada micro-ônibus viajarão {{response}} os alunos, e {{response}} restantes podem ser distribuídos entre os micro-ônibus.&lt;/p&gt;","hint":"&lt;p&gt;Divida o dividendo pelo divisor.&lt;/p&gt;","feedback":"&lt;p&gt;Uma divisão é a repartição de um dividendo em tantas partes iguais quantas indicadar o divisor.&lt;/p&gt;","seed":{"parameters":[{"name":"Q1","label":null,"min":4,"max":9,"step":1},{"name":"Q2","label":null,"min":20,"max":40,"step":1},{"name":"Q3","label":null,"min":2,"max":3,"step":1}],"calculated":[{"name":"T1","function":"{{Q1}}*{{Q2}}+{{Q3}}","temp":true},{"name":"A1","label":"{{function}}","function":"{{Q2}}"},{"name":"A2","label":"{{function}}","function":"{{Q3}}"}],"uniques":true},"algorithm":{"name":"calculateOperation","params":{"method":"equivLiteral","keyboard":"NUMERICAL"}}}</t>
  </si>
  <si>
    <t>Enrique ha repartido entre sus {{Q1}} amistades una caja con {{T1}} bombones. ¿Cuántos bombones le da a cada amistad? ¿Y qué cantidad de bombones sobra?
Cada amistad recibe {{A1}} bombones, y sobran {{A2}}.</t>
  </si>
  <si>
    <t>Enrique reparte entre sus {{Q1}} amigos, una caja de bombones que tiene {{T1}} unidades. ¿Cuántos bombones le da a cada amigo? ¿Qué cantidad de bombones sobran?
Cada amigo recibe {{A1}} bombones y sobran {{A2}} bombones.</t>
  </si>
  <si>
    <t>Q1: Mín: 5; Máx: 9; Step: 1
Q2: Mín: 10; Máx: 20; Step: 1
Q3: Mín: 2; Máx: 4; Step: 1</t>
  </si>
  <si>
    <t>{"id":"M3-NyO-20a-A-3","stimulus":"&lt;p&gt;Henrique distribuiu entre seus {{Q1}} amigos uma caixa com {{T1}} chocolates. Sabendo que cada amigo recebeu a mesma quantidade de chocolates, quantos cada um recebeu? E quantos chocolates sobraram?&lt;/p&gt;","template":"&lt;p&gt;Cada amigo ganhou {{response}} chocolates e sobraram {{response}}.&lt;/p&gt;","hint":"&lt;p&gt;Divida o dividendo pelo divisor.&lt;/p&gt;","feedback":"&lt;p&gt;Uma divisão é a repartição de um dividendo em tantas partes iguais quantas indicadar o divisor.&lt;/p&gt;","seed":{"parameters":[{"name":"Q1","label":null,"min":5,"max":9,"step":1},{"name":"Q2","label":null,"min":10,"max":20,"step":1},{"name":"Q3","label":null,"min":2,"max":4,"step":1}],"calculated":[{"name":"T1","function":"{{Q1}}*{{Q2}}+{{Q3}}","temp":true},{"name":"A1","label":"{{function}}","function":"{{Q2}}"},{"name":"A2","label":"{{function}}","function":"{{Q3}}"}],"uniques":true},"algorithm":{"name":"calculateOperation","params":{"method":"equivLiteral","keyboard":"NUMERICAL"}}}</t>
  </si>
  <si>
    <t>Una empresa ha repartido {{T1}} móviles entre las {{Q1}} tiendas de una ciudad. ¿Cuántos móviles ha recibido cada tienda? ¿Y cuántos móviles se quedan fuera del reparto?
Cada tienda ha recibido {{A1}} móviles, mientras que {{A2}} dispositivos quedan fuera del reparto.</t>
  </si>
  <si>
    <t>Una empresa de tecnología, distribuye {{T1}} móviles a {{Q1}} tiendas de la ciudad. ¿Cuántos móviles recibe cada tienda? ¿Cuántos móviles quedan sin distribuir?
Cada tienda recibe {{A1}} móviles y quedan {{A2}} móviles sin distribuir.</t>
  </si>
  <si>
    <t>Q1: Mín: 6; Máx: 9; Step: 1
Q2: Mín: 50; Máx: 99; Step: 1
Q3: Mín: 2; Máx: 5; Step: 1</t>
  </si>
  <si>
    <t>{"id":"M3-NyO-20a-A-4","stimulus":"&lt;p&gt;Uma empresa distribuiu {{T1}} telefones celulares entre as {{Q1}} lojas que ela tem em uma cidade. Quantos celulares cada loja recebeu, sabendo que todas receberam a mesma quantidade? E quantos celulares sobraram?&lt;/p&gt;","template":"&lt;p&gt;Cada loja recebeu {{response}} celulares e sobraram {{response}} dispositivos.&lt;/p&gt;","hint":"&lt;p&gt;Divida o dividendo pelo divisor.&lt;/p&gt;","feedback":"&lt;p&gt;Uma divisão é a repartição de um dividendo em tantas partes iguais quantas indicadar o divisor.&lt;/p&gt;","seed":{"parameters":[{"name":"Q1","label":null,"min":6,"max":9,"step":1},{"name":"Q2","label":null,"min":50,"max":99,"step":1},{"name":"Q3","label":null,"min":2,"max":5,"step":1}],"calculated":[{"name":"T1","function":"{{Q1}}*{{Q2}}+{{Q3}}","temp":true},{"name":"A1","label":"{{function}}","function":"{{Q2}}"},{"name":"A2","label":"{{function}}","function":"{{Q3}}"}],"uniques":true},"algorithm":{"name":"calculateOperation","params":{"method":"equivLiteral","keyboard":"NUMERICAL"}}}</t>
  </si>
  <si>
    <t>Julieta tiene una colección de {{T1}} cromos de diferentes partes del mundo. Los quiere repartir en {{Q1}} sobres para tenerlos ordenados. ¿Cuántos cromos tiene que colocar en cada sobre? ¿Y cuántos cromos sobran en este reparto?
Tiene que guardar {{A1}} cromos en cada sobre y le sobran {{A2}}.</t>
  </si>
  <si>
    <t xml:space="preserve">Julieta colecciona estampillas de diferentes partes del mundo. Tiene {{T1}} estampillas y las reparte en {{Q1}} sobres para ordenarlas. ¿Cuántas estampillas coloca por sobre? ¿Le sobra alguna estampilla?
Coloca {{A1}} estampillas por sobre y le sobran {{A2}} estampillas. </t>
  </si>
  <si>
    <t>Q1: Mín: 5; Máx: 9; Step: 1
Q2: Mín: 30; Máx: 60; Step: 1
Q3: Mín: 2; Máx: 4; Step: 1</t>
  </si>
  <si>
    <t>{"id":"M3-NyO-20a-A-5","stimulus":"&lt;p&gt;Juliana tem uma coleção de {{T1}} cartões postais de diferentes partes do mundo. Ela deseja distribuí-los em {{Q1}} envelopes para mantê-los em ordem. Se a quantidade de cartões por envelope for a mesma, quantos cartões haverá em cada envelope? E quantos cartões ficarão de fora?&lt;/p&gt;","template":"&lt;p&gt;Haverá {{response}} cartões em cada envelope e irá sobrar {{response}} cartões.&lt;/p&gt;","hint":"&lt;p&gt;Divida o dividendo pelo divisor.&lt;/p&gt;","feedback":"&lt;p&gt;Uma divisão é a repartição de um dividendo em tantas partes iguais quantas indicadar o divisor.&lt;/p&gt;","seed":{"parameters":[{"name":"Q1","label":null,"min":5,"max":9,"step":1},{"name":"Q2","label":null,"min":30,"max":60,"step":1},{"name":"Q3","label":null,"min":2,"max":4,"step":1}],"calculated":[{"name":"T1","function":"{{Q1}}*{{Q2}}+{{Q3}}","temp":true},{"name":"A1","label":"{{function}}","function":"{{Q2}}"},{"name":"A2","label":"{{function}}","function":"{{Q3}}"}],"uniques":true},"algorithm":{"name":"calculateOperation","params":{"method":"equivLiteral","keyboard":"NUMERICAL"}}}</t>
  </si>
  <si>
    <t>M3-NyO-20b</t>
  </si>
  <si>
    <t>Completa divisiones en las que el dividendo, el divisor o el cociente son desconocidos (divid. de 2 o 3 cifras, divis. de 1 cifra)</t>
  </si>
  <si>
    <t>En la siguiente división, ¿cuál es el valor de ⬤?
{{T1}} : ⬤ = {{Q1}}
⬤ = {{Q2}}*
⬤ = {{T2}}
⬤ = {{T3}}
⬤ = {{T4}}
(se muestran 3 opciones, 1 es correcta)</t>
  </si>
  <si>
    <t>Q1: Mín: 10; Máx: 30; Step: 1
Q2: Mín: 2; Máx: 9; Step: 1</t>
  </si>
  <si>
    <t>T1 = {{Q1}}*{{Q2}}
T2 = {{T1}}*{{Q1}}
T3 = {{T1}}+{{Q1}}
T4 = {{T1}}-{{Q1}}</t>
  </si>
  <si>
    <t>La prueba de la división dice que:
dividendo = divisor × cociente + resto</t>
  </si>
  <si>
    <t>&lt;p&gt;La prueba de la división dice que:&lt;/p&gt;&lt;p&gt;dividendo = divisor × cociente + resto&lt;/p&gt;&lt;p&gt;Por tanto, ⬤ es un número que cumple esta condición: {{Q1}} × ⬤ = {{T1}}&lt;/p&gt;</t>
  </si>
  <si>
    <t>{"id":"M3-NyO-20b-I-1","stimulus":"&lt;p&gt;Na divisão a seguir, qual é o valor de ⬤?&lt;/p&gt;&lt;p style=\"text-align: center\"&gt;{{T1}} : ⬤ = {{Q1}}&lt;/p&gt;","hint":"&lt;p&gt;A relação fundamental da divisão diz que:&lt;/p&gt;&lt;p style=\"text-align: center\"&gt;dividendo = divisor × quociente + resto&lt;/p&gt;","feedback":"&lt;p&gt;A relação fundamental da divisão diz que:&lt;/p&gt;&lt;p style=\"text-align: center\"&gt;dividendo = divisor × quociente + resto&lt;/p&gt;&lt;p&gt;Portanto, ⬤ é um número que satisfaz esta condição: {{Q1}} × ⬤ = {{T1}}&lt;/p&gt;","seed":{"parameters":[{"name":"Q1","label":null,"min":10,"max":30,"step":1},{"name":"Q2","label":null,"min":2,"max":9,"step":1}],"calculated":[{"name":"T1","function":"{{Q1}}*{{Q2}}","temp":true},{"name":"T2","function":"{{T1}}*{{Q1}}","temp":true},{"name":"T3","function":"{{T1}}+{{Q1}}","temp":true},{"name":"T4","function":"{{T1}}-{{Q1}}","temp":true},{"name":"A1","label":"⬤ = {{Q2}}","function":"{{Q2}}"},{"name":"A2","label":"⬤ = {{T2}}","function":"{{T2}}","incorrect":true},{"name":"A3","label":"⬤ = {{T3}}","function":"{{T3}}","incorrect":true},{"name":"A4","label":"⬤ = {{T4}}","function":"{{T4}}","incorrect":true}],"uniques":true},"algorithm":{"name":"trueFalse","template":"Multiple choice – standard","params":{"countCorrect":1,"countIncorrect":2,"showCheckIcon": false,
            "columns": 3
        }
    }
}</t>
  </si>
  <si>
    <t>En la siguiente división, ¿cuál es el valor de ⬤?
⬤ : {{Q2}} = {{Q1}}
⬤ = {{T1}}*
⬤ = {{T2}}
⬤ = {{T3}}
⬤ = {{T4}}
(se muestran 3 opciones, 1 es correcta)</t>
  </si>
  <si>
    <r>
      <rPr>
        <rFont val="Calibri"/>
        <color rgb="FF000000"/>
        <sz val="12.0"/>
      </rPr>
      <t xml:space="preserve">Q1: Mín: </t>
    </r>
    <r>
      <rPr>
        <rFont val="Calibri"/>
        <color rgb="FF000000"/>
        <sz val="12.0"/>
      </rPr>
      <t>5</t>
    </r>
    <r>
      <rPr>
        <rFont val="Calibri"/>
        <color rgb="FF000000"/>
        <sz val="12.0"/>
      </rPr>
      <t xml:space="preserve">; Máx: </t>
    </r>
    <r>
      <rPr>
        <rFont val="Calibri"/>
        <color rgb="FF000000"/>
        <sz val="12.0"/>
      </rPr>
      <t>9</t>
    </r>
    <r>
      <rPr>
        <rFont val="Calibri"/>
        <color rgb="FF000000"/>
        <sz val="12.0"/>
      </rPr>
      <t xml:space="preserve">; Step: 1
Q2: Mín: 2; Máx: </t>
    </r>
    <r>
      <rPr>
        <rFont val="Calibri"/>
        <color rgb="FF000000"/>
        <sz val="12.0"/>
      </rPr>
      <t>4</t>
    </r>
    <r>
      <rPr>
        <rFont val="Calibri"/>
        <color rgb="FF000000"/>
        <sz val="12.0"/>
      </rPr>
      <t>; Step: 1</t>
    </r>
  </si>
  <si>
    <t>T1 = {{Q1}}*{{Q2}}
T2 = math.floor({{Q1}}/{{Q2}})
T3 = {{Q1}}+{{Q2}}
T4 = math.abs({{Q1}}-{{Q2}})</t>
  </si>
  <si>
    <t>&lt;p&gt;La prueba de la división dice que:&lt;/p&gt;&lt;p&gt;dividendo = divisor × cociente + resto&lt;/p&gt;&lt;p&gt;Por tanto:&lt;/p&gt;&lt;p&gt;⬤ = {{Q1}} × {{Q2}} = {{T1}}&lt;/p&gt;</t>
  </si>
  <si>
    <t>{"id":"M3-NyO-20b-I-2","stimulus":"&lt;p&gt;Na divisão a seguir, qual é o valor de ⬤?&lt;/p&gt;&lt;p style=\"text-align: center\"&gt;⬤ : {{Q2}} = {{Q1}}&lt;/p&gt;","hint":"&lt;p&gt;A relação fundamental da divisão diz que:&lt;/p&gt;&lt;p style=\"text-align: center\"&gt;dividendo = divisor × quociente + resto&lt;/p&gt;","feedback":"&lt;p&gt;A relação fundamental da divisão diz que:&lt;/p&gt;&lt;p style=\"text-align: center\"&gt;dividendo = divisor × quociente + resto&lt;/p&gt;&lt;p&gt;Portanto:&lt;/p&gt;&lt;p style=\"text-align: center\"&gt;⬤ = {{Q1}} × {{Q2}} = {{T1}}&lt;/p&gt;","seed":{"parameters":[{"name":"Q1","label":null,"min":5,"max":9,"step":1},{"name":"Q2","label":null,"min":2,"max":4,"step":1}],"calculated":[{"name":"T1","function":"{{Q1}}*{{Q2}}","temp":true},{"name":"T2","function":"math.floor({{Q1}}/{{Q2}})","temp":true},{"name":"T3","function":"{{Q1}}+{{Q2}}","temp":true},{"name":"T4","function":"math.abs({{Q1}}-{{Q2}})","temp":true},{"name":"A1","label":"⬤ = {{function}}","function":"{{T1}}"},{"name":"A2","label":"⬤ = {{function}}","function":"{{T2}}","incorrect":true},{"name":"A3","label":"⬤ = {{function}}","function":"{{T3}}","incorrect":true},{"name":"A4","label":"⬤ = {{function}}","function":"{{T4}}","incorrect":true}],"uniques":true},"algorithm":{"name":"trueFalse","template":"Multiple choice – standard","params":{"countCorrect":1,"countIncorrect":2,"showCheckIcon": false,
            "columns": 3
        }
    }
}</t>
  </si>
  <si>
    <t>Completa la siguiente división.
{{T1}} : {{A1}} = {{Q1}}</t>
  </si>
  <si>
    <t>Q1: Mín: 10; Máx: 50; Step: 1
Q2: Mín: 2; Máx: 9; Step: 1</t>
  </si>
  <si>
    <t>{"id":"M3-NyO-20b-E-1","stimulus":"&lt;p&gt;Complete a seguinte divisão.&lt;/p&gt;","template":"&lt;p style=\"text-align: center\"&gt;{{T1}} : {{response}} = {{Q1}}&lt;/p&gt;","hint":"&lt;p&gt;A relação fundamental da divisão diz que:&lt;/p&gt;&lt;p style=\"text-align: center\"&gt;dividendo = divisor × quociente + resto&lt;/p&gt;","feedback":"&lt;p&gt;A relação fundamental da divisão diz que:&lt;/p&gt;&lt;p style=\"text-align: center\"&gt;dividendo = divisor × quociente + resto&lt;/p&gt;&lt;p&gt;Portanto, ⬤ é um número que satisfaz esta condição: {{Q1}} × ⬤ = {{T1}}&lt;/p&gt;","seed":{"parameters":[{"name":"Q1","label":null,"min":10,"max":50,"step":1},{"name":"Q2","label":null,"min":2,"max":9,"step":1}],"calculated":[{"name":"T1","function":"{{Q1}}*{{Q2}}","temp":true},{"name":"A1","label":"{{function}}","function":"{{Q2}}"}],"uniques":true},"algorithm":{"name":"calculateOperation","params":{"method":"equivLiteral","keyboard":"NUMERICAL"}}}</t>
  </si>
  <si>
    <t>Completa la siguiente división.
{{A1}} : {{Q2}} = {{Q1}}</t>
  </si>
  <si>
    <r>
      <rPr>
        <rFont val="Calibri"/>
        <color rgb="FF000000"/>
        <sz val="12.0"/>
      </rPr>
      <t xml:space="preserve">Q1: Mín: 2; Máx: 9; Step: 1
Q2: Mín: </t>
    </r>
    <r>
      <rPr>
        <rFont val="Calibri"/>
        <color rgb="FF000000"/>
        <sz val="12.0"/>
      </rPr>
      <t>2</t>
    </r>
    <r>
      <rPr>
        <rFont val="Calibri"/>
        <color rgb="FF000000"/>
        <sz val="12.0"/>
      </rPr>
      <t xml:space="preserve">; Máx: </t>
    </r>
    <r>
      <rPr>
        <rFont val="Calibri"/>
        <color rgb="FF000000"/>
        <sz val="12.0"/>
      </rPr>
      <t>9</t>
    </r>
    <r>
      <rPr>
        <rFont val="Calibri"/>
        <color rgb="FF000000"/>
        <sz val="12.0"/>
      </rPr>
      <t>; Step: 1</t>
    </r>
  </si>
  <si>
    <t>&lt;p&gt;La prueba de la división dice que:&lt;/p&gt;&lt;p&gt;dividendo = divisor × cociente + resto&lt;/p&gt;&lt;p&gt;Por tanto:&lt;/p&gt;&lt;p&gt;dividendo = {{Q1}} × {{Q2}} = {{T1}}&lt;/p&gt;</t>
  </si>
  <si>
    <t>{"id":"M3-NyO-20b-E-2","stimulus":"&lt;p&gt;Complete a seguinte divisão.&lt;/p&gt;","template":"&lt;p style=\"text-align: center\"&gt;{{response}} : {{Q2}} = {{Q1}}&lt;/p&gt;","hint":"&lt;p&gt;A relação fundamental da divisão diz que:&lt;/p&gt;&lt;p style=\"text-align: center\"&gt;dividendo = divisor × quociente + resto&lt;/p&gt;","feedback":"&lt;p&gt;A relação fundamental da divisão diz que:&lt;/p&gt;&lt;p style=\"text-align: center\"&gt;dividendo = divisor × quociente + resto&lt;/p&gt;&lt;p&gt;Portanto:&lt;/p&gt;&lt;p style=\"text-align: center\"&gt;dividendo = {{Q1}} × {{Q2}} = {{T1}}&lt;/p&gt;","seed":{"parameters":[{"name":"Q1","label":null,"min":2,"max":9,"step":1},{"name":"Q2","label":null,"min":2,"max":9,"step":1}],"calculated":[{"name":"T1","function":"{{Q1}}*{{Q2}}","temp":true},{"name":"A1","label":"{{function}}","function":"{{Q1}}*{{Q2}}"}],"uniques":true},"algorithm":{"name":"calculateOperation","params":{"method":"equivLiteral","keyboard":"NUMERICAL"}}}</t>
  </si>
  <si>
    <t>José ha repartido su colección de canicas entre sus {{Q1}} nietas. Si cada una ha recibido {{Q2}} canicas, ¿cuántas canicas había en la colección?
La colección era de {{A1}} canicas.</t>
  </si>
  <si>
    <t>Q1: Mín: 2; Máx: 8; Step: 1
Q2: Mín: 5; Máx: 20; Step: 1</t>
  </si>
  <si>
    <t>&lt;p&gt;La operación del enunciado es:&lt;/p&gt;&lt;p&gt;... : {{Q1}} nietas = {{Q2}} canicas&lt;/p&gt;</t>
  </si>
  <si>
    <t>&lt;p&gt;La operación del enunciado es:&lt;/p&gt;&lt;p&gt;... : {{Q1}} nietas = {{Q2}} canicas&lt;/p&gt;&lt;p&gt;La prueba de la división dice que:&lt;/p&gt;&lt;p&gt;dividendo = divisor × cociente + resto&lt;/p&gt;&lt;p&gt;Por tanto, la colección de José tiene estas canicas:&lt;/p&gt;&lt;p&gt;dividendo = {{Q1}} × {{Q2}} = {{T1}}&lt;/p&gt;</t>
  </si>
  <si>
    <t>{"id":"M3-NyO-20b-A-1","stimulus":"&lt;p&gt;Osvaldo distribuiu sua coleção de bolinhas de gude entre suas {{Q1}} netas. Se cada uma recebeu {{Q2}} bolinhas de gude, quantas bolinhas havia na coleção?&lt;/p&gt;","template":"&lt;p&gt;A coleção era de {{response}} bolinhas de gude.&lt;/p&gt;","hint":"&lt;p&gt;De acordo com o enunciado, a operação é:&lt;/p&gt;&lt;p style=\"text-align: center\"&gt;... : {{Q1}} netas = {{Q2}} bolinhas de gude&lt;/p&gt;","feedback":"&lt;p&gt;De acordo com o enunciado, a operação é:&lt;/p&gt;&lt;p style=\"text-align: center\"&gt;... : {{Q1}} netas = {{Q2}} bolinhas de gude&lt;/p&gt;&lt;p&gt;A relação fundamental da divisão diz que:&lt;/p&gt;&lt;p style=\"text-align: center\"&gt;dividendo = divisor × quociente + resto&lt;/p&gt;&lt;p&gt;Portanto, para calcular quantas de bolinhas de gude havia na coleção, pode-se fazer:&lt;/p&gt;&lt;p style=\"text-align: center\"&gt;dividendo = {{Q1}} × {{Q2}} = {{T1}}&lt;/p&gt;","seed":{"parameters":[{"name":"Q1","label":null,"min":2,"max":8,"step":1},{"name":"Q2","label":null,"min":5,"max":20,"step":1}],"calculated":[{"name":"T1","function":"{{Q1}}*{{Q2}}","temp":true},{"name":"A1","label":"{{function}}","function":"{{Q1}}*{{Q2}}"}],"uniques":true},"algorithm":{"name":"calculateOperation","params":{"method":"equivLiteral","keyboard":"NUMERICAL"}}}</t>
  </si>
  <si>
    <t>Los {{Q1}} invitados a una fiesta de cumpleaños han recibido {{Q2}} zumos de melocotón cada uno. ¿Cuántos zumos había en la fiesta?
En la fiesta había {{A1}} zumos.</t>
  </si>
  <si>
    <r>
      <rPr>
        <rFont val="Calibri"/>
        <color rgb="FF000000"/>
        <sz val="12.0"/>
      </rPr>
      <t xml:space="preserve">{{Q1}} : Mín = 10 ; Máx = 40 ; Step = 1
{{Q2}} : Mín = </t>
    </r>
    <r>
      <rPr>
        <rFont val="Calibri"/>
        <color rgb="FF000000"/>
        <sz val="12.0"/>
      </rPr>
      <t>2</t>
    </r>
    <r>
      <rPr>
        <rFont val="Calibri"/>
        <color rgb="FF000000"/>
        <sz val="12.0"/>
      </rPr>
      <t xml:space="preserve"> ; Máx = 5; Step = 1</t>
    </r>
  </si>
  <si>
    <t>&lt;p&gt;La operación del enunciado es:&lt;/p&gt;&lt;p&gt;... : {{Q1}} invitados = {{Q2}} zumos&lt;/p&gt;</t>
  </si>
  <si>
    <t>&lt;p&gt;La operación del enunciado es:&lt;/p&gt;&lt;p&gt;... : {{Q1}} invitados = {{Q2}} zumos&lt;/p&gt;&lt;p&gt;Según la prueba de la división:&lt;/p&gt;&lt;p&gt;dividendo = divisor × cociente + resto&lt;/p&gt;&lt;p&gt;Por tanto, estos son los zumos que había en la fiesta:&lt;/p&gt;&lt;p&gt;dividendo = {{Q1}} × {{Q2}} = {{T1}}&lt;/p&gt;</t>
  </si>
  <si>
    <t>{"id":"M3-NyO-20b-A-2","stimulus":"&lt;p&gt;Cada um dos {{Q1}} convidados de uma festa de aniversário recebeu {{Q2}} copos com suco. Quantos copos de suco havia na festa?&lt;/p&gt;","template":"&lt;p&gt;Na festa havia {{response}} copos de suco.&lt;/p&gt;","hint":"&lt;p&gt;De acordo com o enunciado, a operação é:&lt;/p&gt;&lt;p style=\"text-align: center\"&gt;... : {{Q1}} convidados = {{Q2}} copos de suco&lt;/p&gt;","feedback":"&lt;p&gt;De acordo com o enunciado, a operação é:&lt;/p&gt;&lt;p style=\"text-align: center\"&gt;... : {{Q1}} convidados = {{Q2}} copos de suco&lt;/p&gt;&lt;p&gt;A relação fundamental da divisão diz que:&lt;/p&gt;&lt;p style=\"text-align: center\"&gt;dividendo = divisor × quociente + resto&lt;/p&gt;&lt;p&gt;Portanto, a quantidade de copos de suco que havia na festa era de:&lt;/p&gt;&lt;p style=\"text-align: center\"&gt;dividendo = {{Q1}} × {{Q2}} = {{A1}}&lt;/p&gt;","seed":{"parameters":[{"name":"Q1","label":null,"min":10,"max":40,"step":1},{"name":"Q2","label":null,"min":2,"max":5,"step":1}],"calculated":[{"name":"A1","label":"{{function}}","function":"{{Q1}}*{{Q2}}"}],"uniques":true},"algorithm":{"name":"calculateOperation","params":{"method":"equivLiteral","keyboard":"NUMERICAL"}}}</t>
  </si>
  <si>
    <t>Para un trabajo en clase, la maestra ha separado a sus estudiantes en {{Q1}} grupos de {{Q2}} personas cada uno. Calcula cuántos estudiantes hay en el aula.
En el aula hay {{A1}} estudiantes.</t>
  </si>
  <si>
    <t>Q1: List: 4-6; Step: 1 
Q2: Mín: 3; Máx: 8; Step: 1</t>
  </si>
  <si>
    <t>&lt;p&gt;La operación del enunciado es:&lt;/p&gt;&lt;p&gt;... : {{Q1}} grupos = {{Q2}} estudiantes&lt;/p&gt;</t>
  </si>
  <si>
    <t>&lt;p&gt;La operación del enunciado es:&lt;/p&gt;&lt;p&gt;... : {{Q1}} grupos = {{Q2}} estudiantes&lt;/p&gt;&lt;p&gt;Según la prueba de la división:&lt;/p&gt;&lt;p&gt;dividendo = divisor × cociente + resto&lt;/p&gt;&lt;p&gt;Por tanto, estos son los estudiantes que hay en el aula:&lt;/p&gt;&lt;p&gt;dividendo = {{Q1}} × {{Q2}} = {{T1}}&lt;/p&gt;</t>
  </si>
  <si>
    <t>{"id":"M3-NyO-20b-A-3","stimulus":"&lt;p&gt;Para uma atividade em sala de aula, a professora separou os alunos em {{Q1}} grupos contendo {{Q2}} alunos cada um. Calcule quantos alunos participaram da atividade.&lt;/p&gt;","template":"&lt;p&gt;Na atividade participaram {{response}} alunos.&lt;/p&gt;","hint":"&lt;p&gt;De acordo com o enunciado, a operação é:&lt;/p&gt;&lt;p style=\"text-align: center\"&gt;... : {{Q1}} grupos = {{Q2}} alunos&lt;/p&gt;","feedback":"&lt;p&gt;De acordo com o enunciado, a operação é:&lt;/p&gt;&lt;p style=\"text-align: center\"&gt;... : {{Q1}} grupos = {{Q2}} alunos&lt;/p&gt;&lt;p&gt;A relação fundamental da divisão diz que:&lt;/p&gt;&lt;p style=\"text-align: center\"&gt;dividendo = divisor × quociente + resto&lt;/p&gt;&lt;p&gt;Portanto, o número de alunos que participaram da atividade foi de:&lt;/p&gt;&lt;p style=\"text-align: center\"&gt;dividendo = {{Q1}} × {{Q2}} = {{A1}}&lt;/p&gt;","seed":{"parameters":[{"name":"Q1","label":null,"list":[4,5,6]},{"name":"Q2","label":null,"min":3,"max":8,"step":1}],"calculated":[{"name":"A1","label":"{{function}}","function":"{{Q1}}*{{Q2}}"}],"uniques":true},"algorithm":{"name":"calculateOperation","params":{"method":"equivLiteral","keyboard":"NUMERICAL"}}}</t>
  </si>
  <si>
    <t>Susana ha repartido sus caramelos a partes iguales entre {{Q1}} niños, de modo que cada uno ha recibido {{Q2}} caramelos. ¿Cuántos caramelos tenía Susana al principio?
Susana tenía {{A1}} caramelos.</t>
  </si>
  <si>
    <t>Q1: Mín = 2 ; Máx = 9 ; Step = 1
Q2: Mín = 5 ; Máx = 10 ; Step = 1</t>
  </si>
  <si>
    <t>&lt;p&gt;La operación del enunciado es:&lt;/p&gt;&lt;p&gt;... : {{Q1}} niños = {{Q2}} caramelos&lt;/p&gt;</t>
  </si>
  <si>
    <t>&lt;p&gt;La operación del enunciado es:&lt;/p&gt;&lt;p&gt;... : {{Q1}} niños = {{Q2}} caramelos&lt;/p&gt;&lt;p&gt;Según la prueba de la división:&lt;/p&gt;&lt;p&gt;dividendo = divisor × cociente + resto&lt;/p&gt;&lt;p&gt;Por tanto, Susana tenía estos caramelos:&lt;/p&gt;&lt;p&gt;dividendo = {{Q1}} × {{Q2}} = {{T1}}&lt;/p&gt;</t>
  </si>
  <si>
    <t>{"id":"M3-NyO-20b-A-4","stimulus":"&lt;p&gt;Susana distribuiu algumas balas igualmente entre {{Q1}} crianças, de modo que cada uma recebeu {{Q2}} balas. Quantas balas Susana distribuiu?&lt;/p&gt;","template":"&lt;p&gt;Susana distribuiu {{response}} balas.&lt;/p&gt;","hint":"&lt;p&gt;De acordo com o enunciado, a operação é:&lt;/p&gt;&lt;p style=\"text-align: center\"&gt;... : {{Q1}} crianças = {{Q2}} balas&lt;/p&gt;","feedback":"&lt;p&gt;De acordo com o enunciado, a operação é:&lt;/p&gt;&lt;p style=\"text-align: center\"&gt;... : {{Q1}} crianças = {{Q2}} balas&lt;/p&gt;&lt;p&gt;A relação fundamental da divisão diz que:&lt;/p&gt;&lt;p style=\"text-align: center\"&gt;dividendo = divisor × quociente + resto&lt;/p&gt;&lt;p&gt;Portanto, o número de balas que Susana distribuiu foi de:&lt;/p&gt;&lt;p style=\"text-align: center\"&gt;dividendo = {{Q1}} × {{Q2}} = {{A1}}&lt;/p&gt;","seed":{"parameters":[{"name":"Q1","label":null,"min":2,"max":9,"step":1},{"name":"Q2","label":null,"min":5,"max":10,"step":1}],"calculated":[{"name":"A1","label":"{{function}}","function":"{{Q1}}*{{Q2}}"}],"uniques":true},"algorithm":{"name":"calculateOperation","params":{"method":"equivLiteral","keyboard":"NUMERICAL"}}}</t>
  </si>
  <si>
    <t>Una ONG ha repartido bolsas de comida entre {{Q1}} familias. Si cada familia ha recibido {{Q2}} bolsas, ¿con cuántas contaba la ONG?
La ONG contaba con {{A1}} bolsas.</t>
  </si>
  <si>
    <t>Q1: Mín = 3; Máx = 20; Step = 1
Q2: Mín = 2; Máx = 10 ; Step = 1</t>
  </si>
  <si>
    <t>&lt;p&gt;La operación del enunciado es:&lt;/p&gt;&lt;p&gt;... : {{Q1}} familias = {{Q2}} bolsas&lt;/p&gt;</t>
  </si>
  <si>
    <t>&lt;p&gt;La operación del enunciado es&lt;/p&gt;&lt;p&gt;... : {{Q1}} familias = {{Q2}} bolsas&lt;/p&gt;&lt;p&gt;Según la prueba de la división:&lt;/p&gt;&lt;p&gt;dividendo = divisor × cociente + resto&lt;/p&gt;&lt;p&gt;Por tanto, la ONG ha repartido estas bolsas:&lt;/p&gt;&lt;p&gt;dividendo = {{Q1}} × {{Q2}} = {{T1}}&lt;/p&gt;</t>
  </si>
  <si>
    <t>{"id":"M3-NyO-20b-A-5","stimulus":"&lt;p&gt;Uma ONG distribuiu cestas básicas de alimento entre {{Q1}} famílias. Se cada família recebeu {{Q2}} cestas, quantas ao todo foram distribuídas pela ONG?&lt;/p&gt;","template":"&lt;p&gt;A ONG distribuiu {{response}} cestas básicas.&lt;/p&gt;","hint":"&lt;p&gt;De acordo com o enunciado, a operação é:&lt;/p&gt;&lt;p style=\"text-align: center\"&gt;... : {{Q1}} famílias = {{Q2}} cestas básicas&lt;/p&gt;","feedback":"&lt;p&gt;De acordo com o enunciado, a operação é:&lt;/p&gt;&lt;p style=\"text-align: center\"&gt;... : {{Q1}} famílias = {{Q2}} cestas básicas&lt;/p&gt;&lt;p&gt;A relação fundamental da divisão diz que:&lt;/p&gt;&lt;p style=\"text-align: center\"&gt;dividendo = divisor × quociente + resto&lt;/p&gt;&lt;p&gt;Portanto, o número de cestas básicas que a ONG distribuiu foi de:&lt;/p&gt;&lt;p style=\"text-align: center\"&gt;dividendo = {{Q1}} × {{Q2}} = {{A1}}&lt;/p&gt;","seed":{"parameters":[{"name":"Q1","label":null,"min":3,"max":20,"step":1},{"name":"Q2","label":null,"min":2,"max":10,"step":1}],"calculated":[{"name":"A1","label":"{{function}}","function":"{{Q1}}*{{Q2}}"}],"uniques":true},"algorithm":{"name":"calculateOperation","params":{"method":"equivLiteral","keyboard":"NUMERICAL"}}}</t>
  </si>
  <si>
    <t>M3-NyO-20c</t>
  </si>
  <si>
    <t>Divide por descomposición (divid de 2 cifras; divis de 1 cifra; coc de 2 cifras)</t>
  </si>
  <si>
    <t>Para trabajar el cálculo mental, resuelve la siguiente división descomponiendo el dividendo.
{{T1}} : {{Q3}} = ...
{{T2}} : {{Q3}} = {{A1}}
{{T3}} : {{Q3}} = {{A2}}
Por tanto:
{{T1}} : {{Q3}} = {{A3}}</t>
  </si>
  <si>
    <t>Q1-Q3: min = 2; max = 9; step = 1</t>
  </si>
  <si>
    <t>T1 = {{Q1}}*{{Q3}}*10+{{Q2}}*{{Q3}}
T2 = {{Q1}}*{{Q3}}*10
T3 = {{Q2}}*{{Q3}}
A1 = {{Q1}}*10
A2 = {{Q2}}
A3 = {{Q1}}*10+{{Q2}}</t>
  </si>
  <si>
    <t>Para resolver esta división, empieza descomponiendo el dividendo para dividir un múltiplo de 10.
{{T2}} : {{Q3}} = {{A1}}
(Cloze math)</t>
  </si>
  <si>
    <t>A continuación, divide lo que queda del dividendo.
{{T3}} : {{Q3}} = {{A2}}
(Cloze math)</t>
  </si>
  <si>
    <t>Ahora utiliza estos resultados para calcular mentalmente esta división.
{{T2}} : {{Q3}} = {{A1}}
{{T3}} : {{Q3}} = {{A2}}
Por tanto:
{{T1}} : {{Q3}} = {{A1}} + {{A2}} = {{A3}}
(Cloze math)
El alumno solo tiene que escribir A3</t>
  </si>
  <si>
    <t>{"id":"M3-NyO-20c-I-1","seed":{"parameters":[{"name":"Q1","label":null,"min":2,"max":9,"step":1},{"name":"Q2","label":null,"min":2,"max":9,"step":1},{"name":"Q3","label":null,"min":2,"max":9,"step":1}],"uniques":true},"scaffolding":[{"id":"step-0","stimulus":"&lt;p&gt;Para trabalhar o cálculo mental, resolva a seguinte divisão decompondo o dividendo.&lt;/p&gt;&lt;p style=\"text-align: center\"&gt;{{T1}} : {{Q3}} = ...&lt;/p&gt;","template":"&lt;p style=\"text-align: center\"&gt;{{T2}} : {{Q3}} = {{response}}&lt;/p&gt;&lt;p style=\"text-align: center\"&gt;{{T3}} : {{Q3}} = {{response}}&lt;/p&gt;&lt;p&gt;Portanto:&lt;/p&gt;&lt;p style=\"text-align: center\"&gt;{{T1}} : {{Q3}} = {{response}}&lt;/p&gt;","seed":{"calculated":[{"name":"T1","label":"{{function}}","function":"{{Q1}}*{{Q3}}*10+{{Q2}}*{{Q3}}","temp":true},{"name":"T2","label":"{{function}}","function":"{{Q1}}*{{Q3}}*10","temp":true},{"name":"T3","label":"{{function}}","function":"{{Q2}}*{{Q3}}","temp":true},{"name":"0-A1","label":"{{function}}","function":"{{Q1}}*10"},{"name":"0-A2","label":"{{function}}","function":"{{Q2}}"},{"name":"0-A3","label":"{{function}}","function":"{{Q1}}*10+{{Q2}}"}]},"algorithm":{"name":"calculateOperation","template":"Cloze with drag &amp; drop","params":{"keyboard":"NUMERICAL"}}},{"id":"step-1","stimulus":"&lt;p&gt;Para resolver esta divisão, comece por dividir o dividendo para dividir um múltiplo de 10.&lt;/p&gt;","template":"&lt;p style=\"text-align: center\"&gt;{{T2}} : {{Q3}} = {{response}}&lt;/p&gt;","seed":{"calculated":[{"name":"T2","label":"{{function}}","function":"{{Q1}}*{{Q3}}*10","temp":true},{"name":"1-A1","label":"{{function}}","function":"{{Q1}}*10"}]},"algorithm":{"name":"calculateOperation","params":{"method":"equivLiteral","keyboard":"NUMERICAL"}}},{"id":"step-2","stimulus":"&lt;p&gt;Em seguida, divida o restante do dividendo.&lt;/p&gt;","template":"&lt;p style=\"text-align: center\"&gt;{{T3}} : {{Q3}} = {{response}}&lt;/p&gt;","seed":{"calculated":[{"name":"T3","label":"{{function}}","function":"{{Q2}}*{{Q3}}","temp":true},{"name":"2-A1","label":"{{function}}","function":"{{Q2}}"}]},"algorithm":{"name":"calculateOperation","params":{"method":"equivLiteral","keyboard":"NUMERICAL"}}},{"id":"step-3","stimulus":"&lt;p&gt;Agora use os resultados obtidos para calcular mentalmente a divisão.&lt;/p&gt;","template":"&lt;p style=\"text-align: center\"&gt;{{T2}} : {{Q3}} = {{T-A1}}&lt;/p&gt;&lt;p style=\"text-align: center\"&gt;{{T3}} : {{Q3}} = {{T-A2}}&lt;/p&gt;&lt;p&gt;Portanto:&lt;/p&gt;&lt;p style=\"text-align: center\"&gt;{{T1}} : {{Q3}} = {{T-A1}} + {{T-A2}} = {{response}}&lt;/p&gt;","seed":{"calculated":[{"name":"T1","label":"{{function}}","function":"{{Q1}}*{{Q3}}*10+{{Q2}}*{{Q3}}","temp":true},{"name":"T2","label":"{{function}}","function":"{{Q1}}*{{Q3}}*10","temp":true},{"name":"T3","label":"{{function}}","function":"{{Q2}}*{{Q3}}","temp":true},{"name":"T-A1","label":"{{function}}","function":"{{Q1}}*10","temp":true},{"name":"T-A2","label":"{{function}}","function":"{{Q2}}","temp":true},{"name":"0-A3","label":"{{function}}","function":"{{Q1}}*10+{{Q2}}"}]},"algorithm":{"name":"calculateOperation","params":{"method":"equivLiteral","keyboard":"NUMERICAL"}}}]}</t>
  </si>
  <si>
    <t>Para trabajar el cálculo mental, resuelve la siguiente división descomponiendo el dividendo.
{{T1}} : {{Q3}} = ...
{{T2}} : {{Q3}} = {{A1}}
{{T3}} : {{Q3}} = {{A2}}
Por tanto:
{{T1}} : {{Q3}} = {{A3}}</t>
  </si>
  <si>
    <t>{"id":"M3-NyO-20c-E-1","seed":{"parameters":[{"name":"Q1","label":null,"min":2,"max":9,"step":1},{"name":"Q2","label":null,"min":2,"max":9,"step":1},{"name":"Q3","label":null,"min":2,"max":9,"step":1}],"uniques":true},"scaffolding":[{"id":"step-0","stimulus":"&lt;p&gt;Para trabalhar o cálculo mental, resolva a seguinte divisão decompondo o dividendo.&lt;/p&gt;&lt;p style=\"text-align: center\"&gt;{{T1}} : {{Q3}} = ...&lt;/p&gt;","template":"&lt;p style=\"text-align: center\"&gt;{{T2}} : {{Q3}} = {{response}}&lt;/p&gt;&lt;p style=\"text-align: center\"&gt;{{T3}} : {{Q3}} = {{response}}&lt;/p&gt;&lt;p&gt;Portanto:&lt;/p&gt;&lt;p style=\"text-align: center\"&gt;{{T1}} : {{Q3}} = {{response}}&lt;/p&gt;","seed":{"calculated":[{"name":"T1","label":"{{function}}","function":"{{Q1}}*{{Q3}}*10+{{Q2}}*{{Q3}}","temp":true},{"name":"T2","label":"{{function}}","function":"{{Q1}}*{{Q3}}*10","temp":true},{"name":"T3","label":"{{function}}","function":"{{Q2}}*{{Q3}}","temp":true},{"name":"0-A1","label":"{{function}}","function":"{{Q1}}*10"},{"name":"0-A2","label":"{{function}}","function":"{{Q2}}"},{"name":"0-A3","label":"{{function}}","function":"{{Q1}}*10+{{Q2}}"}]},"algorithm":{"name":"calculateOperation","params":{"method":"equivLiteral","keyboard":"NUMERICAL"}}},{"id":"step-1","stimulus":"&lt;p&gt;Para resolver esta divisão, comece por dividir o dividendo para dividir um múltiplo de 10.&lt;/p&gt;","template":"&lt;p style=\"text-align: center\"&gt;{{T2}} : {{Q3}} = {{response}}&lt;/p&gt;","seed":{"calculated":[{"name":"T2","label":"{{function}}","function":"{{Q1}}*{{Q3}}*10","temp":true},{"name":"1-A1","label":"{{function}}","function":"{{Q1}}*10"}]},"algorithm":{"name":"calculateOperation","params":{"method":"equivLiteral","keyboard":"NUMERICAL"}}},{"id":"step-2","stimulus":"&lt;p&gt;Em seguida, divida o restante do dividendo.&lt;/p&gt;","template":"&lt;p style=\"text-align: center\"&gt;{{T3}} : {{Q3}} = {{response}}&lt;/p&gt;","seed":{"calculated":[{"name":"T3","label":"{{function}}","function":"{{Q2}}*{{Q3}}","temp":true},{"name":"2-A1","label":"{{function}}","function":"{{Q2}}"}]},"algorithm":{"name":"calculateOperation","params":{"method":"equivLiteral","keyboard":"NUMERICAL"}}},{"id":"step-3","stimulus":"&lt;p&gt;Agora use os resultados obtidos para calcular mentalmente a divisão.&lt;/p&gt;","template":"&lt;p style=\"text-align: center\"&gt;{{T2}} : {{Q3}} = {{T-A1}}&lt;/p&gt;&lt;p style=\"text-align: center\"&gt;{{T3}} : {{Q3}} = {{T-A2}}&lt;/p&gt;&lt;p&gt;Portanto:&lt;/p&gt;&lt;p style=\"text-align: center\"&gt;{{T1}} : {{Q3}} = {{T-A1}} + {{T-A2}} = {{response}}&lt;/p&gt;","seed":{"calculated":[{"name":"T1","label":"{{function}}","function":"{{Q1}}*{{Q3}}*10+{{Q2}}*{{Q3}}","temp":true},{"name":"T2","label":"{{function}}","function":"{{Q1}}*{{Q3}}*10","temp":true},{"name":"T3","label":"{{function}}","function":"{{Q2}}*{{Q3}}","temp":true},{"name":"T-A1","label":"{{function}}","function":"{{Q1}}*10","temp":true},{"name":"T-A2","label":"{{function}}","function":"{{Q2}}","temp":true},{"name":"0-A3","label":"{{function}}","function":"{{Q1}}*10+{{Q2}}"}]},"algorithm":{"name":"calculateOperation","params":{"method":"equivLiteral","keyboard":"NUMERICAL"}}}]}</t>
  </si>
  <si>
    <t>En la tienda le han ofrecido a Fran que pague {{T1}} € en {{Q3}} meses. ¿Cuántos euros tiene que pagar cada mes? Para trabajar el cálculo mental, resuelve la división descomponiendo el primer término.
{{T2}} : {{Q3}} = {{A1}}
{{T3}} : {{Q3}} = {{A2}}
Por tanto:
{{T1}} : {{Q3}} = {{A3}}</t>
  </si>
  <si>
    <t>{"id":"M3-NyO-20c-A-1","seed":{"parameters":[{"name":"Q1","label":null,"min":2,"max":9,"step":1},{"name":"Q2","label":null,"min":2,"max":9,"step":1},{"name":"Q3","label":null,"min":2,"max":9,"step":1}],"uniques":true},"scaffolding":[{"id":"step-0","stimulus":"&lt;p&gt;Ao realizar uma compra, Fran pode fazer o pagamento de R$ {{T1}} parcelado em {{Q3}} meses. Quantos reais ela deverá pagar por mês? Para praticar o cálculo mental, resolva a divisão decompondo o primeiro termo.&lt;/p&gt;","template":"&lt;p style=\"text-align: center\"&gt;{{T2}} : {{Q3}} = {{response}}&lt;/p&gt;&lt;p style=\"text-align: center\"&gt;{{T3}} : {{Q3}} = {{response}}&lt;/p&gt;&lt;p&gt;Portanto:&lt;/p&gt;&lt;p style=\"text-align: center\"&gt;{{T1}} : {{Q3}} = {{response}}&lt;/p&gt;","seed":{"calculated":[{"name":"T1","label":"{{function}}","function":"{{Q1}}*{{Q3}}*10+{{Q2}}*{{Q3}}","temp":true},{"name":"T2","label":"{{function}}","function":"{{Q1}}*{{Q3}}*10","temp":true},{"name":"T3","label":"{{function}}","function":"{{Q2}}*{{Q3}}","temp":true},{"name":"0-A1","label":"{{function}}","function":"{{Q1}}*10"},{"name":"0-A2","label":"{{function}}","function":"{{Q2}}"},{"name":"0-A3","label":"{{function}}","function":"{{Q1}}*10+{{Q2}}"}]},"algorithm":{"name":"calculateOperation","params":{"method":"equivLiteral","keyboard":"NUMERICAL"}}},{"id":"step-1","stimulus":"&lt;p&gt;Para resolver esta divisão, comece por dividir o dividendo para dividir um múltiplo de 10.&lt;/p&gt;","template":"&lt;p style=\"text-align: center\"&gt;{{T2}} : {{Q3}} = {{response}}&lt;/p&gt;","seed":{"calculated":[{"name":"T2","label":"{{function}}","function":"{{Q1}}*{{Q3}}*10","temp":true},{"name":"1-A1","label":"{{function}}","function":"{{Q1}}*10"}]},"algorithm":{"name":"calculateOperation","params":{"method":"equivLiteral","keyboard":"NUMERICAL"}}},{"id":"step-2","stimulus":"&lt;p&gt;Em seguida, divida o restante do dividendo.&lt;/p&gt;","template":"&lt;p style=\"text-align: center\"&gt;{{T3}} : {{Q3}} = {{response}}&lt;/p&gt;","seed":{"calculated":[{"name":"T3","label":"{{function}}","function":"{{Q2}}*{{Q3}}","temp":true},{"name":"2-A1","label":"{{function}}","function":"{{Q2}}"}]},"algorithm":{"name":"calculateOperation","params":{"method":"equivLiteral","keyboard":"NUMERICAL"}}},{"id":"step-3","stimulus":"&lt;p&gt;Agora use os resultados obtidos para calcular mentalmente a divisão.&lt;/p&gt;","template":"&lt;p style=\"text-align: center\"&gt;{{T2}} : {{Q3}} = {{T-A1}}&lt;/p&gt;&lt;p style=\"text-align: center\"&gt;{{T3}} : {{Q3}} = {{T-A2}}&lt;/p&gt;&lt;p&gt;Portanto:&lt;/p&gt;&lt;p style=\"text-align: center\"&gt;{{T1}} : {{Q3}} = {{T-A1}} + {{T-A2}} = {{response}}&lt;/p&gt;","seed":{"calculated":[{"name":"T1","label":"{{function}}","function":"{{Q1}}*{{Q3}}*10+{{Q2}}*{{Q3}}","temp":true},{"name":"T2","label":"{{function}}","function":"{{Q1}}*{{Q3}}*10","temp":true},{"name":"T3","label":"{{function}}","function":"{{Q2}}*{{Q3}}","temp":true},{"name":"T-A1","label":"{{function}}","function":"{{Q1}}*10","temp":true},{"name":"T-A2","label":"{{function}}","function":"{{Q2}}","temp":true},{"name":"0-A3","label":"{{function}}","function":"{{Q1}}*10+{{Q2}}"}]},"algorithm":{"name":"calculateOperation","params":{"method":"equivLiteral","keyboard":"NUMERICAL"}}}]}</t>
  </si>
  <si>
    <t>Armando y sus amigos han decidido hacer un viaje de {{T1}} km en {{Q3}} días. ¿Cuántos kilómetros viajarán cada día? Para trabajar el cálculo mental, resuelve la división descomponiendo el primer término.
{{T2}} : {{Q3}} = {{A1}}
{{T3}} : {{Q3}} = {{A2}}
Por tanto:
{{T1}} : {{Q3}} = {{A3}}</t>
  </si>
  <si>
    <t>{"id":"M3-NyO-20c-A-2","seed":{"parameters":[{"name":"Q1","label":null,"min":2,"max":9,"step":1},{"name":"Q2","label":null,"min":2,"max":9,"step":1},{"name":"Q3","label":null,"min":2,"max":9,"step":1}],"uniques":true},"scaffolding":[{"id":"step-0","stimulus":"&lt;p&gt;Armando e seus amigos decidiram fazer uma viagem de {{T1}} km em {{Q3}} dias. Quantos quilômetros eles percorrerão por dia? Para praticar o cálculo mental, resolva a divisão decompondo o primeiro termo.&lt;/p&gt;","template":"&lt;p style=\"text-align: center\"&gt;{{T2}} : {{Q3}} = {{response}}&lt;/p&gt;&lt;p style=\"text-align: center\"&gt;{{T3}} : {{Q3}} = {{response}}&lt;/p&gt;&lt;p&gt;Portanto:&lt;/p&gt;&lt;p style=\"text-align: center\"&gt;{{T1}} : {{Q3}} = {{response}}&lt;/p&gt;","seed":{"calculated":[{"name":"T1","label":"{{function}}","function":"{{Q1}}*{{Q3}}*10+{{Q2}}*{{Q3}}","temp":true},{"name":"T2","label":"{{function}}","function":"{{Q1}}*{{Q3}}*10","temp":true},{"name":"T3","label":"{{function}}","function":"{{Q2}}*{{Q3}}","temp":true},{"name":"0-A1","label":"{{function}}","function":"{{Q1}}*10"},{"name":"0-A2","label":"{{function}}","function":"{{Q2}}"},{"name":"0-A3","label":"{{function}}","function":"{{Q1}}*10+{{Q2}}"}]},"algorithm":{"name":"calculateOperation","params":{"method":"equivLiteral","keyboard":"NUMERICAL"}}},{"id":"step-1","stimulus":"&lt;p&gt;Para resolver esta divisão, comece por dividir o dividendo para dividir um múltiplo de 10.&lt;/p&gt;","template":"&lt;p style=\"text-align: center\"&gt;{{T2}} : {{Q3}} = {{response}}&lt;/p&gt;","seed":{"calculated":[{"name":"T2","label":"{{function}}","function":"{{Q1}}*{{Q3}}*10","temp":true},{"name":"1-A1","label":"{{function}}","function":"{{Q1}}*10"}]},"algorithm":{"name":"calculateOperation","params":{"method":"equivLiteral","keyboard":"NUMERICAL"}}},{"id":"step-2","stimulus":"&lt;p&gt;Em seguida, divida o restante do dividendo.&lt;/p&gt;","template":"&lt;p style=\"text-align: center\"&gt;{{T3}} : {{Q3}} = {{response}}&lt;/p&gt;","seed":{"calculated":[{"name":"T3","label":"{{function}}","function":"{{Q2}}*{{Q3}}","temp":true},{"name":"2-A1","label":"{{function}}","function":"{{Q2}}"}]},"algorithm":{"name":"calculateOperation","params":{"method":"equivLiteral","keyboard":"NUMERICAL"}}},{"id":"step-3","stimulus":"&lt;p&gt;Agora use os resultados obtidos para calcular mentalmente a divisão.&lt;/p&gt;","template":"&lt;p style=\"text-align: center\"&gt;{{T2}} : {{Q3}} = {{T-A1}}&lt;/p&gt;&lt;p style=\"text-align: center\"&gt;{{T3}} : {{Q3}} = {{T-A2}}&lt;/p&gt;&lt;p&gt;Portanto:&lt;/p&gt;&lt;p style=\"text-align: center\"&gt;{{T1}} : {{Q3}} = {{T-A1}} + {{T-A2}} = {{response}}&lt;/p&gt;","seed":{"calculated":[{"name":"T1","label":"{{function}}","function":"{{Q1}}*{{Q3}}*10+{{Q2}}*{{Q3}}","temp":true},{"name":"T2","label":"{{function}}","function":"{{Q1}}*{{Q3}}*10","temp":true},{"name":"T3","label":"{{function}}","function":"{{Q2}}*{{Q3}}","temp":true},{"name":"T-A1","label":"{{function}}","function":"{{Q1}}*10","temp":true},{"name":"T-A2","label":"{{function}}","function":"{{Q2}}","temp":true},{"name":"0-A3","label":"{{function}}","function":"{{Q1}}*10+{{Q2}}"}]},"algorithm":{"name":"calculateOperation","params":{"method":"equivLiteral","keyboard":"NUMERICAL"}}}]}</t>
  </si>
  <si>
    <t>El dueño de un restaurante ha decidido repartir {{T1}} € entre sus {{Q3}} empleados. ¿Cuánto dinero recibirá cada uno? Para trabajar el cálculo mental, resuelve la división descomponiendo el primer término.
{{T2}} : {{Q3}} = {{A1}}
{{T3}} : {{Q3}} = {{A2}}
Por tanto:
{{T1}} : {{Q3}} = {{A3}}</t>
  </si>
  <si>
    <t>Q1-Q2: min = 2; max = 9; step = 1
Q3: min = 3; max = 9; step = 1</t>
  </si>
  <si>
    <t>{"id":"M3-NyO-20c-A-3","seed":{"parameters":[{"name":"Q1","label":null,"min":2,"max":9,"step":1},{"name":"Q2","label":null,"min":2,"max":9,"step":1},{"name":"Q3","label":null,"min":3,"max":9,"step":1}],"uniques":true},"scaffolding":[{"id":"step-0","stimulus":"&lt;p&gt;O proprietário de um restaurante decidiu distribuir R$ {{T1}} entre seus {{Q3}} funcionários. Qual valor cada funcionário receberá? Para praticar o cálculo mental, resolva a divisão decompondo o primeiro termo.&lt;/p&gt;","template":"&lt;p style=\"text-align: center\"&gt;{{T2}} : {{Q3}} = {{response}}&lt;/p&gt;&lt;p style=\"text-align: center\"&gt;{{T3}} : {{Q3}} = {{response}}&lt;/p&gt;&lt;p&gt;Portanto:&lt;/p&gt;&lt;p style=\"text-align: center\"&gt;{{T1}} : {{Q3}} = {{response}}&lt;/p&gt;","seed":{"calculated":[{"name":"T1","label":"{{function}}","function":"{{Q1}}*{{Q3}}*10+{{Q2}}*{{Q3}}","temp":true},{"name":"T2","label":"{{function}}","function":"{{Q1}}*{{Q3}}*10","temp":true},{"name":"T3","label":"{{function}}","function":"{{Q2}}*{{Q3}}","temp":true},{"name":"0-A1","label":"{{function}}","function":"{{Q1}}*10"},{"name":"0-A2","label":"{{function}}","function":"{{Q2}}"},{"name":"0-A3","label":"{{function}}","function":"{{Q1}}*10+{{Q2}}"}]},"algorithm":{"name":"calculateOperation","params":{"method":"equivLiteral","keyboard":"NUMERICAL"}}},{"id":"step-1","stimulus":"&lt;p&gt;Para resolver esta divisão, comece por dividir o dividendo para dividir um múltiplo de 10.&lt;/p&gt;","template":"&lt;p style=\"text-align: center\"&gt;{{T2}} : {{Q3}} = {{response}}&lt;/p&gt;","seed":{"calculated":[{"name":"T2","label":"{{function}}","function":"{{Q1}}*{{Q3}}*10","temp":true},{"name":"1-A1","label":"{{function}}","function":"{{Q1}}*10"}]},"algorithm":{"name":"calculateOperation","params":{"method":"equivLiteral","keyboard":"NUMERICAL"}}},{"id":"step-2","stimulus":"&lt;p&gt;Em seguida, divida o restante do dividendo.&lt;/p&gt;","template":"&lt;p style=\"text-align: center\"&gt;{{T3}} : {{Q3}} = {{response}}&lt;/p&gt;","seed":{"calculated":[{"name":"T3","label":"{{function}}","function":"{{Q2}}*{{Q3}}","temp":true},{"name":"2-A1","label":"{{function}}","function":"{{Q2}}"}]},"algorithm":{"name":"calculateOperation","params":{"method":"equivLiteral","keyboard":"NUMERICAL"}}},{"id":"step-3","stimulus":"&lt;p&gt;Agora use os resultados obtidos para calcular mentalmente a divisão.&lt;/p&gt;","template":"&lt;p style=\"text-align: center\"&gt;{{T2}} : {{Q3}} = {{T-A1}}&lt;/p&gt;&lt;p style=\"text-align: center\"&gt;{{T3}} : {{Q3}} = {{T-A2}}&lt;/p&gt;&lt;p&gt;Portanto:&lt;/p&gt;&lt;p style=\"text-align: center\"&gt;{{T1}} : {{Q3}} = {{T-A1}} + {{T-A2}} = {{response}}&lt;/p&gt;","seed":{"calculated":[{"name":"T1","label":"{{function}}","function":"{{Q1}}*{{Q3}}*10+{{Q2}}*{{Q3}}","temp":true},{"name":"T2","label":"{{function}}","function":"{{Q1}}*{{Q3}}*10","temp":true},{"name":"T3","label":"{{function}}","function":"{{Q2}}*{{Q3}}","temp":true},{"name":"T-A1","label":"{{function}}","function":"{{Q1}}*10","temp":true},{"name":"T-A2","label":"{{function}}","function":"{{Q2}}","temp":true},{"name":"0-A3","label":"{{function}}","function":"{{Q1}}*10+{{Q2}}"}]},"algorithm":{"name":"calculateOperation","params":{"method":"equivLiteral","keyboard":"NUMERICAL"}}}]}</t>
  </si>
  <si>
    <t>M3-NyO-22a</t>
  </si>
  <si>
    <t>Nombra los términos de la fracción: numerador y denominador</t>
  </si>
  <si>
    <t>A partir de la fracción {{Q1}}/{{T2}}, completa las siguientes frases.
El numerador es {{A1}}.
El denominador es {{A2}}.</t>
  </si>
  <si>
    <r>
      <rPr>
        <rFont val="Calibri"/>
        <color rgb="FF000000"/>
        <sz val="12.0"/>
      </rPr>
      <t xml:space="preserve">Q1: Mín: 1; Máx: 9; Step: 1
</t>
    </r>
    <r>
      <rPr>
        <rFont val="Calibri"/>
        <color rgb="FF000000"/>
        <sz val="12.0"/>
      </rPr>
      <t>Q2: Mín: 1; Máx: 5; Step: 1</t>
    </r>
  </si>
  <si>
    <t>T2 = {{Q1}}+{{Q2}}
A1 = {{Q1}}
A2 = {{T2}}</t>
  </si>
  <si>
    <t>En una fracción, el numerador es el número de partes respecto al total. El denominador es el número de partes en las que se divide el total.</t>
  </si>
  <si>
    <t>&lt;p&gt;Las fracciones se componen de numerador y denominador.&lt;/p&gt;&lt;ul&gt;&lt;li&gt;El numerador es el número de partes respecto al total.&lt;/li&gt;&lt;li&gt;El denominador es el número de partes en las que se divide el total.&lt;/li&gt;&lt;/ul&gt;</t>
  </si>
  <si>
    <t>{
    "id": "M3-NyO-22a-I-1",
    "stimulus": "&lt;p&gt;A partir da fração &lt;span class=\"fr-math-v2 fr-draggable\" contenteditable=\"false\" data-original-math=\"\\(\\frac{{{Q1}}}{{{T2}}}\\)\" draggable=\"true\"&gt;\\(\\frac{{{Q1}}}{{{T2}}}\\)&lt;/span&gt;, complete:&lt;/p&gt;",
    "template": "&lt;p&gt;O numerador é {{response}}.&lt;/p&gt;&lt;p&gt;O denominador é {{response}}.&lt;/p&gt;",
    "hint": "&lt;p&gt;Em uma fração, o numerador indica o número de partes consideradas do todo. O denominador indica o número de partes em que o todo foi dividido.&lt;/p&gt;",
    "feedback": "&lt;p&gt;As frações são compostas de numerador e denominador.&lt;/p&gt;&lt;ul&gt;&lt;li&gt;O numerador indica o número de partes consideradas do todo.&lt;/li&gt;&lt;li&gt;O denominador indica o número de partes em que o todo foi dividido.&lt;/li&gt;&lt;/ul&gt;",
    "seed": {
        "parameters": [
            {
                "name": "Q1",
                "label": null,
                "min": 1,
                "max": 9,
                "step": 1
            },
            {
                "name": "Q2",
                "label": null,
                "min": 1,
                "max": 5,
                "step": 1
            }
        ],
        "calculated": [
            {
                "name": "T2",
                "function": "{{Q1}}+{{Q2}}",
                "temp": true
            },
            {
                "name": "A1",
                "label": "{{function}}",
                "function": "{{Q1}}"
            },
            {
                "name": "A2",
                "label": "{{function}}",
                "function": "{{T2}}"
            }
        ],
        "uniques": true
    },
    "algorithm": {
        "name": "calculateOperation",
        "params": {
            "method": "equivLiteral",
            "keyboard": "INTERMEDIATE"
        }
    }
}</t>
  </si>
  <si>
    <t>A partir de la fracción {{Q1}}/{{T2}}, completa las siguientes frases.
El denominador es {{A2}}.
El numerador es {{A1}}.</t>
  </si>
  <si>
    <t>Q1-Q2: Mín: 1; Máx: 9; Step: 1</t>
  </si>
  <si>
    <t>{
    "id": "M3-NyO-22a-I-2",
    "stimulus": "&lt;p&gt;A partir da fração &lt;span class=\"fr-math-v2 fr-draggable\" contenteditable=\"false\" data-original-math=\"\\(\\frac{{{Q1}}}{{{T2}}}\\)\" draggable=\"true\"&gt;\\(\\frac{{{Q1}}}{{{T2}}}\\)&lt;/span&gt;, complete:&lt;/p&gt;",
    "template": "&lt;p&gt;O denominador é {{response}}.&lt;/p&gt;&lt;p&gt;O numerador é {{response}}.&lt;/p&gt;",
    "hint": "&lt;p&gt;Em uma fração, o numerador indica o número de partes consideradas do todo. O denominador indica o número de partes em que o todo foi dividido.&lt;/p&gt;",
    "feedback": "&lt;p&gt;As frações são compostas de numerador e denominador.&lt;/p&gt;&lt;ul&gt;&lt;li&gt;O numerador indica o número de partes consideradas do todo.&lt;/li&gt;&lt;li&gt;O denominador indica o número de partes em que o todo foi dividido.&lt;/li&gt;&lt;/ul&gt;",
    "seed": {
        "parameters": [
            {
                "name": "Q1",
                "label": null,
                "min": 1,
                "max": 9,
                "step": 1
            },
            {
                "name": "Q2",
                "label": null,
                "min": 1,
                "max": 9,
                "step": 1
            }
        ],
        "calculated": [
            {
                "name": "T2",
                "function": "{{Q1}}+{{Q2}}",
                "temp": true
            },
            {
                "name": "A1",
                "label": "{{function}}",
                "function": "{{T2}}"
            },
            {
                "name": "A2",
                "label": "{{function}}",
                "function": "{{Q1}}"
            }
        ],
        "uniques": true
    },
    "algorithm": {
        "name": "calculateOperation",
        "params": {
            "method": "equivLiteral",
            "keyboard": "INTERMEDIATE"
        }
    }
}</t>
  </si>
  <si>
    <t>A partir de la fracción {{Q1}}/{{T2}}, completa las siguientes frases.
El {{A1}} es {{Q1}}.
El {{A2}} es {{T2}}.</t>
  </si>
  <si>
    <t>T2 = {{Q1}}+{{Q2}}
A1 = "numerador"
A2 = "denominador"</t>
  </si>
  <si>
    <t>{"id":"M3-NyO-22a-E-1","stimulus":"&lt;p&gt;A partir da fração &lt;span class=\"fr-math-v2 fr-draggable\" contenteditable=\"false\" data-original-math=\"\\(\\frac{{{Q1}}}{{{T2}}}\\)\" draggable=\"true\"&gt;\\(\\frac{{{Q1}}}{{{T2}}}\\)&lt;/span&gt;, complete:&lt;/p&gt;","template":"&lt;p&gt;O {{response}} é {{Q1}}.&lt;/p&gt;&lt;p&gt;O {{response}} é {{T2}}.&lt;/p&gt;","hint":"&lt;p&gt;Em uma fração, o numerador indica o número de partes consideradas do todo. O denominador indica o número de partes em que o todo foi dividido.&lt;/p&gt;","feedback":"&lt;p&gt;As frações são compostas de numerador e denominador.&lt;/p&gt;&lt;ul&gt;&lt;li&gt;O numerador indica o número de partes consideradas do todo.&lt;/li&gt;&lt;li&gt;O denominador indica o número de partes em que o todo foi dividido.&lt;/li&gt;&lt;/ul&gt;","seed":{"parameters":[{"name":"Q1","label":null,"min":1,"max":9,"step":1},{"name":"Q2","label":null,"min":1,"max":9,"step":1}],"calculated":[{"name":"T2","function":"{{Q1}}+{{Q2}}","temp":true},{"name":"A1","label":"numerador"},{"name":"A2","label":"denominador"}],"uniques":true},"algorithm":{"name":"calculateOperation","template":"Cloze with text"}}</t>
  </si>
  <si>
    <t>A partir de la fracción {{Q1}}/{{T2}}, completa las siguientes frases.
El {{A2}} es {{T2}}.
El {{A1}} es {{Q1}}.</t>
  </si>
  <si>
    <t>{"id":"M3-NyO-22a-E-2","stimulus":"&lt;p&gt;A partir da fração &lt;span class=\"fr-math-v2 fr-draggable\" contenteditable=\"false\" data-original-math=\"\\(\\frac{{{Q1}}}{{{T2}}}\\)\" draggable=\"true\"&gt;\\(\\frac{{{Q1}}}{{{T2}}}\\)&lt;/span&gt;, complete:&lt;/p&gt;","template":"&lt;p&gt;O {{response}} é {{T2}}.&lt;/p&gt;&lt;p&gt;O {{response}} é {{Q1}}.&lt;/p&gt;","hint":"&lt;p&gt;Em uma fração, o numerador indica o número de partes consideradas do todo. O denominador indica o número de partes em que o todo foi dividido.&lt;/p&gt;","feedback":"&lt;p&gt;As frações são compostas de numerador e denominador.&lt;/p&gt;&lt;ul&gt;&lt;li&gt;O numerador indica o número de partes consideradas do todo.&lt;/li&gt;&lt;li&gt;O denominador indica o número de partes em que o todo foi dividido.&lt;/li&gt;&lt;/ul&gt;","seed":{"parameters":[{"name":"Q1","label":null,"min":1,"max":9,"step":1},{"name":"Q2","label":null,"min":1,"max":9,"step":1}],"calculated":[{"name":"T2","function":"{{Q1}}+{{Q2}}","temp":true},{"name":"A1","label":"denominador"},{"name":"A2","label":"numerador"}],"uniques":true},"algorithm":{"name":"calculateOperation","template":"Cloze with text"}}</t>
  </si>
  <si>
    <t>M3-NyO-22b</t>
  </si>
  <si>
    <t>Lee fracciones con un dígito en numerador y hasta el número doce en el denominador (pasa número a texto)</t>
  </si>
  <si>
    <t>Une cada fracción con la manera en que se lee.
{{Q1}}/{{T1}} - {{A1}} 
{{Q2}}/{{T2}} - {{A2}}
{{Q3}}/{{T3}} - {{A3}}</t>
  </si>
  <si>
    <t>Q1-Q3= Min = 1; Max = 9; Step = 1</t>
  </si>
  <si>
    <t>T1= {{Q1}}+1
T2= {{Q2}}+2
T3= {{Q3}}+3
A1= Lemonlib.fractionToWords({{Q1}},{{T1}}, 'es')
A2= Lemonlib.fractionToWords({{Q2}},{{T2}}, 'es')
A3= Lemonlib.fractionToWords({{Q3}},{{T3}}, 'es')
T11= Lemonlib.fractionToWords({{Q1}},{{T1}}, 'es')
T22= Lemonlib.fractionToWords({{Q2}},{{T2}}, 'es')
T33= Lemonlib.fractionToWords({{Q3}},{{T3}}, 'es')</t>
  </si>
  <si>
    <t>En las fracciones, primero se escribe el numerador y después el denominador en forma fraccionaria. Por ejemplo, medios, tercios, cuartos o quintos.</t>
  </si>
  <si>
    <t>{"id":"M3-NyO-22b-I-1","stimulus":"&lt;p&gt;Arraste a forma como são lidas as seguintes frações.&lt;/p&gt;","hint":"&lt;p&gt;Para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min":1,"max":9,"step":1},{"name":"Q2","label":null,"min":1,"max":9,"step":1},{"name":"Q3","label":null,"min":1,"max":9,"step":1}],"calculated":[{"name":"T1","label":"{{function}}","function":"{{Q1}}+1","temp":true},{"name":"T2","label":"{{function}}","function":"{{Q2}}+2","temp":true},{"name":"T3","label":"{{function}}","function":"{{Q3}}+3","temp":true},{"name":"T11","label":"{{function}}","function":"Lemonlib.fractionToWords({{Q1}},{{T1}}, 'pt')[0].toUpperCase() + Lemonlib.fractionToWords({{Q1}},{{T1}}, 'pt').slice(1,)","temp":true},{"name":"T22","label":"{{function}}","function":"Lemonlib.fractionToWords({{Q2}},{{T2}}, 'pt')[0].toUpperCase() + Lemonlib.fractionToWords({{Q2}},{{T2}}, 'pt').slice(1,)","temp":true},{"name":"T33","label":"{{function}}","function":"Lemonlib.fractionToWords({{Q3}},{{T3}}, 'pt')[0].toUpperCase() + Lemonlib.fractionToWords({{Q3}},{{T3}}, 'pt').slice(1,)","temp":true},{"name":"A1","label":"{{T11}}","function":"&lt;span class=\"fr-math-v2 fr-draggable\" contenteditable=\"false\" data-original-math=\"\\(\\frac{{{Q1}}}{{{T1}}}\\)\" draggable=\"true\"&gt;\\(\\frac{{{Q1}}}{{{T1}}}\\)&lt;/span&gt;"},{"name":"A2","label":"{{T22}}","function":"&lt;span class=\"fr-math-v2 fr-draggable\" contenteditable=\"false\" data-original-math=\"\\(\\frac{{{Q2}}}{{{T2}}}\\)\" draggable=\"true\"&gt;\\(\\frac{{{Q2}}}{{{T2}}}\\)&lt;/span&gt;"},{"name":"A3","label":"{{T33}}","function":"&lt;span class=\"fr-math-v2 fr-draggable\" contenteditable=\"false\" data-original-math=\"\\(\\frac{{{Q3}}}{{{T3}}}\\)\" draggable=\"true\"&gt;\\(\\frac{{{Q3}}}{{{T3}}}\\)&lt;/span&gt;"}],"isNumToWords":true,"uniques":true},"algorithm":{"name":"linkOperationResult","params":{"invert":false},"template":"Match list"}}</t>
  </si>
  <si>
    <t>Completa la siguiente oración.
{{Q1}}/{{T1}} se lee como {{A1}}.</t>
  </si>
  <si>
    <t>Q1= List=1,2,3,4,5,6
Q2= List=1,2,3,4,5,6</t>
  </si>
  <si>
    <t>T1= {{Q1}}+{{Q2}}
A1= Lemonlib.fractionToWords({{Q1}},{{T1}}, 'es')</t>
  </si>
  <si>
    <t>{"id":"M3-NyO-22b-E-1","stimulus":"&lt;p&gt;Complete a frase.&lt;/p&gt;","template":"&lt;p&gt;&lt;span class=\"fr-math-v2 fr-draggable\" contenteditable=\"false\" data-original-math=\"\\(\\frac{{{Q1}}}{{{T1}}}\\)\" draggable=\"true\"&gt;\\(\\frac{{{Q1}}}{{{T1}}}\\)&lt;/span&gt; se lê: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[1,2,3,4,5,6]},{"name":"Q2","label":null,"list":[1,2,3,4,5,6]}],"calculated":[{"name":"T1","label":"{{function}}","function":"{{Q1}}+{{Q2}}","temp":true},{"name":"A1","label":"{{function}}","function":"Lemonlib.fractionToWords({{Q1}},{{T1}}, 'pt')"}],"uniques":true},"algorithm":{"name":"calculateOperation","template":"Cloze with text"}}</t>
  </si>
  <si>
    <t>Se han utilizado {{Q1}}/{{T1}} de una tableta de chocolate para preparar un pastel. Escribe cómo se lee esta fracción.
{{Q1}}/{{T1}} se lee como {{A1}}.</t>
  </si>
  <si>
    <t>Q1= List=2,3,4,5,6
Q2= List=1,2,3,4,5,6</t>
  </si>
  <si>
    <t>T1 = {{Q1}}+{{Q2}}
A1= Lemonlib.fractionToWords({{Q1}},{{T1}}, 'es')</t>
  </si>
  <si>
    <t>{"id":"M3-NyO-22b-A-1","stimulus":"&lt;p&gt;Foram utilizados &lt;span class=\"fr-math-v2 fr-draggable\" contenteditable=\"false\" data-original-math=\"\\(\\frac{{{Q1}}}{{{T1}}}\\)\" draggable=\"true\"&gt;\\(\\frac{{{Q1}}}{{{T1}}}\\)&lt;/span&gt; de uma barra de chocolate para preparar um bolo. Escreva como se lê esta fração.&lt;/p&gt;","template":"&lt;p&gt;&lt;span class=\"fr-math-v2 fr-draggable\" contenteditable=\"false\" data-original-math=\"\\(\\frac{{{Q1}}}{{{T1}}}\\)\" draggable=\"true\"&gt;\\(\\frac{{{Q1}}}{{{T1}}}\\)&lt;/span&gt; se lê: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[2,3,4,5,6]},{"name":"Q2","label":null,"list":[1,2,3,4,5,6]}],"calculated":[{"name":"T1","label":"{{function}}","function":"{{Q1}}+{{Q2}}","temp":true},{"name":"A1","label":"{{function}}","function":"Lemonlib.fractionToWords({{Q1}},{{T1}}, 'pt')"}],"uniques":true},"algorithm":{"name":"calculateOperation","template":"Cloze with text"}}</t>
  </si>
  <si>
    <t>De todos los juguetes que tiene Lourdes, {{Q1}}/{{T1}} son muñecas. Escribe cómo se lee esta fracción.
{{Q1}}/{{T1}} se lee como {{A1}}.</t>
  </si>
  <si>
    <t>{"id":"M3-NyO-22b-A-2","stimulus":"&lt;p&gt;De todos os brinquedos que Laís tem, &lt;span class=\"fr-math-v2 fr-draggable\" contenteditable=\"false\" data-original-math=\"\\(\\frac{{{Q1}}}{{{T1}}}\\)\" draggable=\"true\"&gt;\\(\\frac{{{Q1}}}{{{T1}}}\\)&lt;/span&gt; deles são bonecos. Escreva como se lê esta fração.&lt;/p&gt;","template":"&lt;p&gt;&lt;span class=\"fr-math-v2 fr-draggable\" contenteditable=\"false\" data-original-math=\"\\(\\frac{{{Q1}}}{{{T1}}}\\)\" draggable=\"true\"&gt;\\(\\frac{{{Q1}}}{{{T1}}}\\)&lt;/span&gt; se lê: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[2,3,4,5,6]},{"name":"Q2","label":null,"list":[1,2,3,4,5,6]}],"calculated":[{"name":"T1","label":"{{function}}","function":"{{Q1}}+{{Q2}}","temp":true},{"name":"A1","label":"{{function}}","function":"Lemonlib.fractionToWords({{Q1}},{{T1}}, 'pt')"}],"uniques":true},"algorithm":{"name":"calculateOperation","template":"Cloze with text"}}</t>
  </si>
  <si>
    <t>Paula ha necesitado {{Q1}}/{{T1}} del tiempo que tenía para completar una tarea de Matemáticas. Escribe cómo se lee esta fracción.
{{Q1}}/{{T1}} se lee como {{A1}}.</t>
  </si>
  <si>
    <t>{"id":"M3-NyO-22b-A-3","stimulus":"&lt;p&gt;Paula precisou de &lt;span class=\"fr-math-v2 fr-draggable\" contenteditable=\"false\" data-original-math=\"\\(\\frac{{{Q1}}}{{{T1}}}\\)\" draggable=\"true\"&gt;\\(\\frac{{{Q1}}}{{{T1}}}\\)&lt;/span&gt; do tempo que dispunha para completar uma tarefa de matemática. Escreva como se lê esta fração.&lt;/p&gt;","template":"&lt;p&gt;&lt;span class=\"fr-math-v2 fr-draggable\" contenteditable=\"false\" data-original-math=\"\\(\\frac{{{Q1}}}{{{T1}}}\\)\" draggable=\"true\"&gt;\\(\\frac{{{Q1}}}{{{T1}}}\\)&lt;/span&gt; se lê: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[2,3,4,5,6]},{"name":"Q2","label":null,"list":[1,2,3,4,5,6]}],"calculated":[{"name":"T1","label":"{{function}}","function":"{{Q1}}+{{Q2}}","temp":true},{"name":"A1","label":"{{function}}","function":"Lemonlib.fractionToWords({{Q1}},{{T1}}, 'pt')"}],"uniques":true},"algorithm":{"name":"calculateOperation","template":"Cloze with text"}}</t>
  </si>
  <si>
    <t>M3-NyO-22c</t>
  </si>
  <si>
    <t>Escribe fracciones con un dígito en numerador y hasta el número doce en el denominador (pasa texto a número)</t>
  </si>
  <si>
    <t>Une cada expresión con su fracción.
{{T11}}- {{T01}} 
{{T22}}- {{T02}}
{{T33}}- {{T03}}</t>
  </si>
  <si>
    <t>T1= {{Q1}}+1
T2= {{Q2}}+2
T3= {{Q3}}+3
T11=Lemonlib.fractionToWords({{Q1}},{{T1}}, 'es') 
T22=Lemonlib.fractionToWords({{Q2}},{{T2}}, 'es')
T33=Lemonlib.fractionToWords({{Q3}},{{T3}}, 'es')
T01= \\frac{{{Q1}}}/{{{T1}}}
T02= \\frac{{{Q2}}}/{{{T2}}}
T03= \\frac{{{Q3}}}/{{{T3}}}</t>
  </si>
  <si>
    <t>{"id":"M3-NyO-22c-I-1","stimulus":"&lt;p&gt;Arraste cada fração para a sua expressão.&lt;/p&gt;","hint":"&lt;p&gt;Para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min":1,"max":9,"step":1},{"name":"Q2","label":null,"min":1,"max":9,"step":1},{"name":"Q3","label":null,"min":1,"max":9,"step":1}],"calculated":[{"name":"T1","label":"{{function}}","function":"{{Q1}}+1","temp":true},{"name":"T2","label":"{{function}}","function":"{{Q2}}+2","temp":true},{"name":"T3","label":"{{function}}","function":"{{Q3}}+3","temp":true},{"name":"T11","label":"{{function}}","function":"Lemonlib.fractionToWords({{Q1}},{{T1}}, 'pt')[0].toUpperCase() + Lemonlib.fractionToWords({{Q1}},{{T1}}, 'pt').slice(1,)","temp":true},{"name":"T22","label":"{{function}}","function":"Lemonlib.fractionToWords({{Q2}},{{T2}}, 'pt')[0].toUpperCase() + Lemonlib.fractionToWords({{Q2}},{{T2}}, 'pt').slice(1,)","temp":true},{"name":"T33","label":"{{function}}","function":"Lemonlib.fractionToWords({{Q3}},{{T3}}, 'pt')[0].toUpperCase() + Lemonlib.fractionToWords({{Q3}},{{T3}}, 'pt').slice(1,)","temp":true},{"name":"A1","label":"{{T11}}","function":"&lt;span class=\"fr-math-v2 fr-draggable\" contenteditable=\"false\" data-original-math=\"\\(\\frac{{{Q1}}}{{{T1}}}\\)\" draggable=\"true\"&gt;\\(\\frac{{{Q1}}}{{{T1}}}\\)&lt;/span&gt;"},{"name":"A2","label":"{{T22}}","function":"&lt;span class=\"fr-math-v2 fr-draggable\" contenteditable=\"false\" data-original-math=\"\\(\\frac{{{Q2}}}{{{T2}}}\\)\" draggable=\"true\"&gt;\\(\\frac{{{Q2}}}{{{T2}}}\\)&lt;/span&gt;"},{"name":"A3","label":"{{T33}}","function":"&lt;span class=\"fr-math-v2 fr-draggable\" contenteditable=\"false\" data-original-math=\"\\(\\frac{{{Q3}}}{{{T3}}}\\)\" draggable=\"true\"&gt;\\(\\frac{{{Q3}}}{{{T3}}}\\)&lt;/span&gt;"}],"isNumToWords":true,"uniques":true},"algorithm":{"name":"linkOperationResult","params":{"invert":true},"template":"Match list"}}</t>
  </si>
  <si>
    <t>Completa la siguiente oración.
{{T11}} se escribe en fracción como {{A1}}.</t>
  </si>
  <si>
    <t>T1= {{Q1}}+{{Q2}}
A1= \\frac{{{Q1}}}/{{{T1}}}
T11=Lemonlib.fractionToWords({{Q1}},{{T1}}, 'es')</t>
  </si>
  <si>
    <t>{"id":"M3-NyO-22c-E-1","stimulus":"&lt;p&gt;Complete a seguinte frase.&lt;/p&gt;","template":"&lt;p&gt;{{T11}} em forma de fração é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[1,2,3,4,5,6]},{"name":"Q2","label":null,"list":[1,2,3,4,5,6]}],"calculated":[{"name":"T1","label":"{{function}}","function":"{{Q1}}+{{Q2}}","temp":true},{"name":"T11","label":"{{function}}","function":"Lemonlib.fractionToWords({{Q1}},{{T1}}, 'pt')[0].toUpperCase() + Lemonlib.fractionToWords({{Q1}},{{T1}}, 'pt').slice(1,)","temp":true},{"name":"A1","label":"{{function}}","function":"\\frac{{{Q1}}}{{{T1}}}"}],"uniques":true},"algorithm":{"name":"calculateOperation","params":{"method":"equivLiteral","keyboard":"INTERMEDIATE"}}}</t>
  </si>
  <si>
    <t>En una fiesta de cumpleaños quedan por repartir {{T11}} del pastel. Escribe esta cantidad como una fracción.
La fracción es {{A1}}.</t>
  </si>
  <si>
    <t>T1= {{Q1}}+{{Q2}}
T11= Lemonlib.fractionToWords({{Q1}},{{T1}}, 'es')
A1= \\frac{{{Q1}}}/{{{T1}}}</t>
  </si>
  <si>
    <t>{"id":"M3-NyO-22c-A-1","stimulus":"&lt;p&gt;Em uma festa de aniversário, {{T11}} do bolo foi compartilhado. Escreva esse número como uma fração.&lt;/p&gt;","template":"&lt;p&gt;A fração é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[1,2,3,4,5,6]},{"name":"Q2","label":null,"list":[1,2,3,4,5,6]}],"calculated":[{"name":"T1","label":"{{function}}","function":"{{Q1}}+{{Q2}}","temp":true},{"name":"T11","label":"{{function}}","function":"Lemonlib.fractionToWords({{Q1}},{{T1}}, 'pt')","temp":true},{"name":"A1","label":"{{function}}","function":"\\frac{{{Q1}}}{{{T1}}}"}],"uniques":true},"algorithm":{"name":"calculateOperation","params":{"method":"equivLiteral","keyboard":"INTERMEDIATE"}}}</t>
  </si>
  <si>
    <t>Lucía ha gastado {{T11}} de sus ahorros para ir al cine. Escribe esta cantidad como una fracción.
La fracción es {{A1}}.</t>
  </si>
  <si>
    <t>{"id":"M3-NyO-22c-A-2","stimulus":"&lt;p&gt;Luciana gastou {{T11}} de suas economias para ir ao cinema. Escreva esse número como uma fração.&lt;/p&gt;","template":"&lt;p&gt;A fração é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[1,2,3,4,5,6]},{"name":"Q2","label":null,"list":[1,2,3,4,5,6]}],"calculated":[{"name":"T1","label":"{{function}}","function":"{{Q1}}+{{Q2}}","temp":true},{"name":"T11","label":"{{function}}","function":"Lemonlib.fractionToWords({{Q1}},{{T1}}, 'pt')","temp":true},{"name":"A1","label":"{{function}}","function":"\\frac{{{Q1}}}{{{T1}}}"}],"uniques":true},"algorithm":{"name":"calculateOperation","params":{"method":"equivLiteral","keyboard":"INTERMEDIATE"}}}</t>
  </si>
  <si>
    <t>Julieta ha leído {{T11}} de un libro. Escribe esta cantidad como una fracción.
La fracción es {{A1}}.</t>
  </si>
  <si>
    <t>{"id":"M3-NyO-22c-A-3","stimulus":"&lt;p&gt;Juliana leu {{T11}} de um livro. Escreva esse número como uma fração.&lt;/p&gt;","template":"&lt;p&gt;A fração é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[1,2,3,4,5,6]},{"name":"Q2","label":null,"list":[1,2,3,4,5,6]}],"calculated":[{"name":"T1","label":"{{function}}","function":"{{Q1}}+{{Q2}}","temp":true},{"name":"T11","label":"{{function}}","function":"Lemonlib.fractionToWords({{Q1}},{{T1}}, 'pt')","temp":true},{"name":"A1","label":"{{function}}","function":"\\frac{{{Q1}}}{{{T1}}}"}],"uniques":true},"algorithm":{"name":"calculateOperation","params":{"method":"equivLiteral","keyboard":"INTERMEDIATE"}}}</t>
  </si>
  <si>
    <t>M3-NyO-22d</t>
  </si>
  <si>
    <t>Asocia una fracción con su representación gráfica y viceversa  (un dígito en numerador y hasta el número doce en el denominador)</t>
  </si>
  <si>
    <t>Selecciona la figura que representa la fracción 2/5.
M3-NyO-22d-1*
M3-NyO-22d-2*
M3-NyO-22d-3
M3-NyO-22d-4
M3-NyO-22d-5
M3-NyO-22d-6
M3-NyO-22d-7
M3-NyO-22d-8
M3-NyO-22d-9
M3-NyO-22d-10
(Se ven 3, 1 correcta)</t>
  </si>
  <si>
    <t>El &lt;b&gt;denominador&lt;/b&gt; es el número de partes iguales en las que se divide la figura. El &lt;b&gt;numerador&lt;/b&gt; es el número de partes seleccionadas.</t>
  </si>
  <si>
    <t>&lt;p&gt;El &lt;b&gt;denominador&lt;/b&gt;, 5 es el número de partes iguales en las que se divide la figura.&lt;/p&gt;&lt;p&gt;El &lt;b&gt;numerador&lt;b&gt;, 2, es el número de partes seleccionadas.&lt;p&gt;
(Si acaso, una imagen con las partes numeradas de la respuesta correcta)</t>
  </si>
  <si>
    <t>{"id":"M3-NyO-22d-I-1","stimulus":"&lt;p&gt;Selecione a figura que representa a fração &lt;span class=\"fr-math-v2 fr-draggable\" contenteditable=\"false\" data-original-math=\"\\(\\frac{2}{5}\\)\" draggable=\"true\"&gt;\\(\\frac{2}{5}\\)&lt;/span&gt;.&lt;/p&gt;","hint":"&lt;p&gt;O &lt;b&gt;denominador&lt;/b&gt; é o número de partes iguais em que a figura está dividida. O &lt;b&gt;numerador&lt;/b&gt; é o número de partes consideradas.&lt;/p&gt;","feedback":"&lt;p&gt;O &lt;b&gt;denominador,&lt;/b&gt; 5, é o número de partes iguais em que a figura é dividida.&lt;/p&gt;&lt;p&gt;O &lt;b&gt;numerador,&lt;/b&gt; 2, é o número de partes consideradas.&lt;/p&gt;","seed":{"parameters":[],"calculated":[{"name":"A1","label":"&lt;img src='https://blueberry-assets.oneclick.es/M3_NyO_22d_1.svg' width=\"300\"&gt;"},{"name":"A2","label":"&lt;img src='https://blueberry-assets.oneclick.es/M3_NyO_22d_2.svg' width=\"300\"&gt;"},{"name":"A3","label":"&lt;img src='https://blueberry-assets.oneclick.es/M3_NyO_22d_3.svg' width=\"300\"&gt;","incorrect":true},{"name":"A4","label":"&lt;img src='https://blueberry-assets.oneclick.es/M3_NyO_22d_4.svg' width=\"300\"&gt;","incorrect":true},{"name":"A5","label":"&lt;img src='https://blueberry-assets.oneclick.es/M3_NyO_22d_5.svg' width=\"300\"&gt;","incorrect":true},{"name":"A6","label":"&lt;img src='https://blueberry-assets.oneclick.es/M3_NyO_22d_6.svg' width=\"300\"&gt;","incorrect":true},{"name":"A7","label":"&lt;img src='https://blueberry-assets.oneclick.es/M3_NyO_22d_7.svg' width=\"300\"&gt;","incorrect":true},{"name":"A8","label":"&lt;img src='https://blueberry-assets.oneclick.es/M3_NyO_22d_8.svg' width=\"300\"&gt;","incorrect":true},{"name":"A9","label":"&lt;img src='https://blueberry-assets.oneclick.es/M3_NyO_22d_9.svg' width=\"300\"&gt;","incorrect":true},{"name":"A10","label":"&lt;img src='https://blueberry-assets.oneclick.es/M3_NyO_22d_10.svg' width=\"300\"&gt;","incorrect":true}],"uniques":true},"algorithm":{"name":"trueFalse","template":"Multiple choice – standard","params":{"countCorrect":1,"countIncorrect":2,"columns":3,"showCheckIcon":true}}}</t>
  </si>
  <si>
    <t>Selecciona la figura que representa la fracción 2/6.
M3-NyO-22d-1
M3-NyO-22d-2
M3-NyO-22d-3*
M3-NyO-22d-4*
M3-NyO-22d-5
M3-NyO-22d-6
M3-NyO-22d-7
M3-NyO-22d-8
M3-NyO-22d-9
M3-NyO-22d-10
(Se ven 3, 1 correcta)</t>
  </si>
  <si>
    <t>&lt;p&gt;El &lt;b&gt;denominador,&lt;/b&gt; 6, es el número de partes iguales en las que se divide la figura.&lt;/p&gt;&lt;p&gt;El  &lt;b&gt;numerador,&lt;/b&gt; 2, es el número de partes seleccionadas.&lt;p&gt;
(Si acaso, una imagen con las partes numeradas de la respuesta correcta)</t>
  </si>
  <si>
    <t>{"id":"M3-NyO-22d-I-2","stimulus":"&lt;p&gt;Selecione a figura que representa a fração &lt;span class=\"fr-math-v2 fr-draggable\" contenteditable=\"false\" data-original-math=\"\\(\\frac{2}{6}\\)\" draggable=\"true\"&gt;\\(\\frac{2}{6}\\)&lt;/span&gt;.&lt;/p&gt;","hint":"&lt;p&gt;O &lt;b&gt;denominador&lt;/b&gt; é o número de partes iguais em que a figura está dividida. O &lt;b&gt;numerador&lt;/b&gt; é o número de partes consideradas.&lt;/p&gt;","feedback":"&lt;p&gt;O &lt;b&gt;denominador,&lt;/b&gt; 6, é o número de partes iguais em que a figura é dividida.&lt;/p&gt;&lt;p&gt;O &lt;b&gt;numerador,&lt;/b&gt; 2, é o número de partes consideradas.&lt;/p&gt;","seed":{"parameters":[],"calculated":[{"name":"A1","label":"&lt;img src='https://blueberry-assets.oneclick.es/M3_NyO_22d_1.svg' width=\"300\"&gt;","incorrect":true},{"name":"A2","label":"&lt;img src='https://blueberry-assets.oneclick.es/M3_NyO_22d_2.svg' width=\"300\"&gt;","incorrect":true},{"name":"A3","label":"&lt;img src='https://blueberry-assets.oneclick.es/M3_NyO_22d_3.svg' width=\"300\"&gt;"},{"name":"A4","label":"&lt;img src='https://blueberry-assets.oneclick.es/M3_NyO_22d_4.svg' width=\"300\"&gt;"},{"name":"A5","label":"&lt;img src='https://blueberry-assets.oneclick.es/M3_NyO_22d_5.svg' width=\"300\"&gt;","incorrect":true},{"name":"A6","label":"&lt;img src='https://blueberry-assets.oneclick.es/M3_NyO_22d_6.svg' width=\"300\"&gt;","incorrect":true},{"name":"A7","label":"&lt;img src='https://blueberry-assets.oneclick.es/M3_NyO_22d_7.svg' width=\"300\"&gt;","incorrect":true},{"name":"A8","label":"&lt;img src='https://blueberry-assets.oneclick.es/M3_NyO_22d_8.svg' width=\"300\"&gt;","incorrect":true},{"name":"A9","label":"&lt;img src='https://blueberry-assets.oneclick.es/M3_NyO_22d_9.svg' width=\"300\"&gt;","incorrect":true},{"name":"A10","label":"&lt;img src='https://blueberry-assets.oneclick.es/M3_NyO_22d_10.svg' width=\"300\"&gt;","incorrect":true}],"uniques":true},"algorithm":{"name":"trueFalse","template":"Multiple choice – standard","params":{"countCorrect":1,"countIncorrect":2,"columns":3,"showCheckIcon":true}}}</t>
  </si>
  <si>
    <t>Selecciona la figura que representa la fracción 3/6.
M3-NyO-22d-1
M3-NyO-22d-2
M3-NyO-22d-3
M3-NyO-22d-4
M3-NyO-22d-5*
M3-NyO-22d-6*
M3-NyO-22d-7
M3-NyO-22d-8
M3-NyO-22d-9
M3-NyO-22d-10
(Se ven 3, 1 correcta)</t>
  </si>
  <si>
    <t>&lt;p&gt;El &lt;b&gt;denominador,&lt;/b&gt; 6, es el número de partes iguales en las que se divide la figura.&lt;/p&gt;&lt;p&gt;El &lt;b&gt;numerador,&lt;/b&gt; 3, es el número de partes seleccionadas.&lt;p&gt;
(Si acaso, una imagen con las partes numeradas de la respuesta correcta)</t>
  </si>
  <si>
    <t>{"id":"M3-NyO-22d-I-3","stimulus":"&lt;p&gt;Selecione a figura que representa a fração &lt;span class=\"fr-math-v2 fr-draggable\" contenteditable=\"false\" data-original-math=\"\\(\\frac{3}{6}\\)\" draggable=\"true\"&gt;\\(\\frac{3}{6}\\)&lt;/span&gt;.&lt;/p&gt;","hint":"&lt;p&gt;O &lt;b&gt;denominador&lt;/b&gt; é o número de partes iguais em que a figura está dividida. O &lt;b&gt;numerador&lt;/b&gt; é o número de partes consideradas.&lt;/p&gt;","feedback":"&lt;p&gt;O &lt;b&gt;denominador,&lt;/b&gt; 6, é o número de partes iguais em que a figura é dividida.&lt;/p&gt;&lt;p&gt;O &lt;b&gt;numerador,&lt;/b&gt; 3, é o número de partes consideradas.&lt;/p&gt;","seed":{"parameters":[],"calculated":[{"name":"A1","label":"&lt;img src='https://blueberry-assets.oneclick.es/M3_NyO_22d_1.svg' width=\"300\"&gt;","incorrect":true},{"name":"A2","label":"&lt;img src='https://blueberry-assets.oneclick.es/M3_NyO_22d_2.svg' width=\"300\"&gt;","incorrect":true},{"name":"A3","label":"&lt;img src='https://blueberry-assets.oneclick.es/M3_NyO_22d_3.svg' width=\"300\"&gt;","incorrect":true},{"name":"A4","label":"&lt;img src='https://blueberry-assets.oneclick.es/M3_NyO_22d_4.svg' width=\"300\"&gt;","incorrect":true},{"name":"A5","label":"&lt;img src='https://blueberry-assets.oneclick.es/M3_NyO_22d_5.svg' width=\"300\"&gt;"},{"name":"A6","label":"&lt;img src='https://blueberry-assets.oneclick.es/M3_NyO_22d_6.svg' width=\"300\"&gt;"},{"name":"A7","label":"&lt;img src='https://blueberry-assets.oneclick.es/M3_NyO_22d_7.svg' width=\"300\"&gt;","incorrect":true},{"name":"A8","label":"&lt;img src='https://blueberry-assets.oneclick.es/M3_NyO_22d_8.svg' width=\"300\"&gt;","incorrect":true},{"name":"A9","label":"&lt;img src='https://blueberry-assets.oneclick.es/M3_NyO_22d_9.svg' width=\"300\"&gt;","incorrect":true},{"name":"A10","label":"&lt;img src='https://blueberry-assets.oneclick.es/M3_NyO_22d_10.svg' width=\"300\"&gt;","incorrect":true}],"uniques":true},"algorithm":{"name":"trueFalse","template":"Multiple choice – standard","params":{"countCorrect":1,"countIncorrect":2,"columns":3,"showCheckIcon":false}}}</t>
  </si>
  <si>
    <t>Selecciona la figura que representa la fracción 7/9.
M3-NyO-22d-1
M3-NyO-22d-2
M3-NyO-22d-3
M3-NyO-22d-4
M3-NyO-22d-5
M3-NyO-22d-6
M3-NyO-22d-7*
M3-NyO-22d-8*
M3-NyO-22d-9
M3-NyO-22d-10
(Se ven 3, 1 correcta)</t>
  </si>
  <si>
    <t>&lt;p&gt;El &lt;b&gt;denominador,&lt;/b&gt; 9, es el número de partes iguales en las que se divide la figura.&lt;/p&gt;&lt;p&gt;El &lt;b&gt;numerador,&lt;/b&gt; 7, es el número de partes seleccionadas.&lt;p&gt;
(Si acaso, una imagen con las partes numeradas de la respuesta correcta)</t>
  </si>
  <si>
    <t>{"id":"M3-NyO-22d-I-4","stimulus":"&lt;p&gt;Selecione a figura que representa a fração &lt;span class=\"fr-math-v2 fr-draggable\" contenteditable=\"false\" data-original-math=\"\\(\\frac{7}{9}\\)\" draggable=\"true\"&gt;\\(\\frac{7}{9}\\)&lt;/span&gt;.&lt;/p&gt;","hint":"&lt;p&gt;O &lt;b&gt;denominador&lt;/b&gt; é o número de partes iguais em que a figura está dividida. O &lt;b&gt;numerador&lt;/b&gt; é o número de partes consideradas.&lt;/p&gt;","feedback":"&lt;p&gt;O &lt;b&gt;denominador,&lt;/b&gt; 9, é o número de partes iguais em que a figura é dividida.&lt;/p&gt;&lt;p&gt;O &lt;b&gt;numerador,&lt;/b&gt; 7, é o número de partes consideradas.&lt;/p&gt;","seed":{"parameters":[],"calculated":[{"name":"A1","label":"&lt;img src='https://blueberry-assets.oneclick.es/M3_NyO_22d_1.svg' width=\"300\"&gt;","incorrect":true},{"name":"A2","label":"&lt;img src='https://blueberry-assets.oneclick.es/M3_NyO_22d_2.svg' width=\"300\"&gt;","incorrect":true},{"name":"A3","label":"&lt;img src='https://blueberry-assets.oneclick.es/M3_NyO_22d_3.svg' width=\"300\"&gt;","incorrect":true},{"name":"A4","label":"&lt;img src='https://blueberry-assets.oneclick.es/M3_NyO_22d_4.svg' width=\"300\"&gt;","incorrect":true},{"name":"A5","label":"&lt;img src='https://blueberry-assets.oneclick.es/M3_NyO_22d_5.svg' width=\"300\"&gt;","incorrect":true},{"name":"A6","label":"&lt;img src='https://blueberry-assets.oneclick.es/M3_NyO_22d_6.svg' width=\"300\"&gt;","incorrect":true},{"name":"A7","label":"&lt;img src='https://blueberry-assets.oneclick.es/M3_NyO_22d_7.svg' width=\"300\"&gt;"},{"name":"A8","label":"&lt;img src='https://blueberry-assets.oneclick.es/M3_NyO_22d_8.svg' width=\"300\"&gt;"},{"name":"A9","label":"&lt;img src='https://blueberry-assets.oneclick.es/M3_NyO_22d_9.svg' width=\"300\"&gt;","incorrect":true},{"name":"A10","label":"&lt;img src='https://blueberry-assets.oneclick.es/M3_NyO_22d_10.svg' width=\"300\"&gt;","incorrect":true}],"uniques":true},"algorithm":{"name":"trueFalse","template":"Multiple choice – standard","params":{"countCorrect":1,"countIncorrect":2,"columns":3,"showCheckIcon":false}}}</t>
  </si>
  <si>
    <t>Selecciona la figura que representa la fracción 4/7.
M3-NyO-22d-1
M3-NyO-22d-2
M3-NyO-22d-3
M3-NyO-22d-4
M3-NyO-22d-5
M3-NyO-22d-6
M3-NyO-22d-7
M3-NyO-22d-8
M3-NyO-22d-9*
M3-NyO-22d-10*
(Se ven 3, 1 correcta)</t>
  </si>
  <si>
    <t>&lt;p&gt;El &lt;b&gt;denominador,&lt;/b&gt; 7, es el número de partes iguales en las que se divide la figura.&lt;/p&gt;&lt;p&gt;El &lt;b&gt;numerador,&lt;/b&gt; 4, es el número de partes seleccionadas.&lt;p&gt;</t>
  </si>
  <si>
    <t>{"id":"M3-NyO-22d-I-5","stimulus":"&lt;p&gt;Selecione a figura que representa a fração &lt;span class=\"fr-math-v2 fr-draggable\" contenteditable=\"false\" data-original-math=\"\\(\\frac{4}{7}\\)\" draggable=\"true\"&gt;\\(\\frac{4}{7}\\)&lt;/span&gt;.&lt;/p&gt;","hint":"&lt;p&gt;O &lt;b&gt;denominador&lt;/b&gt; é o número de partes iguais em que a figura está dividida. O &lt;b&gt;numerador&lt;/b&gt; é o número de partes consideradas.&lt;/p&gt;","feedback":"&lt;p&gt;O &lt;b&gt;denominador,&lt;/b&gt; 7, é o número de partes iguais em que a figura é dividida.&lt;/p&gt;&lt;p&gt;O &lt;b&gt;numerador&lt;/b&gt;, 4, é o número de partes consideradas.&lt;/p&gt;","seed":{"parameters":[],"calculated":[{"name":"A1","label":"&lt;img src='https://blueberry-assets.oneclick.es/M3_NyO_22d_1.svg' width=\"300\"&gt;","incorrect":true},{"name":"A2","label":"&lt;img src='https://blueberry-assets.oneclick.es/M3_NyO_22d_2.svg' width=\"300\"&gt;","incorrect":true},{"name":"A3","label":"&lt;img src='https://blueberry-assets.oneclick.es/M3_NyO_22d_3.svg' width=\"300\"&gt;","incorrect":true},{"name":"A4","label":"&lt;img src='https://blueberry-assets.oneclick.es/M3_NyO_22d_4.svg' width=\"300\"&gt;","incorrect":true},{"name":"A5","label":"&lt;img src='https://blueberry-assets.oneclick.es/M3_NyO_22d_5.svg' width=\"300\"&gt;","incorrect":true},{"name":"A6","label":"&lt;img src='https://blueberry-assets.oneclick.es/M3_NyO_22d_6.svg' width=\"300\"&gt;","incorrect":true},{"name":"A7","label":"&lt;img src='https://blueberry-assets.oneclick.es/M3_NyO_22d_7.svg' width=\"300\"&gt;","incorrect":true},{"name":"A8","label":"&lt;img src='https://blueberry-assets.oneclick.es/M3_NyO_22d_8.svg' width=\"300\"&gt;","incorrect":true},{"name":"A9","label":"&lt;img src='https://blueberry-assets.oneclick.es/M3_NyO_22d_9.svg' width=\"300\"&gt;"},{"name":"A10","label":"&lt;img src='https://blueberry-assets.oneclick.es/M3_NyO_22d_10.svg' width=\"300\"&gt;"}],"uniques":true},"algorithm":{"name":"trueFalse","template":"Multiple choice – standard","params":{"countCorrect":1,"countIncorrect":2,"columns":3,"showCheckIcon":false}}}</t>
  </si>
  <si>
    <t>Escribe qué fracción representa la zona coloreada de esta figura.
Imagen M3-NyO-22d-1/M3-NyO-22d-2 (que se alternen aleatoriamente)
La zona coloreada representa {{A1}} de la figura.</t>
  </si>
  <si>
    <t>A1 = 2/5</t>
  </si>
  <si>
    <t>&lt;p&gt;El &lt;b&gt;denominador,&lt;/b&gt; 5 es el número de partes iguales en las que se divide la figura.&lt;/p&gt;&lt;p&gt;El &lt;b&gt;numerador,&lt;b&gt; 2, es el número de partes seleccionadas.&lt;p&gt;
(Si acaso, una imagen con las partes numeradas de la respuesta correcta)</t>
  </si>
  <si>
    <r>
      <rPr>
        <rFont val="Calibri"/>
        <sz val="12.0"/>
      </rPr>
      <t>{
    "id": "M3-NyO-22d-E-1",
    "stimulus": "&lt;p&gt;Escreva a fração que representa a região colorida da figura.&lt;/p&gt;&lt;div style=\"display:flex; justify-content:center;\"&gt;&lt;img src='</t>
    </r>
    <r>
      <rPr>
        <rFont val="Calibri"/>
        <color rgb="FF1155CC"/>
        <sz val="12.0"/>
        <u/>
      </rPr>
      <t>https://blueberry-assets.oneclick.es/</t>
    </r>
    <r>
      <rPr>
        <rFont val="Calibri"/>
        <sz val="12.0"/>
      </rPr>
      <t>{{Q1}}' width=\"300\"&gt;&lt;/div&gt;",
    "template": "&lt;p&gt;A região colorida corresponde a {{response}} da figura.&lt;/p&gt;",
    "hint": "&lt;p&gt;O &lt;b&gt;denominador&lt;/b&gt; é o número de partes iguais em que a figura está dividida. O &lt;b&gt;numerador&lt;/b&gt; é o número de partes consideradas.&lt;/p&gt;",
    "feedback": "&lt;p&gt;O &lt;b&gt;denominador,&lt;/b&gt; 5, é o número de partes iguais em que a figura é dividida.&lt;/p&gt;&lt;p&gt;O &lt;b&gt;numerador&lt;/b&gt;, 2, é o número de partes consideradas.&lt;/p&gt;",
    "seed": {
        "parameters": [
            {
                "name": "Q1",
                "list": [
                    "M3_NyO_22d_1.svg",
                    "M3_NyO_22d_2.svg"
                ]
            }
        ],
        "calculated": [
            {
                "name": "A1",
                "function": "\\frac{2}{5}"
            }
        ],
        "uniques": true
    },
    "algorithm": {
        "name": "calculateOperation",
        "params": {
            "method": "equivLiteral",
            "keyboard": "INTERMEDIATE"
        }
    }
}</t>
    </r>
  </si>
  <si>
    <t>Escribe qué fracción representa la zona coloreada de esta figura.
Imagen M3-NyO-22d-3/M3-NyO-22d-4 (que se alternen aleatoriamente)
La zona coloreada representa {{A1}} de la figura.</t>
  </si>
  <si>
    <t>A1 = 2/6</t>
  </si>
  <si>
    <t>{
    "id": "M3-NyO-22d-E-2",
    "stimulus": "&lt;p&gt;Escreva a fração que representa a região colorida da figura.&lt;/p&gt;&lt;div style=\"display:flex; justify-content:center;\"&gt;&lt;img src='https://blueberry-assets.oneclick.es/{{Q1}}' width=\"300\"&gt;&lt;/div&gt;",
    "template": "&lt;p&gt;A região colorida corresponde a {{response}} da figura.&lt;/p&gt;",
    "hint": "&lt;p&gt;O &lt;b&gt;denominador&lt;/b&gt; é o número de partes iguais em que a figura está dividida. O &lt;b&gt;numerador&lt;/b&gt; é o número de partes consideradas.&lt;/p&gt;",
    "feedback": "&lt;p&gt;O &lt;b&gt;denominador,&lt;/b&gt; 6, é o número de partes iguais em que a figura é dividida.&lt;/p&gt;&lt;p&gt;O &lt;b&gt;numerador&lt;/b&gt;, 2, é o número de partes consideradas.&lt;/p&gt;",
    "seed": {
        "parameters": [
            {
                "name": "Q1",
                "list": [
                    "M3_NyO_22d_3.svg",
                    "M3_NyO_22d_4.svg"
                ]
            }
        ],
        "calculated": [
            {
                "name": "A1",
                "function": "\\frac{2}{6}"
            }
        ],
        "uniques": true
    },
    "algorithm": {
        "name": "calculateOperation",
        "params": {
            "method": "equivLiteral",
            "keyboard": "INTERMEDIATE"
        }
    }
}</t>
  </si>
  <si>
    <t>Escribe qué fracción representa la zona coloreada de esta figura.
Imagen M3-NyO-22d-5/M3-NyO-22d-6 (que se alternen aleatoriamente)
La zona coloreada representa {{A1}} de la figura.</t>
  </si>
  <si>
    <t>A1 = 3/6</t>
  </si>
  <si>
    <t>{
    "id": "M3-NyO-22d-E-3",
    "stimulus": "&lt;p&gt;Escreva a fração que representa a região colorida da figura.&lt;/p&gt;&lt;div style=\"display:flex; justify-content:center;\"&gt;&lt;img src=\"https://blueberry-assets.oneclick.es/{{Q1}}\" width=\"300\"&gt;&lt;/img&gt;&lt;/div&gt;",
    "template": "&lt;p&gt;A região colorida corresponde a {{response}} da figura.&lt;/p&gt;",
    "hint": "&lt;p&gt;O &lt;b&gt;denominador&lt;/b&gt; é o número de partes iguais em que a figura está dividida. O &lt;b&gt;numerador&lt;/b&gt; é o número de partes consideradas.&lt;/p&gt;",
    "feedback": "&lt;p&gt;O &lt;b&gt;denominador,&lt;/b&gt; 6, é o número de partes iguais em que a figura é dividida.&lt;/p&gt;&lt;p&gt;O &lt;b&gt;numerador&lt;/b&gt;, 3, é o número de partes consideradas.&lt;/p&gt;",
    "seed": {
        "parameters": [
            {
                "name": "Q1",
                "list": [
                    "M3_NyO_22d_5.svg",
                    "M3_NyO_22d_6.svg"
                ]
            }
        ],
        "calculated": [
            {
                "name": "A1",
                "function": "\\frac{3}{6}"
            }
        ],
        "uniques": true
    },
    "algorithm": {
        "name": "calculateOperation",
        "params": {
            "method": "equivLiteral",
            "keyboard": "INTERMEDIATE"
        }
    }
}</t>
  </si>
  <si>
    <t>Escribe qué fracción representa la zona coloreada de esta figura.
Imagen M3-NyO-22d-7/M3-NyO-22d-8 (que se alternen aleatoriamente)
La zona coloreada representa {{A1}} de la figura.</t>
  </si>
  <si>
    <t>A1 = 7/9</t>
  </si>
  <si>
    <t>{
    "id": "M3-NyO-22d-E-4",
    "stimulus": "&lt;p&gt;Escreva a fração que representa a região colorida da figura.&lt;/p&gt;&lt;div style=\"display:flex; justify-content:center;\"&gt;&lt;img src=\"https://blueberry-assets.oneclick.es/{{Q1}}\" width=\"300\"&gt;&lt;/img&gt;&lt;/div&gt;",
    "template": "&lt;p&gt;A região colorida corresponde a {{response}} da figura.&lt;/p&gt;",
    "hint": "&lt;p&gt;O &lt;b&gt;denominador&lt;/b&gt; é o número de partes iguais em que a figura está dividida. O &lt;b&gt;numerador&lt;/b&gt; é o número de partes consideradas.&lt;/p&gt;",
    "feedback": "&lt;p&gt;O &lt;b&gt;denominador,&lt;/b&gt; 9, é o número de partes iguais em que a figura é dividida.&lt;/p&gt;&lt;p&gt;O &lt;b&gt;numerador&lt;/b&gt;, 7, é o número de partes consideradas.&lt;/p&gt;",
    "seed": {
        "parameters": [
            {
                "name": "Q1",
                "list": [
                    "M3_NyO_22d_7.svg",
                    "M3_NyO_22d_8.svg"
                ]
            }
        ],
        "calculated": [
            {
                "name": "A1",
                "function": "\\frac{7}{9}"
            }
        ],
        "uniques": true
    },
    "algorithm": {
        "name": "calculateOperation",
        "params": {
            "method": "equivLiteral",
            "keyboard": "INTERMEDIATE"
        }
    }
}</t>
  </si>
  <si>
    <t>Escribe qué fracción representa la zona coloreada de esta figura.
Imagen M3-NyO-22d-9/M3-NyO-22d-10 (que se alternen aleatoriamente)
La zona coloreada representa {{A1}} de la figura.</t>
  </si>
  <si>
    <t>A1 = 4/7</t>
  </si>
  <si>
    <r>
      <rPr>
        <rFont val="Calibri"/>
        <sz val="12.0"/>
      </rPr>
      <t>{
    "id": "M3-NyO-22d-E-5",
    "stimulus": "&lt;p&gt;Escreva a fração que representa a região colorida da figura.&lt;/p&gt;&lt;div style=\"display:flex; justify-content:center;\"&gt;&lt;img src='</t>
    </r>
    <r>
      <rPr>
        <rFont val="Calibri"/>
        <color rgb="FF1155CC"/>
        <sz val="12.0"/>
        <u/>
      </rPr>
      <t>https://blueberry-assets.oneclick.es/</t>
    </r>
    <r>
      <rPr>
        <rFont val="Calibri"/>
        <sz val="12.0"/>
      </rPr>
      <t>{{Q1}}' width=\"300\"&gt;&lt;/img&gt;&lt;/div&gt;",
    "template": "&lt;p&gt;A região colorida corresponde a {{response}} da figura.&lt;/p&gt;",
    "hint": "&lt;p&gt;O &lt;b&gt;denominador&lt;/b&gt; é o número de partes iguais em que a figura está dividida. O &lt;b&gt;numerador&lt;/b&gt; é o número de partes consideradas.&lt;/p&gt;",
    "feedback": "&lt;p&gt;O &lt;b&gt;denominador,&lt;/b&gt; 7, é o número de partes iguais em que a figura é dividida.&lt;/p&gt;&lt;p&gt;O &lt;b&gt;numerador&lt;/b&gt;, 4, é o número de partes consideradas.&lt;/p&gt;",
    "seed": {
        "parameters": [
            {
                "name": "Q1",
                "list": [
                    "M3_NyO_22d_9.svg",
                    "M3_NyO_22d_10.svg"
                ]
            }
        ],
        "calculated": [
            {
                "name": "A1",
                "function": "\\frac{4}{7}"
            }
        ],
        "uniques": true
    },
    "algorithm": {
        "name": "calculateOperation",
        "params": {
            "method": "equivLiteral",
            "keyboard": "INTERMEDIATE"
        }
    }
}</t>
    </r>
  </si>
  <si>
    <t>Han sobrado las siguentes porciones de una lasaña. Expresa esta cantidad en forma de fracción.
Imagen: M3-NyO-22d-11
Han sobrado {{A1}} de la lasaña.</t>
  </si>
  <si>
    <t>A1 = 3/10</t>
  </si>
  <si>
    <t>&lt;p&gt;El &lt;b&gt;denominador,&lt;/b&gt; 10, es el número de partes iguales en las que se divide la figura.&lt;/p&gt;&lt;p&gt;El &lt;b&gt;numerador,&lt;/b&gt; 3, es el número de porciones pintadas.&lt;p&gt;
(Si acaso, una imagen con las partes numeradas de la respuesta correcta)</t>
  </si>
  <si>
    <r>
      <rPr>
        <rFont val="Calibri"/>
        <sz val="12.0"/>
      </rPr>
      <t>{"id":"M3-NyO-22d-A-1","stimulus":"&lt;p&gt;A figura a seguir representa as porções que sobraram de uma lasanha. Expresse essa quantidade como uma fração.&lt;/p&gt;&lt;img src='</t>
    </r>
    <r>
      <rPr>
        <rFont val="Calibri"/>
        <color rgb="FF1155CC"/>
        <sz val="12.0"/>
        <u/>
      </rPr>
      <t>https://blueberry-assets.oneclick.es/M3_NyO_22d_11.svg</t>
    </r>
    <r>
      <rPr>
        <rFont val="Calibri"/>
        <sz val="12.0"/>
      </rPr>
      <t>' width=\"300\"&gt;","template":"&lt;p&gt;Sobraram {{response}} da lasanha.&lt;/p&gt;","hint":"&lt;p&gt;O &lt;b&gt;denominador&lt;/b&gt; é o número de partes iguais em que a figura está dividida. O &lt;b&gt;numerador&lt;/b&gt; é o número de partes consideradas.&lt;/p&gt;","feedback":"&lt;p&gt;O &lt;b&gt;denominador,&lt;/b&gt; 10, é o número de partes iguais em que a figura é dividida.&lt;/p&gt;&lt;p&gt;O &lt;b&gt;numerador&lt;/b&gt;, 3, é o número de partes consideradas.&lt;/p&gt;","seed":{"parameters":[],"calculated":[{"name":"A1","function":"\\frac{3}{10}"}],"uniques":true},"algorithm":{"name":"calculateOperation","params":{"method":"equivLiteral","keyboard":"INTERMEDIATE"}}}</t>
    </r>
  </si>
  <si>
    <t>Jorge ha pintado los siguientes pétalos de una flor. ¿Que fracción representan respecto al total?
Imagen: M3-NyO-22d-12
La fracción de pétalos pintados son {{A1}} del total.</t>
  </si>
  <si>
    <t>A1 = 8/12</t>
  </si>
  <si>
    <t>&lt;p&gt;El &lt;b&gt;denominador,&lt;/b&gt; 12, es el número de partes iguales en las que se divide la flor.&lt;/p&gt;&lt;p&gt;El &lt;b&gt;numerador,&lt;/b&gt; 8, es el número de pétalos pintados.&lt;p&gt;</t>
  </si>
  <si>
    <t>{"id":"M3-NyO-22d-A-2","stimulus":"&lt;p&gt;Jorge pintou as seguintes pétalas de uma flor. Que fração representa as partes pintadas em relação ao todo?&lt;/p&gt;&lt;img src='https://blueberry-assets.oneclick.es/M3_NyO_22d_12.svg' width=\"300\"&gt;","template":"&lt;p&gt;A fração de pétalas pintadas é {{response}} do total.&lt;/p&gt;","hint":"&lt;p&gt;O &lt;b&gt;denominador&lt;/b&gt; é o número de partes iguais em que a figura está dividida. O &lt;b&gt;numerador&lt;/b&gt; é o número de partes consideradas.&lt;/p&gt;","feedback":"&lt;p&gt;O &lt;b&gt;denominador,&lt;/b&gt; 12, é o número de partes iguais em que a figura é dividida.&lt;/p&gt;&lt;p&gt;O &lt;b&gt;numerador&lt;/b&gt;, 8, é o número de partes consideradas.&lt;/p&gt;","seed":{"parameters":[],"calculated":[{"name":"A1","function":"\\frac{8}{12}"}],"uniques":true},"algorithm":{"name":"calculateOperation","params":{"method":"equivLiteral","keyboard":"INTERMEDIATE"}}}</t>
  </si>
  <si>
    <t>A Rocío le han dado tantos gajos de una naranja como los que aparecen en la imagen. ¿Cuántos gajos le han dado?
Imagen: M3-NyO-22d-13
Le han dado {{A1}} de la naranja.</t>
  </si>
  <si>
    <t>A1 = 4/10</t>
  </si>
  <si>
    <t>&lt;p&gt;El &lt;b&gt;denominador,&lt;/b&gt; 10, es el número de partes iguales en las que se divide la figura.&lt;/p&gt;&lt;p&gt;El &lt;b&gt;numerador,&lt;/b&gt; 4, es el número de gajos pintados.&lt;p&gt;
(Si acaso, una imagen con las partes numeradas de la respuesta correcta)</t>
  </si>
  <si>
    <t>{"id":"M3-NyO-22d-A-3","stimulus":"&lt;p&gt;A figura a seguir representa os gomos de uma laranja que Rosa ganhou. Que fração da laranja ela recebeu?&lt;/p&gt;&lt;img src='https://blueberry-assets.oneclick.es/M3_NyO_22d_13.svg' width=\"300\"&gt;","template":"&lt;p&gt;Ela recebeu {{response}} da laranja.&lt;/p&gt;","hint":"&lt;p&gt;O &lt;b&gt;denominador&lt;/b&gt; é o número de partes iguais em que a figura está dividida. O &lt;b&gt;numerador&lt;/b&gt; é o número de partes consideradas.&lt;/p&gt;","feedback":"&lt;p&gt;O &lt;b&gt;denominador,&lt;/b&gt; 10, é o número de partes iguais em que a figura é dividida.&lt;/p&gt;&lt;p&gt;O &lt;b&gt;numerador&lt;/b&gt;, 4, é o número de partes consideradas.&lt;/p&gt;","seed":{"parameters":[],"calculated":[{"name":"A1","function":"\\frac{4}{10}"}],"uniques":true},"algorithm":{"name":"calculateOperation","params":{"method":"equivLiteral","keyboard":"INTERMEDIATE"}}}</t>
  </si>
  <si>
    <t>Un granjero ha dividido un huerto en partes iguales y ha plantado tomates en una porción de tierra como la de la imagen. ¿Qué fracción representa esta parte del huerto?
Imagen: M3-NyO-22d-14
Ha plantado tomates en {{A1}} del huerto.</t>
  </si>
  <si>
    <t>A1 = 5/8</t>
  </si>
  <si>
    <t>&lt;p&gt;El &lt;b&gt;denominador,&lt;/b&gt; 8, es el número de partes iguales en las que se divide la figura.&lt;/p&gt;&lt;p&gt;El &lt;b&gt;numerador&lt;/b&gt;, 5, es el número de partes pintadas.&lt;p&gt;
(Si acaso, una imagen con las partes numeradas de la respuesta correcta)</t>
  </si>
  <si>
    <t>{"id":"M3-NyO-22d-A-4","stimulus":"&lt;p&gt;A figura a seguir representa um terreno que um agricultor dividiu em partes iguais e plantou tomates. Que fração representa a parte do terreno onde foram plantados tomates?&lt;/p&gt;&lt;img src='https://blueberry-assets.oneclick.es/M3_NyO_22d_14.svg' width=\"300\"&gt;","template":"&lt;p&gt;Foram plantados tomates em {{response}} do terreno.&lt;/p&gt;","hint":"&lt;p&gt;O &lt;b&gt;denominador&lt;/b&gt; é o número de partes iguais em que a figura está dividida. O &lt;b&gt;numerador&lt;/b&gt; é o número de partes consideradas.&lt;/p&gt;","feedback":"&lt;p&gt;O &lt;b&gt;denominador,&lt;/b&gt; 8, é o número de partes iguais em que a figura é dividida.&lt;/p&gt;&lt;p&gt;O &lt;b&gt;numerador&lt;/b&gt;, 5, é o número de partes consideradas.&lt;/p&gt;","seed":{"parameters":[],"calculated":[{"name":"A1","function":"\\frac{5}{8}"}],"uniques":true},"algorithm":{"name":"calculateOperation","params":{"method":"equivLiteral","keyboard":"INTERMEDIATE"}}}</t>
  </si>
  <si>
    <t>Alejo tiene una caja con tantos quesitos como los de la imagen. ¿Qué fracción de quesitos le quedan?
Imagen: M3-NyO-22d-15
Le quedan {{A1}} quesitos.</t>
  </si>
  <si>
    <t>&lt;p&gt;El &lt;b&gt;denominador,&lt;/b&gt; 6, es el número de partes iguales en las que se divide la figura.&lt;/p&gt;&lt;p&gt;El  &lt;b&gt;numerador,&lt;/b&gt; 2, es el número de quesitos pintados.&lt;p&gt;
(Si acaso, una imagen con las partes numeradas de la respuesta correcta)</t>
  </si>
  <si>
    <t>{"id":"M3-NyO-22d-A-5","stimulus":"&lt;p&gt;A figura a seguir representa uma caixa com queijos que Alex ganhou. Que fração de queijos ele ainda tem?&lt;/p&gt;&lt;img src='https://blueberry-assets.oneclick.es/M3_NyO_22d_15.svg' width=\"300\"&gt;","template":"&lt;p&gt;Ainda restam {{response}} do total de queijos.&lt;/p&gt;","hint":"&lt;p&gt;O &lt;b&gt;denominador&lt;/b&gt; é o número de partes iguais em que a figura está dividida. O &lt;b&gt;numerador&lt;/b&gt; é o número de partes consideradas.&lt;/p&gt;","feedback":"&lt;p&gt;O &lt;b&gt;denominador,&lt;/b&gt; 6, é o número de partes iguais em que a figura é dividida.&lt;/p&gt;&lt;p&gt;O &lt;b&gt;numerador&lt;/b&gt;, 2, é o número de partes consideradas.&lt;/p&gt;","seed":{"parameters":[],"calculated":[{"name":"A1","function":"\\frac{2}{6}"}],"uniques":true},"algorithm":{"name":"calculateOperation","params":{"method":"equivLiteral","keyboard":"INTERMEDIATE"}}}</t>
  </si>
  <si>
    <t>M3-NyO-22e</t>
  </si>
  <si>
    <t>Reconoce el símbolo de la división con el de la raya de fracción</t>
  </si>
  <si>
    <t>¿A qué operación equivale la fracción {{Q1}}{{T1}}?
{{Q1}} : {{T1}}*
{{Q1}} + {{T1}}
{{Q1}} − {{T1}}
{{Q1}} × {{T1}}
{{Q1}}&lt;sup&gt;{{T1}}&lt;/sup&gt;
(Se ven 3)</t>
  </si>
  <si>
    <t>Q1-Q2: Mín = 1; Máx = 9; Step = 1</t>
  </si>
  <si>
    <t>T1 = {{Q1}}+{{Q2}}</t>
  </si>
  <si>
    <t>Una fracción es equivalente a una división.</t>
  </si>
  <si>
    <t>&lt;p&gt;Una fracción es equivalente a una división.&lt;/p&gt;&lt;p&gt;{{Q1}} : {{T1}} = {{Q1}}/{{T1}}&lt;/p&gt;</t>
  </si>
  <si>
    <t>{"id":"M3-NyO-22e-I-1","stimulus":"&lt;p&gt;A qual operação a seguir a fração &lt;span class=\"fr-math-v2 fr-draggable\" contenteditable=\"false\" data-original-math=\"\\(\\frac{{{Q1}}}{{{T1}}}\\)\" draggable=\"true\"&gt;\\(\\frac{{{Q1}}}{{{T1}}}\\)&lt;/span&gt; é equivalente?&lt;/p&gt;","hint":"&lt;p&gt;Uma fração é equivalente a uma divisão.&lt;/p&gt;","feedback":"&lt;p&gt;Uma fração é equivalente a uma divisão.&lt;/p&gt;&lt;p style=\"text-align: center\"&gt;&lt;span class=\"fr-math-v2 fr-draggable\" contenteditable=\"false\" data-original-math=\"\\(\\frac{{{Q1}}}{{{T1}}}\\)\" draggable=\"true\"&gt;\\(\\frac{{{Q1}}}{{{T1}}}\\)&lt;/span&gt; = {{Q1}} : {{T1}}&lt;/p&gt;","seed":{"parameters":[{"name":"Q1","label":null,"min":1,"max":9,"step":1},{"name":"Q2","label":null,"min":1,"max":9,"step":1}],"calculated":[{"name":"T1","function":"{{Q1}}+{{Q2}}","temp":true},{"name":"A1","label":"{{Q1}} : {{T1}}"},{"name":"A2","label":"{{Q1}} + {{T1}}","incorrect":true},{"name":"A3","label":"{{Q1}} − {{T1}}","incorrect":true},{"name":"A4","label":"{{Q1}} × {{T1}}","incorrect":true},{"name":"A5","label":"{{Q1}}&lt;sup&gt;{{T1}}&lt;/sup&gt;","incorrect":true}],"uniques":true},"algorithm":{"name":"trueFalse","template":"Multiple choice – standard","params":{"countCorrect":1,"countIncorrect":2,"showCheckIcon":false,
            "columns": 3
        }
    }
}</t>
  </si>
  <si>
    <t>Escribe la división {{Q1}} : {{T1}} en forma de fracción.
La división es equivalente a la fracción {{A1}}.</t>
  </si>
  <si>
    <t>T1 = {{Q1}}+{{Q2}}
A1 = {{Q1}}/{{T1}}</t>
  </si>
  <si>
    <t>{"id":"M3-NyO-22e-E-1","stimulus":"&lt;p&gt;Escreva a divisão {{Q1}} : {{T1}} em forma de fração.&lt;/p&gt;","template":"&lt;p&gt;Essa divisão equivale à fração {{response}}.&lt;/p&gt;","hint":"Uma fração é equivalente a uma divisão.","feedback":"&lt;p&gt;Uma fração é equivalente a uma divisão.&lt;/p&gt;&lt;p style=\"text-align: center\"&gt;{{Q1}} : {{T1}} = &lt;span class=\"fr-math-v2 fr-draggable\" contenteditable=\"false\" data-original-math=\"\\(\\frac{{{Q1}}}{{{T1}}}\\)\" draggable=\"true\"&gt;\\(\\frac{{{Q1}}}{{{T1}}}\\)&lt;/span&gt;&lt;/p&gt;","seed":{"parameters":[{"name":"Q1","label":null,"min":1,"max":9,"step":1},{"name":"Q2","label":null,"min":1,"max":9,"step":1}],"calculated":[{"name":"T1","label":"{{function}}","function":"{{Q1}}+{{Q2}}","temp":true},{"name":"A1","label":"{{function}}","function":"\\frac{{{Q1}}}{{{T1}}}"}],"uniques":true},"algorithm":{"name":"calculateOperation","params":{"method":"equivLiteral","keyboard":"INTERMEDIATE"}}}</t>
  </si>
  <si>
    <t>M3-NyO-23a</t>
  </si>
  <si>
    <t>Ordena fracciones con el mismo denominador (num: 1 cifra; den: menor que 12)</t>
  </si>
  <si>
    <t>Selecciona la comparación correcta.
{{Q1}}/{{T10}} &lt; {{T2}}/{{T10}}*
{{T3}}/{{T11}} &gt; {{Q4}}/{{T11}}*
{{T5}}/{{T12}} &lt; {{Q6}}/{{T12}}
{{Q7}}/{{T13}} &gt; {{T8}}/{{T13}}
(se ven 3 opciones)</t>
  </si>
  <si>
    <t xml:space="preserve">Señala que conjunto de fracciones, está ordenado correctamente, de menor a mayor
A1 &lt; A2 &lt; A3
A4 &lt; A5 &lt; A6 *
A7 &lt; A8 &lt; A9
A10 &lt; A11 &lt; A12
</t>
  </si>
  <si>
    <t>Q1-Q8: Mín = 1; Máx = 9; Step = 1</t>
  </si>
  <si>
    <t>T2 = {{Q1}}+{{Q2}}
T3 = {{Q3}}+{{Q4}}
T5 = {{Q5}}+{{Q6}}
T8 = {{Q7}}+{{Q8}}
T10 = math.max({{Q1}}, {{Q2}})+{{Q3}}
T11 = math.max({{Q3}}, {{Q4}})+{{Q5}}
T12 = math.max({{Q5}}, {{Q6}})+{{Q7}}
T13 = math.max({{Q7}}, {{Q8}})+{{Q1}}</t>
  </si>
  <si>
    <t>Cuando los denominadores son iguales, se comparan los numeradores.</t>
  </si>
  <si>
    <t>&lt;p&gt;Cuando los denominadores son iguales, hay que comparar los numeradores.&lt;/p&gt;&lt;p&gt;Por ejemplo, {{Q1}}/{{T10}} &lt; {{T2}}/{{T10}}  porque {{Q1}} &lt; {{T2}}.&lt;/p&gt;
(No TE individual)</t>
  </si>
  <si>
    <t>{"id":"M3-NyO-23a-I-1","stimulus":"&lt;p&gt;Selecione a comparação correta.&lt;/p&gt;","hint":"&lt;p&gt;Quando os denominadores são iguais, comparam-se os numeradores.&lt;/p&gt;","feedback":"&lt;p&gt;Quando os denominadores são iguais, compare os numeradores.&lt;/p&gt;&lt;p&gt;Sendo assim, &lt;span class=\"fr-math-v2 fr-draggable\" contenteditable=\"false\" data-original-math=\"\\(\\frac{{{Q1}}}{{{T10}}}\\)\" draggable=\"true\"&gt;\\(\\frac{{{Q1}}}{{{T10}}}\\)&lt;/span&gt; &lt; &lt;span class=\"fr-math-v2 fr-draggable\" contenteditable=\"false\" data-original-math=\"\\(\\frac{{{T2}}}{{{T10}}}\\)\" draggable=\"true\"&gt;\\(\\frac{{{T2}}}{{{T10}}}\\)&lt;/span&gt; porque {{Q1}} &lt; {{T2}}.&lt;/p&gt;","seed":{"parameters":[{"name":"Q1","min":1,"max":9,"step":1},{"name":"Q2","min":1,"max":9,"step":1},{"name":"Q3","min":1,"max":9,"step":1},{"name":"Q4","min":1,"max":9,"step":1},{"name":"Q5","min":1,"max":9,"step":1},{"name":"Q6","min":1,"max":9,"step":1},{"name":"Q7","min":1,"max":9,"step":1},{"name":"Q8","min":1,"max":9,"step":1}],"calculated":[{"name":"T2","function":"{{Q1}}+{{Q2}}","temp":true},{"name":"T3","function":"{{Q3}}+{{Q4}}","temp":true},{"name":"T5","function":"{{Q5}}+{{Q6}}","temp":true},{"name":"T8","function":"{{Q7}}+{{Q8}}","temp":true},{"name":"T10","function":"math.max({{Q1}}, {{Q2}})+{{Q3}}","temp":true},{"name":"T11","function":"math.max({{Q3}}, {{Q4}})+{{Q5}}","temp":true},{"name":"T12","function":"math.max({{Q5}}, {{Q6}})+{{Q7}}","temp":true},{"name":"T13","function":"math.max({{Q7}}, {{Q8}})+{{Q1}}","temp":true},{"name":"A1","label":"&lt;span class=\"fr-math-v2 fr-draggable\" contenteditable=\"false\" data-original-math=\"\\(\\frac{{{Q1}}}{{{T10}}}\\)\" draggable=\"true\"&gt;\\(\\frac{{{Q1}}}{{{T10}}}\\)&lt;/span&gt; &lt; &lt;span class=\"fr-math-v2 fr-draggable\" contenteditable=\"false\" data-original-math=\"\\(\\frac{{{T2}}}{{{T10}}}\\)\" draggable=\"true\"&gt;\\(\\frac{{{T2}}}{{{T10}}}\\)&lt;/span&gt;"},{"name":"A2","label":"&lt;span class=\"fr-math-v2 fr-draggable\" contenteditable=\"false\" data-original-math=\"\\(\\frac{{{T3}}}{{{T11}}}\\)\" draggable=\"true\"&gt;\\(\\frac{{{T3}}}{{{T11}}}\\)&lt;/span&gt; &gt; &lt;span class=\"fr-math-v2 fr-draggable\" contenteditable=\"false\" data-original-math=\"\\(\\frac{{{Q4}}}{{{T11}}}\\)\" draggable=\"true\"&gt;\\(\\frac{{{Q4}}}{{{T11}}}\\)&lt;/span&gt;"},{"name":"A3","label":"&lt;span class=\"fr-math-v2 fr-draggable\" contenteditable=\"false\" data-original-math=\"\\(\\frac{{{T5}}}{{{T12}}}\\)\" draggable=\"true\"&gt;\\(\\frac{{{T5}}}{{{T12}}}\\)&lt;/span&gt; &lt; &lt;span class=\"fr-math-v2 fr-draggable\" contenteditable=\"false\" data-original-math=\"\\(\\frac{{{Q6}}}{{{T12}}}\\)\" draggable=\"true\"&gt;\\(\\frac{{{Q6}}}{{{T12}}}\\)&lt;/span&gt;","incorrect":true},{"name":"A4","label":"&lt;span class=\"fr-math-v2 fr-draggable\" contenteditable=\"false\" data-original-math=\"\\(\\frac{{{Q7}}}{{{T13}}}\\)\" draggable=\"true\"&gt;\\(\\frac{{{Q7}}}{{{T13}}}\\)&lt;/span&gt; &gt; &lt;span class=\"fr-math-v2 fr-draggable\" contenteditable=\"false\" data-original-math=\"\\(\\frac{{{T8}}}{{{T13}}}\\)\" draggable=\"true\"&gt;\\(\\frac{{{T8}}}{{{T13}}}\\)&lt;/span&gt;","incorrect":true}],"uniques":true},"algorithm":{"name":"trueFalse","template":"Multiple choice – standard","params":{"countCorrect":1,"countIncorrect":2,"showCheckIcon": false,
            "columns": 3
        }
    }
}</t>
  </si>
  <si>
    <t>Ordena las siguientes fracciones de menor a mayor.
{{A1}}
{{A2}}
{{A3}}</t>
  </si>
  <si>
    <t xml:space="preserve">Ordena 75/10, 58/10 y 33/10, de menor a mayor.
.../... &gt;  .../... &gt; .../...
</t>
  </si>
  <si>
    <t>Order list</t>
  </si>
  <si>
    <t>Q1-Q4: mín = 1; máx = 9; step = 1</t>
  </si>
  <si>
    <t>T1 = math.max({{Q2}}, {{Q3}}, {{Q4}})+{{Q1}}
A1 = {{Q2}}/{{T1}}
A2 = {{Q3}}/{{T1}}
A3 = {{Q4}}/{{T1}}
Ordenar según los valores de Q2, Q3 y Q4, ASC</t>
  </si>
  <si>
    <t>&lt;p&gt;Cuando los denominadores son iguales, se comparan los numeradores.&lt;/p&gt;&lt;p&gt;Es decir, {{T2}}/{{T1}} &lt; {{T3}}/{{T1}} &lt; {{T4}}/{{T1}} porque {{T2}} &lt; {{T3}} &lt; {{T4}}.&lt;/p&gt;</t>
  </si>
  <si>
    <t>T2 = math.min({{Q2}},{{Q3}},{{Q4}})
T3 = {{Q2}}+{{Q3}}+{{Q4}}-math.min({{Q2}},{{Q3}},{{Q4}})-math.max({{Q2}},{{Q3}},{{Q4}})
T4 = math.max({{Q2}},{{Q3}},{{Q4}})</t>
  </si>
  <si>
    <t>{"id":"M3-NyO-23a-E-1","stimulus":"&lt;p&gt;Arraste e ordene as seguintes frações da menor para a maior.&lt;/p&gt;","template":"&lt;p style=\"text-align:center;\"&gt;{{response}} &lt; {{response}} &lt; {{response}}&lt;/p&gt;","hint":"&lt;p&gt;Quando os denominadores são iguais, comparam-se os numeradores.&lt;/p&gt;","feedback":"&lt;p&gt;Quando os denominadores são iguais, compare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{{T4}}.&lt;/p&gt;","seed":{"parameters":[{"name":"Q1","min":1,"max":9,"step":1},{"name":"Q2","min":1,"max":9,"step":1},{"name":"Q3","min":1,"max":9,"step":1},{"name":"Q4","min":1,"max":9,"step":1}],"calculated":[{"name":"T1","function":"math.max({{Q2}}, {{Q3}}, {{Q4}})+{{Q1}}","temp":true},{"name":"T2","function":"math.min({{Q2}},{{Q3}},{{Q4}})","temp":true},{"name":"T3","function":"{{Q2}}+{{Q3}}+{{Q4}}-math.min({{Q2}},{{Q3}},{{Q4}})-math.max({{Q2}},{{Q3}},{{Q4}})","temp":true},{"name":"T4","function":"math.max({{Q2}},{{Q3}},{{Q4}})","temp":true},{"name":"A1","label":"&lt;span class=\"fr-math-v2 fr-draggable\" contenteditable=\"false\" data-original-math=\"\\(\\frac{{{T2}}}{{{T1}}}\\)\" draggable=\"true\"&gt;\\(\\frac{{{T2}}}{{{T1}}}\\)&lt;/span&gt;","function":""},{"name":"A2","label":"&lt;span class=\"fr-math-v2 fr-draggable\" contenteditable=\"false\" data-original-math=\"\\(\\frac{{{T3}}}{{{T1}}}\\)\" draggable=\"true\"&gt;\\(\\frac{{{T3}}}{{{T1}}}\\)&lt;/span&gt;","function":""},{"name":"A3","label":"&lt;span class=\"fr-math-v2 fr-draggable\" contenteditable=\"false\" data-original-math=\"\\(\\frac{{{T4}}}{{{T1}}}\\)\" draggable=\"true\"&gt;\\(\\frac{{{T4}}}{{{T1}}}\\)&lt;/span&gt;","function":""}],"uniques":true},"algorithm":{"name":"calculateOperation","template":"Cloze with drag &amp; drop","params":{"keyboard":"INTERMEDIATE"}}}</t>
  </si>
  <si>
    <t>Ordena las siguientes fracciones de mayor a menor.
{{A1}}
{{A2}}
{{A3}}</t>
  </si>
  <si>
    <t xml:space="preserve">Ordena 51/15, 71/15 y 8/15, de mayor a menor.
.../... &gt;  .../... &gt; .../...
</t>
  </si>
  <si>
    <t>T1 = math.max({{Q2}}, {{Q3}}, {{Q4}})+{{Q1}}
A1 = {{Q2}}/{{T1}}
A2 = {{Q3}}/{{T1}}
A3 = {{Q4}}/{{T1}}
Ordenar según los valores de Q2, Q3 y Q4, DESC</t>
  </si>
  <si>
    <t>&lt;p&gt;Cuando los denominadores son iguales, se comparan los numeradores.&lt;/p&gt;&lt;p&gt;Es decir, {{T4}}/{{T1}} &gt; {{T3}}/{{T1}} &gt; {{T2}}/{{T1}} porque {{T4}} &gt; {{T3}} &gt; {{T2}}.&lt;/p&gt;</t>
  </si>
  <si>
    <t>{"id":"M3-NyO-23a-E-2","stimulus":"&lt;p&gt;Arraste e ordene las seguintes frações da maior para a menor.&lt;/p&gt;","template":"&lt;p style=\"text-align:center;\"&gt;{{response}} &gt; {{response}} &gt; {{response}}&lt;/p&gt;","hint":"&lt;p&gt;Quando os denominadores são iguais, comparam-se os numeradores.&lt;/p&gt;","feedback":"&lt;p&gt;Quando os denominadores são iguais, compare os numeradores.&lt;/p&gt;&lt;p&gt;Sendo assim, &lt;span class=\"fr-math-v2 fr-draggable\" contenteditable=\"false\" data-original-math=\"\\(\\frac{{{T4}}}{{{T1}}}\\)\" draggable=\"true\"&gt;\\(\\frac{{{T4}}}{{{T1}}}\\)&lt;/span&gt; &gt; &lt;span class=\"fr-math-v2 fr-draggable\" contenteditable=\"false\" data-original-math=\"\\(\\frac{{{T3}}}{{{T1}}}\\)\" draggable=\"true\"&gt;\\(\\frac{{{T3}}}{{{T1}}}\\)&lt;/span&gt; &gt; &lt;span class=\"fr-math-v2 fr-draggable\" contenteditable=\"false\" data-original-math=\"\\(\\frac{{{T2}}}{{{T1}}}\\)\" draggable=\"true\"&gt;\\(\\frac{{{T2}}}{{{T1}}}\\)&lt;/span&gt; porque {{T4}} &gt; {{T3}} &gt; {{T2}}.&lt;/p&gt;","seed":{"parameters":[{"name":"Q1","min":1,"max":9,"step":1},{"name":"Q2","min":1,"max":9,"step":1},{"name":"Q3","min":1,"max":9,"step":1},{"name":"Q4","min":1,"max":9,"step":1}],"calculated":[{"name":"T1","function":"math.max({{Q2}}, {{Q3}}, {{Q4}})+{{Q1}}","temp":true},{"name":"T2","function":"math.min({{Q2}},{{Q3}},{{Q4}})","temp":true},{"name":"T3","function":"{{Q2}}+{{Q3}}+{{Q4}}-math.min({{Q2}},{{Q3}},{{Q4}})-math.max({{Q2}},{{Q3}},{{Q4}})","temp":true},{"name":"T4","function":"math.max({{Q2}},{{Q3}},{{Q4}})","temp":true},{"name":"A1","label":"&lt;span class=\"fr-math-v2 fr-draggable\" contenteditable=\"false\" data-original-math=\"\\(\\frac{{{T4}}}{{{T1}}}\\)\" draggable=\"true\"&gt;\\(\\frac{{{T4}}}{{{T1}}}\\)&lt;/span&gt;","function":""},{"name":"A2","label":"&lt;span class=\"fr-math-v2 fr-draggable\" contenteditable=\"false\" data-original-math=\"\\(\\frac{{{T3}}}{{{T1}}}\\)\" draggable=\"true\"&gt;\\(\\frac{{{T3}}}{{{T1}}}\\)&lt;/span&gt;","function":""},{"name":"A3","label":"&lt;span class=\"fr-math-v2 fr-draggable\" contenteditable=\"false\" data-original-math=\"\\(\\frac{{{T2}}}{{{T1}}}\\)\" draggable=\"true\"&gt;\\(\\frac{{{T2}}}{{{T1}}}\\)&lt;/span&gt;","function":""}],"uniques":true},"algorithm":{"name":"calculateOperation","template":"Cloze with drag &amp; drop","params":{"keyboard":"INTERMEDIATE"}}}</t>
  </si>
  <si>
    <t>En una plataforma, {{Q1}}/{{T1}} de las películas son de romance, {{Q2}}/{{T1}} son de aventuras y {{Q3}}/{{T1}}, de animación. Ordena de menor a mayor estas fracciones.
Romance: {{Q1}}/{{T1}}
Aventuras: {{Q2}}/{{T1}}
Animación: {{Q3}}/{{T1}}</t>
  </si>
  <si>
    <r>
      <rPr>
        <rFont val="Calibri"/>
        <color rgb="FF000000"/>
        <sz val="12.0"/>
      </rPr>
      <t>En una plataforma hay diferentes géneros de películas. {{Q1}}/{{</t>
    </r>
    <r>
      <rPr>
        <rFont val="Calibri"/>
        <color rgb="FF000000"/>
        <sz val="12.0"/>
      </rPr>
      <t>T1</t>
    </r>
    <r>
      <rPr>
        <rFont val="Calibri"/>
        <color rgb="FF000000"/>
        <sz val="12.0"/>
      </rPr>
      <t>}} son de terror, {{Q3}}/{{</t>
    </r>
    <r>
      <rPr>
        <rFont val="Calibri"/>
        <color rgb="FF000000"/>
        <sz val="12.0"/>
      </rPr>
      <t>T1</t>
    </r>
    <r>
      <rPr>
        <rFont val="Calibri"/>
        <color rgb="FF000000"/>
        <sz val="12.0"/>
      </rPr>
      <t>}} son acción y {{Q2}}/{{</t>
    </r>
    <r>
      <rPr>
        <rFont val="Calibri"/>
        <color rgb="FF000000"/>
        <sz val="12.0"/>
      </rPr>
      <t>T1</t>
    </r>
    <r>
      <rPr>
        <rFont val="Calibri"/>
        <color rgb="FF000000"/>
        <sz val="12.0"/>
      </rPr>
      <t>}} son de animación. Ordena, de menor a mayor, estas fracciones.
.../... &lt; .../... &lt; .../...</t>
    </r>
  </si>
  <si>
    <t>Q1-Q3: mín = 1; máx = 9; step = 1</t>
  </si>
  <si>
    <t>T1 = {{Q1}}+{{Q2}}+{{Q3}})
Ordenar según los valores de Q1, Q2 y Q3, ASC</t>
  </si>
  <si>
    <t>T2 = math.min({{Q1}},{{Q2}},{{Q3}})
T3 = {{Q1}}+{{Q2}}+{{Q3}}-math.min({{Q1}},{{Q2}},{{Q3}})-math.max({{Q1}},{{Q2}},{{Q3}})
T4 = math.max({{Q1}},{{Q2}},{{Q3}})</t>
  </si>
  <si>
    <t>{"id":"M3-NyO-23a-A-1","stimulus":"&lt;p&gt;Em uma plataforma de &lt;i&gt;streaming&lt;/i&gt;, &lt;span class=\"fr-math-v2 fr-draggable\" contenteditable=\"false\" data-original-math=\"\\(\\frac{{{Q1}}}{{{T1}}}\\)\" draggable=\"true\"&gt;\\(\\frac{{{Q1}}}{{{T1}}}\\)&lt;/span&gt; dos filmes são de romance, &lt;span class=\"fr-math-v2 fr-draggable\" contenteditable=\"false\" data-original-math=\"\\(\\frac{{{Q2}}}{{{T1}}}\\)\" draggable=\"true\"&gt;\\(\\frac{{{Q2}}}{{{T1}}}\\)&lt;/span&gt; são de aventura e &lt;span class=\"fr-math-v2 fr-draggable\" contenteditable=\"false\" data-original-math=\"\\(\\frac{{{Q3}}}{{{T1}}}\\)\" draggable=\"true\"&gt;\\(\\frac{{{Q3}}}{{{T1}}}\\)&lt;/span&gt;, de animação. Arraste e ordene as frações da menor para a maior.&lt;/p&gt;","template":"&lt;p style=\"text-align:center;\"&gt;{{response}} &lt; {{response}} &lt; {{response}}&lt;/p&gt;","hint":"&lt;p&gt;Quando os denominadores são iguais, comparam-se os numeradores.&lt;/p&gt;","feedback":"&lt;p&gt;Quando os denominadores são iguais, compare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min":1,"max":9,"step":1},{"name":"Q2","min":1,"max":9,"step":1},{"name":"Q3","min":1,"max":9,"step":1}],"calculated":[{"name":"T1","function":"{{Q1}}+{{Q2}}+{{Q3}}","temp":true},{"name":"T2","function":"math.min({{Q1}},{{Q2}},{{Q3}})","temp":true},{"name":"T3","function":"{{Q1}}+{{Q2}}+{{Q3}}-math.min({{Q1}},{{Q2}},{{Q3}})-math.max({{Q1}},{{Q2}},{{Q3}})","temp":true},{"name":"T4","function":"math.max({{Q1}},{{Q2}},{{Q3}})","temp":true},{"name":"A1","label":"&lt;span class=\"fr-math-v2 fr-draggable\" contenteditable=\"false\" data-original-math=\"\\(\\frac{{{T2}}}{{{T1}}}\\)\" draggable=\"true\"&gt;\\(\\frac{{{T2}}}{{{T1}}}\\)&lt;/span&gt;","function":""},{"name":"A2","label":"&lt;span class=\"fr-math-v2 fr-draggable\" contenteditable=\"false\" data-original-math=\"\\(\\frac{{{T3}}}{{{T1}}}\\)\" draggable=\"true\"&gt;\\(\\frac{{{T3}}}{{{T1}}}\\)&lt;/span&gt;","function":""},{"name":"A3","label":"&lt;span class=\"fr-math-v2 fr-draggable\" contenteditable=\"false\" data-original-math=\"\\(\\frac{{{T4}}}{{{T1}}}\\)\" draggable=\"true\"&gt;\\(\\frac{{{T4}}}{{{T1}}}\\)&lt;/span&gt;","function":""}],"uniques":true},"algorithm":{"name":"calculateOperation","template":"Cloze with drag &amp; drop","params":{"keyboard":"INTERMEDIATE"}}}</t>
  </si>
  <si>
    <t>En la &lt;i&gt;playlist&lt;/i&gt; de Malena, {{Q1}}/{{T1}} son canciones en castellano, {{Q2}}/{{T1}} son en inglés y {{Q3}}/{{T1}}, en coreano. Ordena las fracciones de mayor a menor.
En castellano: {{Q1}}/{{T1}}
En inglés: {{Q2}}/{{T1}}
En coreano: {{Q3}}/{{T1}}</t>
  </si>
  <si>
    <t>En la playlist de July, {{Q1}}/{{Q2}} son canciones en español, {{Q3}}/{{Q2}} en inglés y {{Q4}}/{{Q2}} en otros idiomas. Ordena esta playlist de mayor a menor. 
{{A1}} &gt; {{A2}} &gt; {{A3}}</t>
  </si>
  <si>
    <t>T1 = {{Q1}}+{{Q2}}+{{Q3}})
A1 = {{Q1}}/{{T1}}
A2 = {{Q2}}/{{T1}}
A3 = {{Q3}}/{{T1}}
Ordenar según los valores de Q1, Q2 y Q3 DESC</t>
  </si>
  <si>
    <r>
      <rPr>
        <rFont val="Calibri"/>
        <color rgb="FF000000"/>
        <sz val="12.0"/>
      </rPr>
      <t xml:space="preserve">&lt;p&gt;Cuando los denominadores son iguales, se comparan los numeradores.&lt;/p&gt;&lt;p&gt;Es decir, </t>
    </r>
    <r>
      <rPr>
        <rFont val="Calibri"/>
        <color rgb="FF000000"/>
        <sz val="12.0"/>
      </rPr>
      <t>{{T4}}/{{T1}}</t>
    </r>
    <r>
      <rPr>
        <rFont val="Calibri"/>
        <color rgb="FF000000"/>
        <sz val="12.0"/>
      </rPr>
      <t xml:space="preserve"> &gt; </t>
    </r>
    <r>
      <rPr>
        <rFont val="Calibri"/>
        <color rgb="FF000000"/>
        <sz val="12.0"/>
      </rPr>
      <t>{{T3}}/{{T1}}</t>
    </r>
    <r>
      <rPr>
        <rFont val="Calibri"/>
        <color rgb="FF000000"/>
        <sz val="12.0"/>
      </rPr>
      <t xml:space="preserve"> &gt; </t>
    </r>
    <r>
      <rPr>
        <rFont val="Calibri"/>
        <color rgb="FF000000"/>
        <sz val="12.0"/>
      </rPr>
      <t>{{T2}}/{{T1}}</t>
    </r>
    <r>
      <rPr>
        <rFont val="Calibri"/>
        <color rgb="FF000000"/>
        <sz val="12.0"/>
      </rPr>
      <t xml:space="preserve"> porque {{T4}} &gt; {{T3}} &gt; {{T2}}.&lt;/p&gt;</t>
    </r>
  </si>
  <si>
    <t>{"id":"M3-NyO-23a-A-2","stimulus":"&lt;p&gt;Na &lt;i&gt;playlist&lt;/i&gt; de Karina, &lt;span class=\"fr-math-v2 fr-draggable\" contenteditable=\"false\" data-original-math=\"\\(\\frac{{{Q1}}}{{{T1}}}\\)\" draggable=\"true\"&gt;\\(\\frac{{{Q1}}}{{{T1}}}\\)&lt;/span&gt; das músicas são em espanhol, &lt;span class=\"fr-math-v2 fr-draggable\" contenteditable=\"false\" data-original-math=\"\\(\\frac{{{Q2}}}{{{T1}}}\\)\" draggable=\"true\"&gt;\\(\\frac{{{Q2}}}{{{T1}}}\\)&lt;/span&gt; são em inglês e &lt;span class=\"fr-math-v2 fr-draggable\" contenteditable=\"false\" data-original-math=\"\\(\\frac{{{Q3}}}{{{T1}}}\\)\" draggable=\"true\"&gt;\\(\\frac{{{Q3}}}{{{T1}}}\\)&lt;/span&gt;, em coreano. Arraste e ordene as frações da maior para a menor.&lt;/p&gt;","template":"&lt;p style=\"text-align:center;\"&gt;{{response}} &gt; {{response}} &gt; {{response}}&lt;/p&gt;","hint":"&lt;p&gt;Quando os denominadores são iguais, comparam-se os numeradores.&lt;/p&gt;","feedback":"&lt;p&gt;Quando os denominadores são iguais, compare os numeradores.&lt;/p&gt;&lt;p&gt;Sendo assim, &lt;span class=\"fr-math-v2 fr-draggable\" contenteditable=\"false\" data-original-math=\"\\(\\frac{{{T4}}}{{{T1}}}\\)\" draggable=\"true\"&gt;\\(\\frac{{{T4}}}{{{T1}}}\\)&lt;/span&gt; &gt; &lt;span class=\"fr-math-v2 fr-draggable\" contenteditable=\"false\" data-original-math=\"\\(\\frac{{{T3}}}{{{T1}}}\\)\" draggable=\"true\"&gt;\\(\\frac{{{T3}}}{{{T1}}}\\)&lt;/span&gt; &gt; &lt;span class=\"fr-math-v2 fr-draggable\" contenteditable=\"false\" data-original-math=\"\\(\\frac{{{T2}}}{{{T1}}}\\)\" draggable=\"true\"&gt;\\(\\frac{{{T2}}}{{{T1}}}\\)&lt;/span&gt; porque {{T4}} &gt; {{T3}} &gt; {{T2}}.&lt;/p&gt;","seed":{"parameters":[{"name":"Q1","min":1,"max":9,"step":1},{"name":"Q2","min":1,"max":9,"step":1},{"name":"Q3","min":1,"max":9,"step":1}],"calculated":[{"name":"T1","function":"{{Q1}}+{{Q2}}+{{Q3}}","temp":true},{"name":"T2","function":"math.min({{Q1}},{{Q2}},{{Q3}})","temp":true},{"name":"T3","function":"{{Q1}}+{{Q2}}+{{Q3}}-math.min({{Q1}},{{Q2}},{{Q3}})-math.max({{Q1}},{{Q2}},{{Q3}})","temp":true},{"name":"T4","function":"math.max({{Q1}},{{Q2}},{{Q3}})","temp":true},{"name":"A1","label":"&lt;span class=\"fr-math-v2 fr-draggable\" contenteditable=\"false\" data-original-math=\"\\(\\frac{{{T4}}}{{{T1}}}\\)\" draggable=\"true\"&gt;\\(\\frac{{{T4}}}{{{T1}}}\\)&lt;/span&gt;","function":""},{"name":"A2","label":"&lt;span class=\"fr-math-v2 fr-draggable\" contenteditable=\"false\" data-original-math=\"\\(\\frac{{{T3}}}{{{T1}}}\\)\" draggable=\"true\"&gt;\\(\\frac{{{T3}}}{{{T1}}}\\)&lt;/span&gt;","function":""},{"name":"A3","label":"&lt;span class=\"fr-math-v2 fr-draggable\" contenteditable=\"false\" data-original-math=\"\\(\\frac{{{T2}}}{{{T1}}}\\)\" draggable=\"true\"&gt;\\(\\frac{{{T2}}}{{{T1}}}\\)&lt;/span&gt;","function":""}],"uniques":true},"algorithm":{"name":"calculateOperation","template":"Cloze with drag &amp; drop","params":{"keyboard":"INTERMEDIATE"}}}</t>
  </si>
  <si>
    <r>
      <rPr>
        <rFont val="Calibri"/>
        <color rgb="FF000000"/>
        <sz val="12.0"/>
      </rPr>
      <t xml:space="preserve">En la pecera de </t>
    </r>
    <r>
      <rPr>
        <rFont val="Calibri"/>
        <color rgb="FF000000"/>
        <sz val="12.0"/>
      </rPr>
      <t>Belén,</t>
    </r>
    <r>
      <rPr>
        <rFont val="Calibri"/>
        <color rgb="FF000000"/>
        <sz val="12.0"/>
      </rPr>
      <t xml:space="preserve"> {{Q1}}/{{T1}} de los peces son escalares, {{Q2}}/{{T1}} son &lt;i&gt;kois&lt;/i&gt; y {{Q3}}/{{T1}}, luchadores de Siam. Ordena las especies de menor a mayor.
Escalares: {{Q1}}/{{T1}}
&lt;i&gt;Kois&lt;/i&gt;: {{Q2}}/{{T1}}
Luchadores: {{Q3}}/{{T1}}</t>
    </r>
  </si>
  <si>
    <t>En una pecera hay diferentes tipos de peces. {{Q1}}/{{Q2}} son dorados, {{Q3}}/{{Q2}} y {{Q4}}/{{Q2}} son negros. Ordena estas fracciones de menor a mayor
{{A1}} &lt; {{A2}} &lt; {{A3}}</t>
  </si>
  <si>
    <t>T1 = {{Q1}}+{{Q2}}+{{Q3}})
A1 = {{Q1}}/{{T1}}
A2 = {{Q2}}/{{T1}}
A3 = {{Q3}}/{{T1}}
Ordenar según los valores de Q1, Q2 y Q3 ASC</t>
  </si>
  <si>
    <r>
      <rPr>
        <rFont val="Calibri"/>
        <color rgb="FF000000"/>
        <sz val="12.0"/>
      </rPr>
      <t xml:space="preserve">&lt;p&gt;Cuando los denominadores son iguales, se comparan los numeradores.&lt;/p&gt;&lt;p&gt;Es decir, </t>
    </r>
    <r>
      <rPr>
        <rFont val="Calibri"/>
        <color rgb="FF000000"/>
        <sz val="12.0"/>
      </rPr>
      <t>{{T2}}/{{T1}}</t>
    </r>
    <r>
      <rPr>
        <rFont val="Calibri"/>
        <color rgb="FF000000"/>
        <sz val="12.0"/>
      </rPr>
      <t xml:space="preserve"> &lt; </t>
    </r>
    <r>
      <rPr>
        <rFont val="Calibri"/>
        <color rgb="FF000000"/>
        <sz val="12.0"/>
      </rPr>
      <t>{{T3}}/{{T1}}</t>
    </r>
    <r>
      <rPr>
        <rFont val="Calibri"/>
        <color rgb="FF000000"/>
        <sz val="12.0"/>
      </rPr>
      <t xml:space="preserve"> &lt; </t>
    </r>
    <r>
      <rPr>
        <rFont val="Calibri"/>
        <color rgb="FF000000"/>
        <sz val="12.0"/>
      </rPr>
      <t>{{T4}}/{{T1}}</t>
    </r>
    <r>
      <rPr>
        <rFont val="Calibri"/>
        <color rgb="FF000000"/>
        <sz val="12.0"/>
      </rPr>
      <t xml:space="preserve"> porque {{T2}} &lt; {{T3}} &lt; {{T4}}.&lt;/p&gt;</t>
    </r>
  </si>
  <si>
    <t>{"id":"M3-NyO-23a-A-3","stimulus":"&lt;p&gt;No aquário de uma cidade do Amazonas, &lt;span class=\"fr-math-v2 fr-draggable\" contenteditable=\"false\" data-original-math=\"\\(\\frac{{{Q1}}}{{{T1}}}\\)\" draggable=\"true\"&gt;\\(\\frac{{{Q1}}}{{{T1}}}\\)&lt;/span&gt; dos peixes são tucunarés, &lt;span class=\"fr-math-v2 fr-draggable\" contenteditable=\"false\" data-original-math=\"\\(\\frac{{{Q2}}}{{{T1}}}\\)\" draggable=\"true\"&gt;\\(\\frac{{{Q2}}}{{{T1}}}\\)&lt;/span&gt; são pirarucus e &lt;span class=\"fr-math-v2 fr-draggable\" contenteditable=\"false\" data-original-math=\"\\(\\frac{{{Q3}}}{{{T1}}}\\)\" draggable=\"true\"&gt;\\(\\frac{{{Q3}}}{{{T1}}}\\)&lt;/span&gt;, arraias. Arraste e ordene as frações desses peixes da menor para a maior.&lt;/p&gt;","template":"&lt;p style=\"text-align:center;\"&gt;{{response}} &lt; {{response}} &lt; {{response}}&lt;/p&gt;","hint":"&lt;p&gt;Quando os denominadores são iguais, comparam-se os numeradores.&lt;/p&gt;","feedback":"&lt;p&gt;Quando os denominadores são iguais, compare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min":1,"max":9,"step":1},{"name":"Q2","min":1,"max":9,"step":1},{"name":"Q3","min":1,"max":9,"step":1}],"calculated":[{"name":"T1","function":"{{Q1}}+{{Q2}}+{{Q3}}","temp":true},{"name":"T2","function":"math.min({{Q1}},{{Q2}},{{Q3}})","temp":true},{"name":"T3","function":"{{Q1}}+{{Q2}}+{{Q3}}-math.min({{Q1}},{{Q2}},{{Q3}})-math.max({{Q1}},{{Q2}},{{Q3}})","temp":true},{"name":"T4","function":"math.max({{Q1}},{{Q2}},{{Q3}})","temp":true},{"name":"A1","label":"&lt;span class=\"fr-math-v2 fr-draggable\" contenteditable=\"false\" data-original-math=\"\\(\\frac{{{T2}}}{{{T1}}}\\)\" draggable=\"true\"&gt;\\(\\frac{{{T2}}}{{{T1}}}\\)&lt;/span&gt;","function":""},{"name":"A2","label":"&lt;span class=\"fr-math-v2 fr-draggable\" contenteditable=\"false\" data-original-math=\"\\(\\frac{{{T3}}}{{{T1}}}\\)\" draggable=\"true\"&gt;\\(\\frac{{{T3}}}{{{T1}}}\\)&lt;/span&gt;","function":""},{"name":"A3","label":"&lt;span class=\"fr-math-v2 fr-draggable\" contenteditable=\"false\" data-original-math=\"\\(\\frac{{{T4}}}{{{T1}}}\\)\" draggable=\"true\"&gt;\\(\\frac{{{T4}}}{{{T1}}}\\)&lt;/span&gt;","function":""}],"uniques":true},"algorithm":{"name":"calculateOperation","template":"Cloze with drag &amp; drop","params":{"keyboard":"INTERMEDIATE"}}}</t>
  </si>
  <si>
    <t>En un mosaico artístico, {{Q1}}/{{T1}} de las teselas son de color rojo, {{Q2}}/{{T1}} son azules y {{Q3}}/{{T1}} son amarillas. Ordena los colores de menor a mayor.
Rojas: {{Q1}}/{{T1}}
Azules: {{Q2}}/{{T1}}
Amarillas: {{Q3}}/{{T1}}</t>
  </si>
  <si>
    <t>T1 = {{Q1}}+{{Q2}}+{{Q3}})
A1 = {{Q1}}/{{T1}}
A2 = {{Q2}}/{{T1}}
A3 = {{Q3}}/{{T1}}
Ordenar según los valores de Q1, Q2 y Q3</t>
  </si>
  <si>
    <r>
      <rPr>
        <rFont val="Calibri"/>
        <color rgb="FF000000"/>
        <sz val="12.0"/>
      </rPr>
      <t xml:space="preserve">&lt;p&gt;Cuando los denominadores son iguales, se comparan los numeradores.&lt;/p&gt;&lt;p&gt;Es decir, </t>
    </r>
    <r>
      <rPr>
        <rFont val="Calibri"/>
        <color rgb="FF000000"/>
        <sz val="12.0"/>
      </rPr>
      <t>{{T2}}/{{T1}}</t>
    </r>
    <r>
      <rPr>
        <rFont val="Calibri"/>
        <color rgb="FF000000"/>
        <sz val="12.0"/>
      </rPr>
      <t xml:space="preserve"> &lt; </t>
    </r>
    <r>
      <rPr>
        <rFont val="Calibri"/>
        <color rgb="FF000000"/>
        <sz val="12.0"/>
      </rPr>
      <t>{{T3}}/{{T1}}</t>
    </r>
    <r>
      <rPr>
        <rFont val="Calibri"/>
        <color rgb="FF000000"/>
        <sz val="12.0"/>
      </rPr>
      <t xml:space="preserve"> &lt; </t>
    </r>
    <r>
      <rPr>
        <rFont val="Calibri"/>
        <color rgb="FF000000"/>
        <sz val="12.0"/>
      </rPr>
      <t>{{T4}}/{{T1}}</t>
    </r>
    <r>
      <rPr>
        <rFont val="Calibri"/>
        <color rgb="FF000000"/>
        <sz val="12.0"/>
      </rPr>
      <t xml:space="preserve"> porque {{T2}} &lt; {{T3}} &lt; {{T4}}.&lt;/p&gt;</t>
    </r>
  </si>
  <si>
    <t>{"id":"M3-NyO-23a-A-4","stimulus":"&lt;p&gt;Em um mosaico, &lt;span class=\"fr-math-v2 fr-draggable\" contenteditable=\"false\" data-original-math=\"\\(\\frac{{{Q1}}}{{{T1}}}\\)\" draggable=\"true\"&gt;\\(\\frac{{{Q1}}}{{{T1}}}\\)&lt;/span&gt; das peças são vermelhas, &lt;span class=\"fr-math-v2 fr-draggable\" contenteditable=\"false\" data-original-math=\"\\(\\frac{{{Q2}}}{{{T1}}}\\)\" draggable=\"true\"&gt;\\(\\frac{{{Q2}}}{{{T1}}}\\)&lt;/span&gt; são azuis e &lt;span class=\"fr-math-v2 fr-draggable\" contenteditable=\"false\" data-original-math=\"\\(\\frac{{{Q3}}}{{{T1}}}\\)\" draggable=\"true\"&gt;\\(\\frac{{{Q3}}}{{{T1}}}\\)&lt;/span&gt; são amarelas. Arraste e ordene as frações das cores da menor para a maior.&lt;/p&gt;","template":"&lt;p style=\"text-align:center;\"&gt;{{response}} &lt; {{response}} &lt; {{response}}&lt;/p&gt;","hint":"&lt;p&gt;Quando os denominadores são iguais, comparam-se os numeradores.&lt;/p&gt;","feedback":"&lt;p&gt;Quando os denominadores são iguais, compare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min":1,"max":9,"step":1},{"name":"Q2","min":1,"max":9,"step":1},{"name":"Q3","min":1,"max":9,"step":1}],"calculated":[{"name":"T1","function":"{{Q1}}+{{Q2}}+{{Q3}}","temp":true},{"name":"T2","function":"math.min({{Q1}},{{Q2}},{{Q3}})","temp":true},{"name":"T3","function":"{{Q1}}+{{Q2}}+{{Q3}}-math.min({{Q1}},{{Q2}},{{Q3}})-math.max({{Q1}},{{Q2}},{{Q3}})","temp":true},{"name":"T4","function":"math.max({{Q1}},{{Q2}},{{Q3}})","temp":true},{"name":"A1","label":"&lt;span class=\"fr-math-v2 fr-draggable\" contenteditable=\"false\" data-original-math=\"\\(\\frac{{{T2}}}{{{T1}}}\\)\" draggable=\"true\"&gt;\\(\\frac{{{T2}}}{{{T1}}}\\)&lt;/span&gt;","function":""},{"name":"A2","label":"&lt;span class=\"fr-math-v2 fr-draggable\" contenteditable=\"false\" data-original-math=\"\\(\\frac{{{T3}}}{{{T1}}}\\)\" draggable=\"true\"&gt;\\(\\frac{{{T3}}}{{{T1}}}\\)&lt;/span&gt;","function":""},{"name":"A3","label":"&lt;span class=\"fr-math-v2 fr-draggable\" contenteditable=\"false\" data-original-math=\"\\(\\frac{{{T4}}}{{{T1}}}\\)\" draggable=\"true\"&gt;\\(\\frac{{{T4}}}{{{T1}}}\\)&lt;/span&gt;","function":""}],"uniques":true},"algorithm":{"name":"calculateOperation","template":"Cloze with drag &amp; drop","params":{"keyboard":"INTERMEDIATE"}}}</t>
  </si>
  <si>
    <t>En una tienda de electrodomésticos, {{Q1}}/{{T1}} de las ventas fueron de lavavajillas, {{Q2}}/{{T1}} de microondas y {{Q3}}/{{T1}} de neveras. Ordena los electrodomésticos de menor a mayor.
Lavavajillas: {{Q1}}/{{T1}}
Microondas: {{Q2}}/{{T1}}
Neveras: {{Q3}}/{{T1}}</t>
  </si>
  <si>
    <t>{"id":"M3-NyO-23a-A-5","stimulus":"&lt;p&gt;Em uma loja de eletrodomésticos, &lt;span class=\"fr-math-v2 fr-draggable\" contenteditable=\"false\" data-original-math=\"\\(\\frac{{{Q1}}}{{{T1}}}\\)\" draggable=\"true\"&gt;\\(\\frac{{{Q1}}}{{{T1}}}\\)&lt;/span&gt; das vendas foram de lavadoras, &lt;span class=\"fr-math-v2 fr-draggable\" contenteditable=\"false\" data-original-math=\"\\(\\frac{{{Q2}}}{{{T1}}}\\)\" draggable=\"true\"&gt;\\(\\frac{{{Q2}}}{{{T1}}}\\)&lt;/span&gt; de micro-ondas e &lt;span class=\"fr-math-v2 fr-draggable\" contenteditable=\"false\" data-original-math=\"\\(\\frac{{{Q3}}}{{{T1}}}\\)\" draggable=\"true\"&gt;\\(\\frac{{{Q3}}}{{{T1}}}\\)&lt;/span&gt; de geladeiras. Arraste e ordene as frações desses aparelhos da menor para a maior.&lt;/p&gt;","template":"&lt;p style=\"text-align:center;\"&gt;{{response}} &lt; {{response}} &lt; {{response}}&lt;/p&gt;","hint":"&lt;p&gt;Quando os denominadores são iguais, comparam-se os numeradores.&lt;/p&gt;","feedback":"&lt;p&gt;Quando os denominadores são iguais, compare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min":1,"max":9,"step":1},{"name":"Q2","min":1,"max":9,"step":1},{"name":"Q3","min":1,"max":9,"step":1}],"calculated":[{"name":"T1","function":"{{Q1}}+{{Q2}}+{{Q3}}","temp":true},{"name":"T2","function":"math.min({{Q1}},{{Q2}},{{Q3}})","temp":true},{"name":"T3","function":"{{Q1}}+{{Q2}}+{{Q3}}-math.min({{Q1}},{{Q2}},{{Q3}})-math.max({{Q1}},{{Q2}},{{Q3}})","temp":true},{"name":"T4","function":"math.max({{Q1}},{{Q2}},{{Q3}})","temp":true},{"name":"A1","label":"&lt;span class=\"fr-math-v2 fr-draggable\" contenteditable=\"false\" data-original-math=\"\\(\\frac{{{T2}}}{{{T1}}}\\)\" draggable=\"true\"&gt;\\(\\frac{{{T2}}}{{{T1}}}\\)&lt;/span&gt;","function":""},{"name":"A2","label":"&lt;span class=\"fr-math-v2 fr-draggable\" contenteditable=\"false\" data-original-math=\"\\(\\frac{{{T3}}}{{{T1}}}\\)\" draggable=\"true\"&gt;\\(\\frac{{{T3}}}{{{T1}}}\\)&lt;/span&gt;","function":""},{"name":"A3","label":"&lt;span class=\"fr-math-v2 fr-draggable\" contenteditable=\"false\" data-original-math=\"\\(\\frac{{{T4}}}{{{T1}}}\\)\" draggable=\"true\"&gt;\\(\\frac{{{T4}}}{{{T1}}}\\)&lt;/span&gt;","function":""}],"uniques":true},"algorithm":{"name":"calculateOperation","template":"Cloze with drag &amp; drop","params":{"keyboard":"INTERMEDIATE"}}}</t>
  </si>
  <si>
    <t>M3-NyO-23b</t>
  </si>
  <si>
    <t>Comparación de fracciones con el mismo numerador</t>
  </si>
  <si>
    <t>Selecciona el grupo de fracciones que están ordenadas de menor a mayor.
{{Q1}}/7, {{Q1}}/4, {{Q1}}/2*
{{Q2}}/5, {{Q2}}/4, {{Q2}}/3*
{{Q3}}/6, {{Q3}}/5, {{Q3}}/4*
{{Q4}}/8, {{Q4}}/7, {{Q4}}/2*
{{Q1}}/3, {{Q1}}/4, {{Q1}}/9
{{Q2}}/2, {{Q2}}/3, {{Q2}}/5
{{Q3}}/4, {{Q3}}/6, {{Q3}}/7
{{Q4}}/3, {{Q4}}/5, {{Q4}}/6
(Se ven 3 grupos, uno correcto)</t>
  </si>
  <si>
    <t>Q1-Q4: Mín: 1; Máx: 5; Step: 1</t>
  </si>
  <si>
    <t>Cuando los numeradores son iguales, se comparan los denominadores. La fracción con el denominador más pequeño es la mayor.</t>
  </si>
  <si>
    <t>&lt;p&gt;Cuando los numeradores son iguales, hay que comparar los denominadores.&lt;/p&gt;&lt;p&gt;La fracción con el denominador más pequeño es la fracción más grande.&lt;/p&gt;&lt;p&gt;Por ejemplo, 1/3 &gt; 1/4 porque 3 &lt; 4.&lt;/p&gt;</t>
  </si>
  <si>
    <t>{"id":"M3-NyO-23b-I-1","stimulus":"&lt;p&gt;Selecione a sequência em que as frações que estão ordenadas da menor para a maior.&lt;/p&gt;","hint":"&lt;p&gt;Quando os numeradores são iguais, comparam-se os denominadores. A fração com o menor denominador é a maior.&lt;/p&gt;","feedback":"&lt;p&gt;Quando os numeradores são iguais, comparam-se os denominadores.&lt;/p&gt;&lt;p&gt;A fração com o menor denominador é a maior.&lt;/p&gt;&lt;p&gt;Por exemplo, &lt;span class=\"fr-math-v2 fr-draggable\" contenteditable=\"false\" data-original-math=\"\\(\\frac{1}{3}\\)\" draggable=\"true\"&gt;\\(\\frac{1}{3}\\)&lt;/span&gt; &gt; &lt;span class=\"fr-math-v2 fr-draggable\" contenteditable=\"false\" data-original-math=\"\\(\\frac{1}{4}\\)\" draggable=\"true\"&gt;\\(\\frac{1}{4}\\)&lt;/span&gt; porque 3 &lt; 4.&lt;/p&gt;","seed":{"parameters":[{"name":"Q1","label":null,"min":1,"max":5,"step":1},{"name":"Q2","label":null,"min":1,"max":5,"step":1},{"name":"Q3","label":null,"min":1,"max":5,"step":1},{"name":"Q4","label":null,"min":1,"max":5,"step":1}],"calculated":[{"name":"A1","label":"&lt;span class=\"fr-math-v2 fr-draggable\" contenteditable=\"false\" data-original-math=\"\\(\\frac{{{Q1}}}{7}\\)\" draggable=\"true\"&gt;\\(\\frac{{{Q1}}}{7}\\)&lt;/span&gt;, &lt;span class=\"fr-math-v2 fr-draggable\" contenteditable=\"false\" data-original-math=\"\\(\\frac{{{Q1}}}{4}\\)\" draggable=\"true\"&gt;\\(\\frac{{{Q1}}}{4}\\)&lt;/span&gt;, &lt;span class=\"fr-math-v2 fr-draggable\" contenteditable=\"false\" data-original-math=\"\\(\\frac{{{Q1}}}{2}\\)\" draggable=\"true\"&gt;\\(\\frac{{{Q1}}}{2}\\)&lt;/span&gt;"},{"name":"A2","label":"&lt;span class=\"fr-math-v2 fr-draggable\" contenteditable=\"false\" data-original-math=\"\\(\\frac{{{Q2}}}{5}\\)\" draggable=\"true\"&gt;\\(\\frac{{{Q2}}}{5}\\)&lt;/span&gt;, &lt;span class=\"fr-math-v2 fr-draggable\" contenteditable=\"false\" data-original-math=\"\\(\\frac{{{Q2}}}{4}\\)\" draggable=\"true\"&gt;\\(\\frac{{{Q2}}}{4}\\)&lt;/span&gt;, &lt;span class=\"fr-math-v2 fr-draggable\" contenteditable=\"false\" data-original-math=\"\\(\\frac{{{Q2}}}{3}\\)\" draggable=\"true\"&gt;\\(\\frac{{{Q2}}}{3}\\)&lt;/span&gt;"},{"name":"A3","label":"&lt;span class=\"fr-math-v2 fr-draggable\" contenteditable=\"false\" data-original-math=\"\\(\\frac{{{Q3}}}{6}\\)\" draggable=\"true\"&gt;\\(\\frac{{{Q3}}}{6}\\)&lt;/span&gt;, &lt;span class=\"fr-math-v2 fr-draggable\" contenteditable=\"false\" data-original-math=\"\\(\\frac{{{Q3}}}{5}\\)\" draggable=\"true\"&gt;\\(\\frac{{{Q3}}}{5}\\)&lt;/span&gt;, &lt;span class=\"fr-math-v2 fr-draggable\" contenteditable=\"false\" data-original-math=\"\\(\\frac{{{Q3}}}{4}\\)\" draggable=\"true\"&gt;\\(\\frac{{{Q3}}}{4}\\)&lt;/span&gt;"},{"name":"A4","label":"&lt;span class=\"fr-math-v2 fr-draggable\" contenteditable=\"false\" data-original-math=\"\\(\\frac{{{Q4}}}{8}\\)\" draggable=\"true\"&gt;\\(\\frac{{{Q4}}}{8}\\)&lt;/span&gt;, &lt;span class=\"fr-math-v2 fr-draggable\" contenteditable=\"false\" data-original-math=\"\\(\\frac{{{Q4}}}{7}\\)\" draggable=\"true\"&gt;\\(\\frac{{{Q4}}}{7}\\)&lt;/span&gt;, &lt;span class=\"fr-math-v2 fr-draggable\" contenteditable=\"false\" data-original-math=\"\\(\\frac{{{Q4}}}{2}\\)\" draggable=\"true\"&gt;\\(\\frac{{{Q4}}}{2}\\)&lt;/span&gt;"},{"name":"A5","label":"&lt;span class=\"fr-math-v2 fr-draggable\" contenteditable=\"false\" data-original-math=\"\\(\\frac{{{Q1}}}{3}\\)\" draggable=\"true\"&gt;\\(\\frac{{{Q1}}}{3}\\)&lt;/span&gt;, &lt;span class=\"fr-math-v2 fr-draggable\" contenteditable=\"false\" data-original-math=\"\\(\\frac{{{Q1}}}{4}\\)\" draggable=\"true\"&gt;\\(\\frac{{{Q1}}}{4}\\)&lt;/span&gt;, &lt;span class=\"fr-math-v2 fr-draggable\" contenteditable=\"false\" data-original-math=\"\\(\\frac{{{Q1}}}{9}\\)\" draggable=\"true\"&gt;\\(\\frac{{{Q1}}}{9}\\)&lt;/span&gt;","incorrect":true},{"name":"A6","label":"&lt;span class=\"fr-math-v2 fr-draggable\" contenteditable=\"false\" data-original-math=\"\\(\\frac{{{Q2}}}{2}\\)\" draggable=\"true\"&gt;\\(\\frac{{{Q2}}}{2}\\)&lt;/span&gt;, &lt;span class=\"fr-math-v2 fr-draggable\" contenteditable=\"false\" data-original-math=\"\\(\\frac{{{Q2}}}{3}\\)\" draggable=\"true\"&gt;\\(\\frac{{{Q2}}}{3}\\)&lt;/span&gt;, &lt;span class=\"fr-math-v2 fr-draggable\" contenteditable=\"false\" data-original-math=\"\\(\\frac{{{Q2}}}{5}\\)\" draggable=\"true\"&gt;\\(\\frac{{{Q2}}}{5}\\)&lt;/span&gt;","incorrect":true},{"name":"A7","label":"&lt;span class=\"fr-math-v2 fr-draggable\" contenteditable=\"false\" data-original-math=\"\\(\\frac{{{Q3}}}{4}\\)\" draggable=\"true\"&gt;\\(\\frac{{{Q3}}}{4}\\)&lt;/span&gt;, &lt;span class=\"fr-math-v2 fr-draggable\" contenteditable=\"false\" data-original-math=\"\\(\\frac{{{Q3}}}{6}\\)\" draggable=\"true\"&gt;\\(\\frac{{{Q3}}}{6}\\)&lt;/span&gt;, &lt;span class=\"fr-math-v2 fr-draggable\" contenteditable=\"false\" data-original-math=\"\\(\\frac{{{Q3}}}{7}\\)\" draggable=\"true\"&gt;\\(\\frac{{{Q3}}}{7}\\)&lt;/span&gt;","incorrect":true},{"name":"A8","label":"&lt;span class=\"fr-math-v2 fr-draggable\" contenteditable=\"false\" data-original-math=\"\\(\\frac{{{Q4}}}{3}\\)\" draggable=\"true\"&gt;\\(\\frac{{{Q4}}}{3}\\)&lt;/span&gt;, &lt;span class=\"fr-math-v2 fr-draggable\" contenteditable=\"false\" data-original-math=\"\\(\\frac{{{Q4}}}{5}\\)\" draggable=\"true\"&gt;\\(\\frac{{{Q4}}}{5}\\)&lt;/span&gt;, &lt;span class=\"fr-math-v2 fr-draggable\" contenteditable=\"false\" data-original-math=\"\\(\\frac{{{Q4}}}{6}\\)\" draggable=\"true\"&gt;\\(\\frac{{{Q4}}}{6}\\)&lt;/span&gt;","incorrect":true}],"uniques":true},"algorithm":{"name":"trueFalse","template":"Multiple choice – standard","params":{"countCorrect":1,"countIncorrect":2,"showCheckIcon":false,
            "columns": 3
        }
    }
}</t>
  </si>
  <si>
    <t>Ordena de menor a mayor las siguientes fracciones.
{{Q1}}/{{T1}}
{{Q1}}/{{T2}}
{{Q1}}/{{T3}}</t>
  </si>
  <si>
    <t>Q1: Mín = 1; Máx = 5; Step = 1
Q2-Q4: Mín = 1; Máx = 10; Step = 1</t>
  </si>
  <si>
    <t>T1 = {{Q1}}+{{Q2}}
T2 = {{Q1}}+{{Q3}}
T3 = {{Q1}}+{{Q4}}</t>
  </si>
  <si>
    <t>&lt;p&gt;Para ordenar fracciones con el mismo numerador, compara los denominadores.&lt;/p&gt;&lt;p&gt;La fracción con el denominador más pequeño es la fracción más grande.&lt;/p&gt;</t>
  </si>
  <si>
    <t>{"id":"M3-NyO-23b-E-1","stimulus":"&lt;p&gt;Arraste e ordene as seguintes frações da menor para a maior.&lt;/p&gt;","template":"&lt;p style=\"text-align:center;\"&gt;{{response}} &lt; {{response}} &lt; {{response}}&lt;/p&gt;","hint":"&lt;p&gt;Quando os numeradores são iguais, comparam-se os denominadores. A fração com o menor denominador é a maior.&lt;/p&gt;","feedback":"&lt;p&gt;Para ordenar frações com o mesmo numerador, basta comparar os denominadores.&lt;/p&gt;&lt;p&gt;A fração com o menor denominador é a maior.&lt;/p&gt;","seed":{"parameters":[{"name":"Q1","label":null,"min":1,"max":5,"step":1},{"name":"Q2","label":null,"min":1,"max":10,"step":1},{"name":"Q3","label":null,"min":1,"max":10,"step":1},{"name":"Q4","label":null,"min":1,"max":10,"step":1}],"calculated":[{"name":"T1","label":"{{function}}","function":"math.max({{Q1}}+{{Q2}}, {{Q1}}+{{Q3}}, {{Q1}}+{{Q4}})","temp":true},{"name":"T3","label":"{{function}}","function":"math.min({{Q1}}+{{Q2}}, {{Q1}}+{{Q3}}, {{Q1}}+{{Q4}})","temp":true},{"name":"T2","label":"{{function}}","function":"3*{{Q1}}+{{Q2}}+{{Q3}}+{{Q4}}-{{T1}}-{{T3}}","temp":true},{"name":"A1","label":"&lt;span class=\"fr-math-v2 fr-draggable\" contenteditable=\"false\" data-original-math=\"\\(\\frac{{{Q1}}}{{{T1}}}\\)\" draggable=\"true\"&gt;\\(\\frac{{{Q1}}}{{{T1}}}\\)&lt;/span&gt;","function":""},{"name":"A2","label":"&lt;span class=\"fr-math-v2 fr-draggable\" contenteditable=\"false\" data-original-math=\"\\(\\frac{{{Q1}}}{{{T2}}}\\)\" draggable=\"true\"&gt;\\(\\frac{{{Q1}}}{{{T2}}}\\)&lt;/span&gt;","function":""},{"name":"A3","label":"&lt;span class=\"fr-math-v2 fr-draggable\" contenteditable=\"false\" data-original-math=\"\\(\\frac{{{Q1}}}{{{T3}}}\\)\" draggable=\"true\"&gt;\\(\\frac{{{Q1}}}{{{T3}}}\\)&lt;/span&gt;","function":""}],"uniques":true},"algorithm":{"name":"calculateOperation","template":"Cloze with drag &amp; drop","params":{"keyboard":"INTERMEDIATE"}}}</t>
  </si>
  <si>
    <t>Ordena de mayor a menor las siguientes fracciones.
{{Q1}}/{{T1}}
{{Q1}}/{{T2}}
{{Q1}}/{{T3}}</t>
  </si>
  <si>
    <t>{"id":"M3-NyO-23b-E-2","stimulus":"&lt;p&gt;Arraste e ordene as seguintes frações da maior para a menor.&lt;/p&gt;","template":"&lt;p style=\"text-align:center;\"&gt;{{response}} &gt; {{response}} &gt; {{response}}&lt;/p&gt;","hint":"&lt;p&gt;Quando os numeradores são iguais, comparam-se os denominadores. A fração com o menor denominador é a maior.&lt;/p&gt;","feedback":"&lt;p&gt;Para ordenar frações com o mesmo numerador, basta comparar os denominadores.&lt;/p&gt;&lt;p&gt;A fração com o menor denominador é a maior.&lt;/p&gt;","seed":{"parameters":[{"name":"Q1","label":null,"min":1,"max":5,"step":1},{"name":"Q2","label":null,"min":1,"max":10,"step":1},{"name":"Q3","label":null,"min":1,"max":10,"step":1},{"name":"Q4","label":null,"min":1,"max":10,"step":1}],"calculated":[{"name":"T1","label":"{{function}}","function":"math.max({{Q1}}+{{Q2}}, {{Q1}}+{{Q3}}, {{Q1}}+{{Q4}})","temp":true},{"name":"T3","label":"{{function}}","function":"math.min({{Q1}}+{{Q2}}, {{Q1}}+{{Q3}}, {{Q1}}+{{Q4}})","temp":true},{"name":"T2","label":"{{function}}","function":"3*{{Q1}}+{{Q2}}+{{Q3}}+{{Q4}}-{{T1}}-{{T3}}","temp":true},{"name":"A1","label":"&lt;span class=\"fr-math-v2 fr-draggable\" contenteditable=\"false\" data-original-math=\"\\(\\frac{{{Q1}}}{{{T3}}}\\)\" draggable=\"true\"&gt;\\(\\frac{{{Q1}}}{{{T3}}}\\)&lt;/span&gt;","function":""},{"name":"A2","label":"&lt;span class=\"fr-math-v2 fr-draggable\" contenteditable=\"false\" data-original-math=\"\\(\\frac{{{Q1}}}{{{T2}}}\\)\" draggable=\"true\"&gt;\\(\\frac{{{Q1}}}{{{T2}}}\\)&lt;/span&gt;","function":""},{"name":"A3","label":"&lt;span class=\"fr-math-v2 fr-draggable\" contenteditable=\"false\" data-original-math=\"\\(\\frac{{{Q1}}}{{{T1}}}\\)\" draggable=\"true\"&gt;\\(\\frac{{{Q1}}}{{{T1}}}\\)&lt;/span&gt;","function":""}],"uniques":true},"algorithm":{"name":"calculateOperation","template":"Cloze with drag &amp; drop","params":{"keyboard":"INTERMEDIATE"}}}</t>
  </si>
  <si>
    <t>De las tres tartas del cumpleaños de Brenda quedan{{Q1}}/{{T1}} de la primera, {{Q1}}/{{T2}} de la segunda y {{Q1}}/{{T3}} de la última. ¿Cuál de las tres fracciones es la mayor?
{{A1}}*
{{A2}}
{{A3}}</t>
  </si>
  <si>
    <t xml:space="preserve">Brenda prepraró un pastel de chocolate y lo repartió entre sus amigas. A una de ellas le dió {{Q1}}/{{T1}} del pastel, a otra {{Q1}}/{{T2}}, y {{Q1}}/{{T3}}, a la siguiente amiga. ¿Qué fracción representa a la mayor porción del pastel?
La fracción es {{A1}}
</t>
  </si>
  <si>
    <t>Q1-Q4: Mín: 2; Máx: 6; Step: 1</t>
  </si>
  <si>
    <t>T1 = {{Q1}}+{{Q2}} 
T2 = {{Q1}}+{{Q3}} 
T3 = {{Q1}}+{{Q4}}
T4 = math.min({{T1}},{{T2}},{{T3}})
T5 = math.max({{T1}},{{T2}},{{T3}})
T6 = {{T1}}+{{T2}}+{{T3}}-{{T4}}-{{T5}}
A1 = {{Q1}}/{{T4}}
A2 = {{Q1}}/{{T5}}
A3 = {{Q1}}/{{T6}}</t>
  </si>
  <si>
    <t>{"id":"M3-NyO-23b-A-1","stimulus":"&lt;p&gt;Dos três bolos de comemoração do aniversário de Beatriz, sobraram &lt;span class=\"fr-math-v2 fr-draggable\" contenteditable=\"false\" data-original-math=\"\\(\\frac{{{Q1}}}{{{T1}}}\\)\" draggable=\"true\"&gt;\\(\\frac{{{Q1}}}{{{T1}}}\\)&lt;/span&gt; do primeiro, &lt;span class=\"fr-math-v2 fr-draggable\" contenteditable=\"false\" data-original-math=\"\\(\\frac{{{Q1}}}{{{T2}}}\\)\" draggable=\"true\"&gt;\\(\\frac{{{Q1}}}{{{T2}}}\\)&lt;/span&gt; do segundo e &lt;span class=\"fr-math-v2 fr-draggable\" contenteditable=\"false\" data-original-math=\"\\(\\frac{{{Q1}}}{{{T3}}}\\)\" draggable=\"true\"&gt;\\(\\frac{{{Q1}}}{{{T3}}}\\)&lt;/span&gt; do terceiro. Qual das três frações é a maior?&lt;/p&gt;","hint":"&lt;p&gt;Quando os numeradores são iguais, comparam-se os denominadores. A fração com o menor denominador é a maior.&lt;/p&gt;","feedback":"&lt;p&gt;Para ordenar frações com o mesmo numerador, basta comparar os denominadores.&lt;/p&gt;&lt;p&gt;A fração com o menor denominador é a maior.&lt;/p&gt;","seed":{"parameters":[{"name":"Q1","label":null,"min":2,"max":6,"step":1},{"name":"Q2","label":null,"min":2,"max":6,"step":1},{"name":"Q3","label":null,"min":2,"max":6,"step":1},{"name":"Q4","label":null,"min":2,"max":6,"step":1}],"calculated":[{"name":"T1","function":"{{Q1}}+{{Q2}}","temp":true},{"name":"T2","function":"{{Q1}}+{{Q3}}","temp":true},{"name":"T3","function":"{{Q1}}+{{Q4}}","temp":true},{"name":"T4","function":"math.min({{T1}},{{T2}},{{T3}})","temp":true},{"name":"T5","function":"math.max({{T1}},{{T2}},{{T3}})","temp":true},{"name":"T6","function":"{{T1}}+{{T2}}+{{T3}}-{{T4}}-{{T5}}","temp":true},{"name":"A1","label":"&lt;span class=\"fr-math-v2 fr-draggable\" contenteditable=\"false\" data-original-math=\"\\(\\frac{{{Q1}}}{{{T4}}}\\)\" draggable=\"true\"&gt;\\(\\frac{{{Q1}}}{{{T4}}}\\)&lt;/span&gt;","function":"{{Q1}}/{{T4}}"},{"name":"A2","label":"&lt;span class=\"fr-math-v2 fr-draggable\" contenteditable=\"false\" data-original-math=\"\\(\\frac{{{Q1}}}{{{T5}}}\\)\" draggable=\"true\"&gt;\\(\\frac{{{Q1}}}{{{T5}}}\\)&lt;/span&gt;","function":"{{Q1}}/{{T5}}","incorrect":true},{"name":"A3","label":"&lt;span class=\"fr-math-v2 fr-draggable\" contenteditable=\"false\" data-original-math=\"\\(\\frac{{{Q1}}}{{{T6}}}\\)\" draggable=\"true\"&gt;\\(\\frac{{{Q1}}}{{{T6}}}\\)&lt;/span&gt;","function":"{{Q1}}/{{T6}}","incorrect":true}],"uniques":true},"algorithm":{"name":"trueFalse","template":"Multiple choice – standard","params":{"countCorrect":1,"countIncorrect":2,"showCheckIcon":false,
            "columns": 3
        }
    }
}</t>
  </si>
  <si>
    <t>Paula ha resuelto {{Q1}}/{{T1}} de los deberes de Matemáticas y Miguel, {{Q1}}/{{T2}}. ¿Qué fracción representa la menor cantidad de deberes resueltos?
{{A1}}*
{{A2}}</t>
  </si>
  <si>
    <t xml:space="preserve">Paula ha resuelto {{Q1}}/{{Q2}} de la tarea de matemática, y Miguel {{Q1}}/{{Q3}}. ¿Qué fracción representa al que ha resuelto la menor parte de la tarea?
La fracción es {{A1}}
</t>
  </si>
  <si>
    <t>Q1-Q3: Mín: 1; Máx: 5; Step: 1</t>
  </si>
  <si>
    <t>T1 = {{Q1}}+{{Q2}} 
T2= {{Q1}}+{{Q3}} 
T3 = math.max({{T1}},{{T2}})
T4 = math.min({{T1}},{{T2}})
A1 = {{Q1}}/{{T3}}
A2 = {{Q1}}/{{T4}}</t>
  </si>
  <si>
    <t>{"id":"M3-NyO-23b-A-2","stimulus":"&lt;p&gt;Paula resolveu &lt;span class=\"fr-math-v2 fr-draggable\" contenteditable=\"false\" data-original-math=\"\\(\\frac{{{Q1}}}{{{T1}}}\\)\" draggable=\"true\"&gt;\\(\\frac{{{Q1}}}{{{T1}}}\\)&lt;/span&gt; dos exercícios para casa de matemática, enquanto Miguel resolveu &lt;span class=\"fr-math-v2 fr-draggable\" contenteditable=\"false\" data-original-math=\"\\(\\frac{{{Q1}}}{{{T2}}}\\)\" draggable=\"true\"&gt;\\(\\frac{{{Q1}}}{{{T2}}}\\)&lt;/span&gt;. Que fração representa a menor quantidade de lição de casa concluída?&lt;/p&gt;","hint":"&lt;p&gt;Quando os numeradores são iguais, comparam-se os denominadores. A fração com o menor denominador é a maior.&lt;/p&gt;","feedback":"&lt;p&gt;Para ordenar frações com o mesmo numerador, basta comparar os denominadores.&lt;/p&gt;&lt;p&gt;A fração com o menor denominador é a maior.&lt;/p&gt;","seed":{"parameters":[{"name":"Q1","label":null,"min":1,"max":5,"step":1},{"name":"Q2","label":null,"min":1,"max":5,"step":1},{"name":"Q3","label":null,"min":1,"max":5,"step":1}],"calculated":[{"name":"T1","function":"{{Q1}}+{{Q2}}","temp":true},{"name":"T2","function":"{{Q1}}+{{Q3}}","temp":true},{"name":"T3","function":"math.max({{T1}},{{T2}})","temp":true},{"name":"T4","function":"math.min({{T1}},{{T2}})","temp":true},{"name":"A1","label":"&lt;span class=\"fr-math-v2 fr-draggable\" contenteditable=\"false\" data-original-math=\"\\(\\frac{{{Q1}}}{{{T3}}}\\)\" draggable=\"true\"&gt;\\(\\frac{{{Q1}}}{{{T3}}}\\)&lt;/span&gt;","function":"{{Q1}}/{{T3}}"},{"name":"A2","label":"&lt;span class=\"fr-math-v2 fr-draggable\" contenteditable=\"false\" data-original-math=\"\\(\\frac{{{Q1}}}{{{T4}}}\\)\" draggable=\"true\"&gt;\\(\\frac{{{Q1}}}{{{T4}}}\\)&lt;/span&gt;","function":"{{Q1}}/{{T4}}","incorrect":true}],"uniques":true},"algorithm":{"name":"trueFalse","template":"Multiple choice – standard","params":{"countCorrect":1,"countIncorrect":1,"showCheckIcon":false,
            "columns": 3
        }
    }
}</t>
  </si>
  <si>
    <t>En una tienda de videojuegos se han vendido {{Q1}}/{{T1}} de los juegos de aventura, {{Q1}}/{{T2}} de los juegos de acción y {{Q1}}/{{T3}} de los juegos de deporte. Ordena de mayor a menor estas fracciones.</t>
  </si>
  <si>
    <t>En una tienda de videojuegos se han vendido {{Q1}}/{{T1}} de los juegos de aventura, {{Q1}}/{{T2}} de los juegos de acción y {{Q1}}/{{T3}} de los juegos de fútbol. Ordena de mayor a menor estas fracciones.</t>
  </si>
  <si>
    <t>T1 = {{Q1}}+{{Q2}}
T2 = {{Q1}}+{{Q3}}
T3 = {{Q1}}+{{Q4}}
A1 = {{Q1}}/{{T1}}
A2 = {{Q1}}/{{T2}}
A3 = {{Q1}}/{{T3}}</t>
  </si>
  <si>
    <t>&lt;p&gt;Para ordenar fracciones con el mismo numerador, compara los denominadores.&lt;/p&gt;&lt;p&gt;La fracción con el denominador más pequeño es la fracción más grande.&lt;/p&gt;&lt;p&gt;Es decir, {{T9}} &gt; {{T8}} &gt; {{T7}} porque {{T6}} &lt; {{T5}} &lt; {{T4}}.&lt;/p&gt;</t>
  </si>
  <si>
    <t>T4 = math.max({{T1}},{{T2}},{{T3}})
T5 = {{T1}}+{{T2}}+{{T3}}-math.min({{T1}},{{T2}},{{T3}})-math.max({{T1}},{{T2}},{{T3}})
T6 = math.min({{T1}},{{T2}},{{T3}})
T7 = {{Q1}}/{{T4}} 
T8 = {{Q1}}/{{T5}} 
T9 = {{Q1}}/{{T6}}</t>
  </si>
  <si>
    <t>{"id":"M3-NyO-23b-A-3","stimulus":"&lt;p&gt;Em uma loja de jogos de videogame, &lt;span class=\"fr-math-v2 fr-draggable\" contenteditable=\"false\" data-original-math=\"\\(\\frac{{{Q1}}}{{{T1}}}\\)\" draggable=\"true\"&gt;\\(\\frac{{{Q1}}}{{{T1}}}\\)&lt;/span&gt; dos jogos vendidos foram de aventura, &lt;span class=\"fr-math-v2 fr-draggable\" contenteditable=\"false\" data-original-math=\"\\(\\frac{{{Q1}}}{{{T2}}}\\)\" draggable=\"true\"&gt;\\(\\frac{{{Q1}}}{{{T2}}}\\)&lt;/span&gt; foram de jogos de ação e &lt;span class=\"fr-math-v2 fr-draggable\" contenteditable=\"false\" data-original-math=\"\\(\\frac{{{Q1}}}{{{T3}}}\\)\" draggable=\"true\"&gt;\\(\\frac{{{Q1}}}{{{T3}}}\\)&lt;/span&gt;, de esporte. Arraste e ordene essas frações da maior para a menor.&lt;/p&gt;","template":"&lt;p style=\"text-align:center;\"&gt;{{response}} &gt; {{response}} &gt; {{response}}&lt;/p&gt;","hint":"&lt;p&gt;Quando os numeradores são iguais, comparam-se os denominadores. A fração com o menor denominador é a maior.&lt;/p&gt;","feedback":"&lt;p&gt;Para ordenar frações com o mesmo numerador, basta comparar os denominadores.&lt;/p&gt;&lt;p&gt;A fração com o menor denominador é a maior.&lt;/p&gt;&lt;p&gt;Sendo assim, {{T9}} &gt; {{T8}} &gt; {{T7}} porque {{T3}} &lt; {{T2}} &lt; {{T1}}.&lt;/p&gt;","seed":{"parameters":[{"name":"Q1","label":null,"min":1,"max":5,"step":1},{"name":"Q2","label":null,"min":1,"max":10,"step":1},{"name":"Q3","label":null,"min":1,"max":10,"step":1},{"name":"Q4","label":null,"min":1,"max":10,"step":1}],"calculated":[{"name":"T1","label":"{{function}}","function":"math.max({{Q1}}+{{Q2}}, {{Q1}}+{{Q3}}, {{Q1}}+{{Q4}})","temp":true},{"name":"T3","label":"{{function}}","function":"math.min({{Q1}}+{{Q2}}, {{Q1}}+{{Q3}}, {{Q1}}+{{Q4}})","temp":true},{"name":"T2","label":"{{function}}","function":"3*{{Q1}}+{{Q2}}+{{Q3}}+{{Q4}}-{{T1}}-{{T3}}","temp":true},{"name":"T7","label":"{{function}}","function":"&lt;span class=\"fr-math-v2 fr-draggable\" contenteditable=\"false\" data-original-math=\"\\(\\frac{{{Q1}}}{{{T1}}}\\)\" draggable=\"true\"&gt;\\(\\frac{{{Q1}}}{{{T1}}}\\)&lt;/span&gt;","temp":true},{"name":"T8","label":"{{function}}","function":"&lt;span class=\"fr-math-v2 fr-draggable\" contenteditable=\"false\" data-original-math=\"\\(\\frac{{{Q1}}}{{{T2}}}\\)\" draggable=\"true\"&gt;\\(\\frac{{{Q1}}}{{{T2}}}\\)&lt;/span&gt;","temp":true},{"name":"T9","label":"{{function}}","function":"&lt;span class=\"fr-math-v2 fr-draggable\" contenteditable=\"false\" data-original-math=\"\\(\\frac{{{Q1}}}{{{T3}}}\\)\" draggable=\"true\"&gt;\\(\\frac{{{Q1}}}{{{T3}}}\\)&lt;/span&gt;","temp":true},{"name":"A1","label":"&lt;span class=\"fr-math-v2 fr-draggable\" contenteditable=\"false\" data-original-math=\"\\(\\frac{{{Q1}}}{{{T3}}}\\)\" draggable=\"true\"&gt;\\(\\frac{{{Q1}}}{{{T3}}}\\)&lt;/span&gt;","function":""},{"name":"A2","label":"&lt;span class=\"fr-math-v2 fr-draggable\" contenteditable=\"false\" data-original-math=\"\\(\\frac{{{Q1}}}{{{T2}}}\\)\" draggable=\"true\"&gt;\\(\\frac{{{Q1}}}{{{T2}}}\\)&lt;/span&gt;","function":""},{"name":"A3","label":"&lt;span class=\"fr-math-v2 fr-draggable\" contenteditable=\"false\" data-original-math=\"\\(\\frac{{{Q1}}}{{{T1}}}\\)\" draggable=\"true\"&gt;\\(\\frac{{{Q1}}}{{{T1}}}\\)&lt;/span&gt;","function":""}],"uniques":true},"algorithm":{"name":"calculateOperation","template":"Cloze with drag &amp; drop","params":{"keyboard":"INTERMEDIATE"}}}</t>
  </si>
  <si>
    <t>Para una actividad del colegio, Lourdes ha coloreado unos cuadrados de papel del mismo tamaño. Ha pintado de verde {{Q1}}/{{T1}} del primero, {{Q1}}/{{T2}} del segundo y {{Q1}}/{{T3}} del tercero. Ordena estas fracciones de menor a mayor.</t>
  </si>
  <si>
    <t>Para una actividad del colegio, Lourdes ha coloreado unos cuadrados de papel con el mismo tamaño. Ha pintado de verde {{Q1}}/{{T1}} del primero, {{Q1}}/{{T2}} del segundo y {{Q1}}/{{T3}} del tercero. Ordena estas fracciones de menor a mayor.</t>
  </si>
  <si>
    <t>&lt;p&gt;Para ordenar fracciones con el mismo numerador, compara los denominadores.&lt;/p&gt;&lt;p&gt;La fracción con el denominador más pequeño es la fracción más grande.&lt;/p&gt;&lt;p&gt;Es decir, {{T7}} &lt; {{T8}} &lt; {{T9}} porque {{T6}} &lt; {{T5}} &lt; {{T4}}.&lt;/p&gt;</t>
  </si>
  <si>
    <t>{"id":"M3-NyO-23b-A-4","stimulus":"&lt;p&gt;Para uma atividade escolar, Lorena pintou três quadrados de papel de mesmo tamanho. Ela pintou de verde &lt;span class=\"fr-math-v2 fr-draggable\" contenteditable=\"false\" data-original-math=\"\\(\\frac{{{Q1}}}{{{T1}}}\\)\" draggable=\"true\"&gt;\\(\\frac{{{Q1}}}{{{T1}}}\\)&lt;/span&gt; do primero quadrado, &lt;span class=\"fr-math-v2 fr-draggable\" contenteditable=\"false\" data-original-math=\"\\(\\frac{{{Q1}}}{{{T2}}}\\)\" draggable=\"true\"&gt;\\(\\frac{{{Q1}}}{{{T2}}}\\)&lt;/span&gt; do segundo e &lt;span class=\"fr-math-v2 fr-draggable\" contenteditable=\"false\" data-original-math=\"\\(\\frac{{{Q1}}}{{{T3}}}\\)\" draggable=\"true\"&gt;\\(\\frac{{{Q1}}}{{{T3}}}\\)&lt;/span&gt; do terceiro. Arraste e ordene essas frações da menor para a maior.&lt;/p&gt;","template":"&lt;p style=\"text-align:center;\"&gt;{{response}} &lt; {{response}} &lt; {{response}}&lt;/p&gt;","hint":"&lt;p&gt;Quando os numeradores são iguais, comparam-se os denominadores. A fração com o menor denominador é a maior.&lt;/p&gt;","feedback":"&lt;p&gt;Para ordenar frações com o mesmo numerador, basta comparar os denominadores.&lt;/p&gt;&lt;p&gt;A fração com o menor denominador é a maior.&lt;/p&gt;&lt;p&gt;Sendo assim, {{T7}} &lt; {{T8}} &lt; {{T9}} porque {{T1}} &gt; {{T2}} &gt; {{T3}}.&lt;/p&gt;","seed":{"parameters":[{"name":"Q1","label":null,"min":1,"max":5,"step":1},{"name":"Q2","label":null,"min":1,"max":10,"step":1},{"name":"Q3","label":null,"min":1,"max":10,"step":1},{"name":"Q4","label":null,"min":1,"max":10,"step":1}],"calculated":[{"name":"T1","label":"{{function}}","function":"math.max({{Q1}}+{{Q2}}, {{Q1}}+{{Q3}}, {{Q1}}+{{Q4}})","temp":true},{"name":"T3","label":"{{function}}","function":"math.min({{Q1}}+{{Q2}}, {{Q1}}+{{Q3}}, {{Q1}}+{{Q4}})","temp":true},{"name":"T2","label":"{{function}}","function":"3*{{Q1}}+{{Q2}}+{{Q3}}+{{Q4}}-{{T1}}-{{T3}}","temp":true},{"name":"T7","label":"{{function}}","function":"&lt;span class=\"fr-math-v2 fr-draggable\" contenteditable=\"false\" data-original-math=\"\\(\\frac{{{Q1}}}{{{T1}}}\\)\" draggable=\"true\"&gt;\\(\\frac{{{Q1}}}{{{T1}}}\\)&lt;/span&gt;","temp":true},{"name":"T8","label":"{{function}}","function":"&lt;span class=\"fr-math-v2 fr-draggable\" contenteditable=\"false\" data-original-math=\"\\(\\frac{{{Q1}}}{{{T2}}}\\)\" draggable=\"true\"&gt;\\(\\frac{{{Q1}}}{{{T2}}}\\)&lt;/span&gt;","temp":true},{"name":"T9","label":"{{function}}","function":"&lt;span class=\"fr-math-v2 fr-draggable\" contenteditable=\"false\" data-original-math=\"\\(\\frac{{{Q1}}}{{{T3}}}\\)\" draggable=\"true\"&gt;\\(\\frac{{{Q1}}}{{{T3}}}\\)&lt;/span&gt;","temp":true},{"name":"A1","label":"&lt;span class=\"fr-math-v2 fr-draggable\" contenteditable=\"false\" data-original-math=\"\\(\\frac{{{Q1}}}{{{T1}}}\\)\" draggable=\"true\"&gt;\\(\\frac{{{Q1}}}{{{T1}}}\\)&lt;/span&gt;","function":""},{"name":"A2","label":"&lt;span class=\"fr-math-v2 fr-draggable\" contenteditable=\"false\" data-original-math=\"\\(\\frac{{{Q1}}}{{{T2}}}\\)\" draggable=\"true\"&gt;\\(\\frac{{{Q1}}}{{{T2}}}\\)&lt;/span&gt;","function":""},{"name":"A3","label":"&lt;span class=\"fr-math-v2 fr-draggable\" contenteditable=\"false\" data-original-math=\"\\(\\frac{{{Q1}}}{{{T3}}}\\)\" draggable=\"true\"&gt;\\(\\frac{{{Q1}}}{{{T3}}}\\)&lt;/span&gt;","function":""}],"uniques":true},"algorithm":{"name":"calculateOperation","template":"Cloze with drag &amp; drop","params":{"keyboard":"INTERMEDIATE"}}}</t>
  </si>
  <si>
    <t>El cine dispone de tres salas para proyectar sus películas. En una de las salas se han vendido {{Q1}}/{{T1}} de las entradas disponibles; en la segunda, {{Q1}}/{{T2}} y en la tercera, {{Q1}}/{{T3}}. Ordena estas fracciones de menor a mayor.</t>
  </si>
  <si>
    <t>El cine dispone de tres salas para proyectar sus películas. En una de las salas, se han vendido {{Q1}}/{{T1}} de las entradas disponibles, para la segunda {{Q1}}/{{T2}} y de la tercera {{Q1}}/{{T3}}. Ordena estas fracciones de menor a mayor.</t>
  </si>
  <si>
    <r>
      <rPr>
        <rFont val="Calibri"/>
        <color rgb="FF000000"/>
        <sz val="12.0"/>
      </rPr>
      <t xml:space="preserve">T1 = {{Q1}}+{{Q2}}
T2 = {{Q1}}+{{Q3}}
T3 = {{Q1}}+{{Q4}}
</t>
    </r>
    <r>
      <rPr>
        <rFont val="Calibri"/>
        <color rgb="FF000000"/>
        <sz val="12.0"/>
      </rPr>
      <t>A1 = {{Q1}}/{{T1}}
A2 = {{Q1}}/{{T2}}
A3 = {{Q1}}/{{T3}}</t>
    </r>
  </si>
  <si>
    <t>{"id":"M3-NyO-23b-A-5","stimulus":"&lt;p&gt;Um cinema possui três salas para projetar seus filmes. Para uma das salas foram vendidos &lt;span class=\"fr-math-v2 fr-draggable\" contenteditable=\"false\" data-original-math=\"\\(\\frac{{{Q1}}}{{{T1}}}\\)\" draggable=\"true\"&gt;\\(\\frac{{{Q1}}}{{{T1}}}\\)&lt;/span&gt; das entradas disponíveis; para a segunda, &lt;span class=\"fr-math-v2 fr-draggable\" contenteditable=\"false\" data-original-math=\"\\(\\frac{{{Q1}}}{{{T2}}}\\)\" draggable=\"true\"&gt;\\(\\frac{{{Q1}}}{{{T2}}}\\)&lt;/span&gt; e para a terceira, &lt;span class=\"fr-math-v2 fr-draggable\" contenteditable=\"false\" data-original-math=\"\\(\\frac{{{Q1}}}{{{T3}}}\\)\" draggable=\"true\"&gt;\\(\\frac{{{Q1}}}{{{T3}}}\\)&lt;/span&gt;. Arraste e ordene essas frações da menor para a maior.&lt;/p&gt;","template":"&lt;p style=\"text-align:center;\"&gt;{{response}} &lt; {{response}} &lt; {{response}}&lt;/p&gt;","hint":"&lt;p&gt;Quando os numeradores são iguais, comparam-se os denominadores. A fração com o menor denominador é a maior.&lt;/p&gt;","feedback":"&lt;p&gt;Para ordenar frações com o mesmo numerador, basta comparar os denominadores.&lt;/p&gt;&lt;p&gt;A fração com o menor denominador é a maior.&lt;/p&gt;&lt;p&gt;Sendo assim, {{T7}} &lt; {{T8}} &lt; {{T9}} porque {{T1}} &gt; {{T2}} &gt; {{T3}}.&lt;/p&gt;","seed":{"parameters":[{"name":"Q1","label":null,"min":1,"max":5,"step":1},{"name":"Q2","label":null,"min":1,"max":10,"step":1},{"name":"Q3","label":null,"min":1,"max":10,"step":1},{"name":"Q4","label":null,"min":1,"max":10,"step":1}],"calculated":[{"name":"T1","label":"{{function}}","function":"math.max({{Q1}}+{{Q2}}, {{Q1}}+{{Q3}}, {{Q1}}+{{Q4}})","temp":true},{"name":"T3","label":"{{function}}","function":"math.min({{Q1}}+{{Q2}}, {{Q1}}+{{Q3}}, {{Q1}}+{{Q4}})","temp":true},{"name":"T2","label":"{{function}}","function":"3*{{Q1}}+{{Q2}}+{{Q3}}+{{Q4}}-{{T1}}-{{T3}}","temp":true},{"name":"T7","label":"{{function}}","function":"&lt;span class=\"fr-math-v2 fr-draggable\" contenteditable=\"false\" data-original-math=\"\\(\\frac{{{Q1}}}{{{T1}}}\\)\" draggable=\"true\"&gt;\\(\\frac{{{Q1}}}{{{T1}}}\\)&lt;/span&gt;","temp":true},{"name":"T8","label":"{{function}}","function":"&lt;span class=\"fr-math-v2 fr-draggable\" contenteditable=\"false\" data-original-math=\"\\(\\frac{{{Q1}}}{{{T2}}}\\)\" draggable=\"true\"&gt;\\(\\frac{{{Q1}}}{{{T2}}}\\)&lt;/span&gt;","temp":true},{"name":"T9","label":"{{function}}","function":"&lt;span class=\"fr-math-v2 fr-draggable\" contenteditable=\"false\" data-original-math=\"\\(\\frac{{{Q1}}}{{{T3}}}\\)\" draggable=\"true\"&gt;\\(\\frac{{{Q1}}}{{{T3}}}\\)&lt;/span&gt;","temp":true},{"name":"A1","label":"&lt;span class=\"fr-math-v2 fr-draggable\" contenteditable=\"false\" data-original-math=\"\\(\\frac{{{Q1}}}{{{T1}}}\\)\" draggable=\"true\"&gt;\\(\\frac{{{Q1}}}{{{T1}}}\\)&lt;/span&gt;","function":""},{"name":"A2","label":"&lt;span class=\"fr-math-v2 fr-draggable\" contenteditable=\"false\" data-original-math=\"\\(\\frac{{{Q1}}}{{{T2}}}\\)\" draggable=\"true\"&gt;\\(\\frac{{{Q1}}}{{{T2}}}\\)&lt;/span&gt;","function":""},{"name":"A3","label":"&lt;span class=\"fr-math-v2 fr-draggable\" contenteditable=\"false\" data-original-math=\"\\(\\frac{{{Q1}}}{{{T3}}}\\)\" draggable=\"true\"&gt;\\(\\frac{{{Q1}}}{{{T3}}}\\)&lt;/span&gt;","function":""}],"uniques":true},"algorithm":{"name":"calculateOperation","template":"Cloze with drag &amp; drop","params":{"keyboard":"INTERMEDIATE"}}}</t>
  </si>
  <si>
    <t>M3-NyO-24a</t>
  </si>
  <si>
    <t>Calcula la mitad de números pares</t>
  </si>
  <si>
    <t>¿Cuál es la mitad de {{Q1}}?
La mitad de {{Q1}} es...
{{A1}}*
{{A2}}
{{A3}}
{{A4}}
{{A5}}
(se muestran 3 opciones, una es correcta)</t>
  </si>
  <si>
    <t>Q1: Mín: 20; Máx: 250; Step: 2</t>
  </si>
  <si>
    <t>A1 = {{Q1}}/2
A2 = {{Q1}}*2
A3 = {{Q1}}-2
A4 = {{Q1}}*4
A5 = {{Q1}}-4</t>
  </si>
  <si>
    <t>La mitad de un número se calcula dividiéndolo entre 2.</t>
  </si>
  <si>
    <t>&lt;p&gt;La mitad de un número se calcula dividiéndolo entre 2. En este caso:&lt;/p&gt;&lt;p&gt;{{Q1}} : 2 = {{A1}}&lt;/p&gt;</t>
  </si>
  <si>
    <t>{"id":"M3-NyO-24a-I-1","stimulus":"&lt;p&gt;Qual é a metade de {{Q1}}?&lt;/p&gt;&lt;p&gt;A metade de {{Q1}} é:&lt;/p&gt;","hint":"&lt;p&gt;A metade de um número é calculada dividindo-o por 2.&lt;/p&gt;","feedback":"&lt;p&gt;A metade de um número é calculada dividindo-o por 2. Neste caso:&lt;/p&gt;&lt;p style=\"text-align: center\"&gt;{{Q1}} : 2 = {{A1}}&lt;/p&gt;","seed":{"parameters":[{"name":"Q1","label":null,"min":20,"max":250,"step":2}],"calculated":[{"name":"A1","label":"{{function}}","function":"{{Q1}}/2"},{"name":"A2","label":"{{function}}","function":"{{Q1}}*2","incorrect":true},{"name":"A3","label":"{{function}}","function":"{{Q1}}-2","incorrect":true},{"name":"A4","label":"{{function}}","function":"{{Q1}}*4","incorrect":true},{"name":"A5","label":"{{function}}","function":"{{Q1}}-4","incorrect":true}],"uniques":true},"algorithm":{"name":"trueFalse","template":"Multiple choice – standard","params":{"countCorrect":1,"countIncorrect":2,"showCheckIcon":false,
            "columns": 3
        }
    }
}</t>
  </si>
  <si>
    <t>Calcula la mitad de {{Q1}}.
La mitad de {{Q1}} es {{A1}}.</t>
  </si>
  <si>
    <t>A1 = {{Q1}}/2</t>
  </si>
  <si>
    <t>{"id":"M3-NyO-24a-E-1","stimulus":"&lt;p&gt;Qual é a metade de {{Q1}}.&lt;/p&gt;","template":"&lt;p&gt;A metade de {{Q1}} é {{response}}.&lt;/p&gt;","hint":"&lt;p&gt;A metade de um número é calculada dividindo-o por 2.&lt;/p&gt;","feedback":"&lt;p&gt;A metade de um número é calculada dividindo-o por 2. Neste caso:&lt;/p&gt;&lt;p style=\"text-align: center\"&gt;{{Q1}} : 2 = {{A1}}&lt;/p&gt;","seed":{"parameters":[{"name":"Q1","label":null,"min":20,"max":250,"step":2}],"calculated":[{"name":"A1","label":"{{function}}","function":"{{Q1}}/2"}],"uniques":true},"algorithm":{"name":"calculateOperation","params":{"method":"equivLiteral","keyboard":"NUMERICAL"}}}</t>
  </si>
  <si>
    <t>Claudio ha creado una lista de reproducción con {{Q1}} canciones, de las cuales la mitad son de &lt;i&gt;rock.&lt;/i&gt; ¿Cuántas canciones de la lista son de este género?
La lista tiene {{A1}} canciones de &lt;i&gt;rock.&lt;/i&gt;</t>
  </si>
  <si>
    <t>Q1: Mín: 30; Máx: 80; Step: 2</t>
  </si>
  <si>
    <t>{"id":"M3-NyO-24a-A-1","stimulus":"&lt;p&gt;Cláudio criou uma &lt;i&gt;playlist &lt;/i&gt;com {{Q1}} músicas, das quais metade são de &lt;i&gt;rock.&lt;/i&gt; Quantas músicas da lista são desse gênero?&lt;/p&gt;","template":"&lt;p&gt;A lista tem {{response}} músicas de &lt;i&gt;rock&lt;/i&gt;.&lt;/p&gt;","hint":"&lt;p&gt;A metade de um número é calculada dividindo-o por 2.&lt;/p&gt;","feedback":"&lt;p&gt;A metade de um número é calculada dividindo-o por 2. Neste caso:&lt;/p&gt;&lt;p style=\"text-align: center\"&gt;{{Q1}} : 2 = {{A1}}&lt;/p&gt;","seed":{"parameters":[{"name":"Q1","label":null,"min":30,"max":80,"step":2}],"calculated":[{"name":"A1","label":"{{function}}","function":"{{Q1}}/2"}],"uniques":true},"algorithm":{"name":"calculateOperation","params":{"method":"equivLiteral","keyboard":"NUMERICAL"}}}</t>
  </si>
  <si>
    <t>Silvia ha reservado una excursión que cuesta {{Q1}} €. De momento, le han cobrado solo la mitad. ¿Cuánto ha tenido que pagar?
Ha pagado {{A1}} € por la excursión.</t>
  </si>
  <si>
    <t>Silvia quiere hacer una excursión que cuesta {{Q1}} €. Por pagar en efectivo, le cobran la mitad del valor. ¿Cuánto abonará por la excursión? 
Va a abonar {{A1}} € por la excursión.</t>
  </si>
  <si>
    <t>Q1: Mín = 20; Máx = 80; Step = 2</t>
  </si>
  <si>
    <t>{"id":"M3-NyO-24a-A-2","stimulus":"&lt;p&gt;Sílvia reservou uma passagem de ônibus no valor de R$ {{Q1}}. No momento de efetivar a compra, foi cobrado apenas metade do valor da reserva. Quanto ela precisou pagar pela passagem?&lt;/p&gt;","template":"&lt;p&gt;Ela pagou R$ {{response}} pela passagem.&lt;/p&gt;","hint":"&lt;p&gt;A metade de um número é calculada dividindo-o por 2.&lt;/p&gt;","feedback":"&lt;p&gt;A metade de um número é calculada dividindo-o por 2. Neste caso:&lt;/p&gt;&lt;p style=\"text-align: center\"&gt;{{Q1}} : 2 = {{A1}}&lt;/p&gt;","seed":{"parameters":[{"name":"Q1","label":null,"min":20,"max":80,"step":2}],"calculated":[{"name":"A1","label":"{{function}}","function":"{{Q1}}/2"}],"uniques":true},"algorithm":{"name":"calculateOperation","params":{"method":"equivLiteral","keyboard":"NUMERICAL"}}}</t>
  </si>
  <si>
    <t>Una tableta de chocolate pesa {{Q1}} g. ¿Cuánto pesa la mitad de esta tableta?
Media tableta de chocolate pesa {{A1}} g.</t>
  </si>
  <si>
    <t>Una barra de chocolate pesa {{Q1}} gramos. ¿Cuánto pesa la mitad de esta barra?
La mitad de la barra pesa {{A1}} gramos.</t>
  </si>
  <si>
    <t>Q1: Mín = 20; Máx = 120; Step = 2</t>
  </si>
  <si>
    <t>{"id":"M3-NyO-24a-A-3","stimulus":"&lt;p&gt;Uma barra de chocolate pesa {{Q1}} g. Quanto pesa a metade dessa barra?&lt;/p&gt;","template":"&lt;p&gt;A metade da barra de chocolate pesa {{response}} g.&lt;/p&gt;","hint":"&lt;p&gt;A metade de um número é calculada dividindo-o por 2.&lt;/p&gt;","feedback":"&lt;p&gt;A metade de um número é calculada dividindo-o por 2. Neste caso:&lt;/p&gt;&lt;p style=\"text-align: center\"&gt;{{Q1}} : 2 = {{A1}}&lt;/p&gt;","seed":{"parameters":[{"name":"Q1","label":null,"min":20,"max":120,"step":2}],"calculated":[{"name":"A1","label":"{{function}}","function":"{{Q1}}/2"}],"uniques":true},"algorithm":{"name":"calculateOperation","params":{"method":"equivLiteral","keyboard":"NUMERICAL"}}}</t>
  </si>
  <si>
    <t>Se han vendido {{Q1}} entradas para un concierto, la mitad de ellas de forma anticipada. Indica cuántas entradas se han vendido de este modo.
Se han vendido {{A1}} entradas anticipadas.</t>
  </si>
  <si>
    <t>Para el recital de una banda juvenil, se han vendido {{Q1}} entradas. La mitad de esas entradas, se vendieron en forma anticipada. Indica que cantidad de entradas se vendieron anticipadas.
Se han vendido {{A1}} entradas anticipadas.</t>
  </si>
  <si>
    <t>Q1: Mín = 200; Máx = 990; Step = 2</t>
  </si>
  <si>
    <t>{"id":"M3-NyO-24a-A-4","stimulus":"&lt;p&gt;Foram vendidos {{Q1}} ingressos para um show, sendo que metade deles foram com antecedência. Quantos ingressos antecipados foram vendidos?&lt;/p&gt;","template":"&lt;p&gt;Foram vendidos {{response}} ingressos antecipados.&lt;/p&gt;","hint":"&lt;p&gt;A metade de um número é calculada dividindo-o por 2.&lt;/p&gt;","feedback":"&lt;p&gt;A metade de um número é calculada dividindo-o por 2. Neste caso:&lt;/p&gt;&lt;p style=\"text-align: center\"&gt;{{Q1}} : 2 = {{A1}}&lt;/p&gt;","seed":{"parameters":[{"name":"Q1","label":null,"min":200,"max":990,"step":2}],"calculated":[{"name":"A1","label":"{{function}}","function":"{{Q1}}/2"}],"uniques":true},"algorithm":{"name":"calculateOperation","params":{"method":"equivLiteral","keyboard":"NUMERICAL"}}}</t>
  </si>
  <si>
    <t>Para preparar unos gofres, Cristina ha utilizado {{Q1}} g de harina. ¿Cuánta harina necesita para preparar la mitad de gofres?
La mitad de la harina es {{A1}} g.</t>
  </si>
  <si>
    <t xml:space="preserve">Cristina prepara wafles. Utiliza {{Q1}} gramos de harina para una preparación. ¿Qué cantidad de harina necesita, para preparar la mitad de la misma receta?
Para la mitad de la preparación necesita {{A1}} gramos.
</t>
  </si>
  <si>
    <t>Q1: Mín = 200; Máx = 500; Step = 2</t>
  </si>
  <si>
    <t>{"id":"M3-NyO-24a-A-5","stimulus":"&lt;p&gt;Para preparar alguns biscoitos, Cristina usou {{Q1}} g de farinha. Quanta farinha seria usada para fazer metade dos biscoitos?&lt;/p&gt;","template":"&lt;p&gt;A metade da farinha é {{response}} g.&lt;/p&gt;","hint":"&lt;p&gt;A metade de um número é calculada dividindo-o por 2.&lt;/p&gt;","feedback":"&lt;p&gt;A metade de um número é calculada dividindo-o por 2. Neste caso:&lt;/p&gt;&lt;p style=\"text-align: center\"&gt;{{Q1}} : 2 = {{A1}}&lt;/p&gt;","seed":{"parameters":[{"name":"Q1","label":null,"min":200,"max":500,"step":2}],"calculated":[{"name":"A1","label":"{{function}}","function":"{{Q1}}/2"}],"uniques":true},"algorithm":{"name":"calculateOperation","params":{"method":"equivLiteral","keyboard":"NUMERICAL"}}}</t>
  </si>
  <si>
    <t>M3-NyO-38a</t>
  </si>
  <si>
    <t>Calcula la tercera parte de números múltiplos de 3</t>
  </si>
  <si>
    <t>Une cada número con su tercera parte.
{{Q1}} {{A1}} 
{{Q2}} {{A2}}
{{Q3}} {{A3}}
{{Q4}} {{A4}}</t>
  </si>
  <si>
    <t>Q1-Q4: Min = 3; Máx = 300; Step = 3</t>
  </si>
  <si>
    <t>A1 = {{Q1}}/3
A2 = {{Q2}}/3
A3 = {{Q3}}/3
A4 = {{Q4}}/3</t>
  </si>
  <si>
    <t>La tercera parte de un número se calcula dividiéndolo entre 3.</t>
  </si>
  <si>
    <t>&lt;p&gt;La tercera parte de un número se obtiene dividiéndolo entre 3.&lt;/p&gt;
Si falla A1
&lt;p&gt;{{Q1}} : 3 = {{A1}}&lt;/p&gt;
Si falla A2
&lt;p&gt;{{Q2}} : 3 = {{A2}}&lt;/p&gt;
Si falla A3
&lt;p&gt;{{Q3}} : 3 = {{A3}}&lt;/p&gt;
Si falla A4
&lt;p&gt;{{Q4}} : 3 = {{A4}}&lt;/p&gt;</t>
  </si>
  <si>
    <t>{"id":"M3-NyO-38a-I-1","stimulus":"&lt;p&gt;Arraste cada terça parte para seu número.&lt;/p&gt;","hint":"&lt;p&gt;A terça parte de um número é calculada dividindo-o por 3.&lt;/p&gt;","feedback":"&lt;p&gt;A terça parte de um número é calculada dividindo-o por 3.&lt;/p&gt;","seed":{"parameters":[{"name":"Q1","label":null,"min":3,"max":300,"step":3},{"name":"Q2","label":null,"min":3,"max":300,"step":3},{"name":"Q3","label":null,"min":3,"max":300,"step":3}],"calculated":[{"name":"A1","label":"{{Q1}}","function":"{{Q1}}/3","feedback":"&lt;p style=\"text-align: center\"&gt;{{Q1}} : 3 = {{function}}&lt;/p&gt;"},{"name":"A2","label":"{{Q2}}","function":"{{Q2}}/3","feedback":"&lt;p&gt;{{Q2}} : 3 = {{function}}&lt;/p&gt;"},{"name":"A3","label":"{{Q3}}","function":"{{Q3}}/3","feedback":"&lt;p&gt;{{Q3}} : 3 = {{function}}&lt;/p&gt;"}],"isNumToWords":true,"uniques":true},"algorithm":{"name":"linkOperationResult","params":{"invert":true},"template":"Match list"}}</t>
  </si>
  <si>
    <t>Calcula la tercera parte del siguiente número.
La tercera parte de {{Q1}} es {{A1}}.</t>
  </si>
  <si>
    <t>Q1: Min = 3; Máx = 300; Step = 3</t>
  </si>
  <si>
    <t>A1 = {{Q1}}/3</t>
  </si>
  <si>
    <t>&lt;p&gt;La tercera parte de un número se obtiene dividiéndolo entre 3.&lt;/p&gt;&lt;p&gt;{{Q1}} : 3 = {{A1}}&lt;p&gt;</t>
  </si>
  <si>
    <t>{"id":"M3-NyO-38a-E-1","stimulus":"&lt;p&gt;Calcule a terça parte do número a seguir.&lt;/p&gt;","template":"&lt;p&gt;A terça parte de {{Q1}} é {{response}}.&lt;/p&gt;","hint":"&lt;p&gt;A terça parte de um número é calculada dividindo-o por 3.&lt;/p&gt;","feedback":"&lt;p&gt;A terça parte de um número é calculada dividindo-o por 3.&lt;/p&gt;&lt;p style=\"text-align: center\"&gt;{{Q1}} : 3 = {{A1}}&lt;/p&gt;","seed":{"parameters":[{"name":"Q1","label":null,"min":3,"max":300,"step":3}],"calculated":[{"name":"A1","label":"{{function}}","function":"{{Q1}}/3"}],"uniques":true},"algorithm":{"name":"calculateOperation","params":{"method":"equivLiteral","keyboard":"NUMERICAL"}}}</t>
  </si>
  <si>
    <t>María quiere donar la tercera parte de sus ahorros a una ONG. Si tiene &lt;span class=\"no-break\"&gt;{{Q1}} €&lt;/span&gt; 
ahorrados, ¿cuánto dinero va a donar?
María va a donar &lt;span class=\"no-break\"&gt;{{A1}} €.&lt;/span&gt;</t>
  </si>
  <si>
    <t xml:space="preserve">{{Q1}}: Min = 30; Máx = 300; Step = 3 </t>
  </si>
  <si>
    <t>&lt;p&gt;La tercera parte de un número se obtiene dividiéndolo entre 3.&lt;/p&gt;&lt;p&gt;{{Q1}} : 3 = {{A1}}&lt;/p&gt;</t>
  </si>
  <si>
    <t>{"id":"M3-NyO-38a-A-1","stimulus":"&lt;p&gt;Mariza vai doar um terço de suas economias para uma ONG. Se ela tem &lt;span class=\"no-break\"&gt;R$ {{Q1}}&lt;/span&gt; economizados, qual valor será doado?&lt;/p&gt;","template":"&lt;p&gt;Mariza vai doar &lt;span class=\"no-break\"&gt;R$ {{response}}.&lt;/span&gt;&lt;/p&gt;","hint":"&lt;p&gt;A terça parte de um número é calculada dividindo-o por 3.&lt;/p&gt;","feedback":"&lt;p&gt;A terça parte de um número é calculada dividindo-o por 3.&lt;/p&gt;&lt;p style=\"text-align: center\"&gt;{{Q1}} : 3 = {{A1}}&lt;/p&gt;","seed":{"parameters":[{"name":"Q1","label":null,"min":150,"max":900,"step":3}],"calculated":[{"name":"A1","label":"{{function}}","function":"{{Q1}}/3"}],"uniques":true},"algorithm":{"name":"calculateOperation","params":{"method":"equivLiteral","keyboard":"NUMERICAL"}}}</t>
  </si>
  <si>
    <t>Antonia necesita un tercio de {{Q1}} ml de leche para hacer un pastel. ¿Cuánta leche necesita?
Antonia necesita {{A1}} ml de leche.</t>
  </si>
  <si>
    <t>Antônia precisa da terça parte de &lt;span class=\"no-break\"&gt;{{{Q1}} mL&lt;/span&gt; de leite para fazer um bolo. Qual a quantidade de leite que ela precisa?
Antônia precisa &lt;span class=\"no-break\"&gt;{{A1}} mL&lt;/span&gt; de leite.</t>
  </si>
  <si>
    <t>{"id":"M3-NyO-38a-A-2","stimulus":"&lt;p&gt;Antônia precisa de um terço de {{Q1}} ml de leite para fazer um bolo. Quantos mililitros de leite ela precisa?&lt;/p&gt;","template":"&lt;p&gt;Antônia precisa de &lt;span class=\"no-break\"&gt;{{response}} ml de leite.&lt;/span&gt;&lt;/p&gt;","hint":"&lt;p&gt;A terça parte de um número é calculada dividindo-o por 3.&lt;/p&gt;","feedback":"&lt;p&gt;A terça parte de um número é calculada dividindo-o por 3.&lt;/p&gt;&lt;p style=\"text-align: center\"&gt;{{Q1}} : 3 = {{A1}}&lt;/p&gt;","seed":{"parameters":[{"name":"Q1","label":null,"min":30,"max":300,"step":3}],"calculated":[{"name":"A1","label":"{{function}}","function":"{{Q1}}/3"}],"uniques":true},"algorithm":{"name":"calculateOperation","params":{"method":"equivLiteral","keyboard":"NUMERICAL"}}}</t>
  </si>
  <si>
    <t>Jonás lleva recorrido un tercio de la distancia de un viaje. Si el recorrido total es de {{Q1}} km, ¿cuántos kilómetros ha recorrido?
Ha recorrido {{A1}} km.</t>
  </si>
  <si>
    <t>Jonas já percorreu um terço da distância de uma viagem que está fazendo de carro. Sabendo que a viagem total é de &lt;span class=\"no-break\"&gt;{{Q1}} km&lt;/span&gt;, quanto ele já percorreu?
Ele já percorreu &lt;span class=\"no-break\"&gt;{{A1}} km&lt;/span&gt;.</t>
  </si>
  <si>
    <r>
      <rPr>
        <rFont val="Calibri"/>
        <color rgb="FF000000"/>
        <sz val="12.0"/>
      </rPr>
      <t xml:space="preserve">{{Q1}}: Min = </t>
    </r>
    <r>
      <rPr>
        <rFont val="Calibri"/>
        <color rgb="FF000000"/>
        <sz val="12.0"/>
      </rPr>
      <t>120</t>
    </r>
    <r>
      <rPr>
        <rFont val="Calibri"/>
        <color rgb="FF000000"/>
        <sz val="12.0"/>
      </rPr>
      <t xml:space="preserve">; Máx = 300; Step = 3 </t>
    </r>
  </si>
  <si>
    <t>{"id":"M3-NyO-38a-A-3","stimulus":"&lt;p&gt;Jonas está fazendo uma viagem e já percorreu um terço da distância até o destino final. Se o trajeto total é de {{Q1}} km, quantos quilômetros ele percorreu?&lt;/p&gt;","template":"&lt;p&gt;Ele percorreu &lt;span class=\"no-break\"&gt;{{response}} km.&lt;/span&gt;&lt;/p&gt;","hint":"&lt;p&gt;A terça parte de um número é calculada dividindo-o por 3.&lt;/p&gt;","feedback":"&lt;p&gt;A terça parte de um número é calculada dividindo-o por 3.&lt;/p&gt;&lt;p style=\"text-align: center\"&gt;{{Q1}} : 3 = {{A1}}&lt;/p&gt;","seed":{"parameters":[{"name":"Q1","label":null,"min":120,"max":300,"step":3}],"calculated":[{"name":"A1","label":"{{function}}","function":"{{Q1}}/3"}],"uniques":true},"algorithm":{"name":"calculateOperation","params":{"method":"equivLiteral","keyboard":"NUMERICAL"}}}</t>
  </si>
  <si>
    <t>En una escuela de idiomas hay {{Q1}} estudiantes. Si un tercio son extranjeros, ¿cuántos estudiantes extranjeros hay en la escuela?
Hay {{A1}} estudiantes extranjeros.</t>
  </si>
  <si>
    <t>Em uma escola de idiomas, estudam {{Q1}} alunos. Sabendo que um terço desses alunos são estrangeiros, quantos alunos estrangeiros estudam nessa escola?
Nessa escola estudam {{A1}} alunos estrangeiros.</t>
  </si>
  <si>
    <r>
      <rPr>
        <rFont val="Calibri"/>
        <color rgb="FF000000"/>
        <sz val="12.0"/>
      </rPr>
      <t xml:space="preserve">{{Q1}}: Min = </t>
    </r>
    <r>
      <rPr>
        <rFont val="Calibri"/>
        <color rgb="FF000000"/>
        <sz val="12.0"/>
      </rPr>
      <t>120</t>
    </r>
    <r>
      <rPr>
        <rFont val="Calibri"/>
        <color rgb="FF000000"/>
        <sz val="12.0"/>
      </rPr>
      <t xml:space="preserve">; Máx = 300; Step = 3 </t>
    </r>
  </si>
  <si>
    <t>{"id":"M3-NyO-38a-A-4","stimulus":"&lt;p&gt;Em uma escola de idiomas há {{Q1}} alunos. Se um terço desses alunos são de outros países, quantos estrangeiros há na escola?&lt;/p&gt;","template":"&lt;p&gt;Há &lt;span class=\"no-break\"&gt;{{response}} alunos estrangeiros.&lt;/span&gt;&lt;/p&gt;","hint":"&lt;p&gt;A terça parte de um número é calculada dividindo-o por 3.&lt;/p&gt;","feedback":"&lt;p&gt;A terça parte de um número é calculada dividindo-o por 3.&lt;/p&gt;&lt;p style=\"text-align: center\"&gt;{{Q1}} : 3 = {{A1}}&lt;/p&gt;","seed":{"parameters":[{"name":"Q1","label":null,"min":120,"max":300,"step":3}],"calculated":[{"name":"A1","label":"{{function}}","function":"{{Q1}}/3"}],"uniques":true},"algorithm":{"name":"calculateOperation","params":{"method":"equivLiteral","keyboard":"NUMERICAL"}}}</t>
  </si>
  <si>
    <t>Elena y Jaime trabajan vendiendo revistas. Elena ha vendido {{Q1}} revistas y Jaime un tercio de esa cantidad. ¿Cuántas revistas ha vendido Jaime?
Jaime ha vendido {{A1}} revistas.</t>
  </si>
  <si>
    <t>Helena e Tiago trabalham juntos vendendo revistas. Em um certo dia, Helena vendeu {{Q1}} revistas e Tiago vendeu a terça parte dessa quantidade. Quantas revistas ele vendeu nesse dia?
Tiago vendeu {{A1}} revistas.</t>
  </si>
  <si>
    <r>
      <rPr>
        <rFont val="Calibri"/>
        <color rgb="FF000000"/>
        <sz val="12.0"/>
      </rPr>
      <t xml:space="preserve">{{Q1}}: Min = </t>
    </r>
    <r>
      <rPr>
        <rFont val="Calibri"/>
        <color rgb="FF000000"/>
        <sz val="12.0"/>
      </rPr>
      <t>21</t>
    </r>
    <r>
      <rPr>
        <rFont val="Calibri"/>
        <color rgb="FF000000"/>
        <sz val="12.0"/>
      </rPr>
      <t xml:space="preserve">; Máx = </t>
    </r>
    <r>
      <rPr>
        <rFont val="Calibri"/>
        <color rgb="FF000000"/>
        <sz val="12.0"/>
      </rPr>
      <t>60</t>
    </r>
    <r>
      <rPr>
        <rFont val="Calibri"/>
        <color rgb="FF000000"/>
        <sz val="12.0"/>
      </rPr>
      <t xml:space="preserve">; Step = 3 </t>
    </r>
  </si>
  <si>
    <r>
      <rPr>
        <rFont val="Calibri"/>
        <color rgb="FF000000"/>
        <sz val="12.0"/>
      </rPr>
      <t>&lt;p&gt;</t>
    </r>
    <r>
      <rPr>
        <rFont val="Calibri"/>
        <color rgb="FF000000"/>
        <sz val="12.0"/>
      </rPr>
      <t>La tercera parte de un número se obtiene dividiéndolo entre 3.</t>
    </r>
    <r>
      <rPr>
        <rFont val="Calibri"/>
        <color rgb="FF000000"/>
        <sz val="12.0"/>
      </rPr>
      <t>&lt;/p&gt;</t>
    </r>
    <r>
      <rPr>
        <rFont val="Calibri"/>
        <color rgb="FF000000"/>
        <sz val="12.0"/>
      </rPr>
      <t>&lt;p&gt;{{Q1}} : 3 = {{A1}}&lt;/p&gt;</t>
    </r>
  </si>
  <si>
    <t>{"id":"M3-NyO-38a-A-5","stimulus":"&lt;p&gt;Helena e Jaime trabalham juntos vendendo revistas. Em um certo dia, Helena vendeu {{Q1}} revistas e Jaime, um terço dessa quantidade. Quantas revistas Jaime vendeu?&lt;/p&gt;","template":"&lt;p&gt;Ele vendeu &lt;span class=\"no-break\"&gt;{{response}} revistas.&lt;/span&gt;&lt;/p&gt;","hint":"&lt;p&gt;A terça parte de um número é calculada dividindo-o por 3.&lt;/p&gt;","feedback":"&lt;p&gt;A terça parte de um número é calculada dividindo-o por 3.&lt;/p&gt;&lt;p style=\"text-align: center\"&gt;{{Q1}} : 3 = {{A1}}&lt;/p&gt;","seed":{"parameters":[{"name":"Q1","label":null,"min":21,"max":60,"step":3}],"calculated":[{"name":"A1","label":"{{function}}","function":"{{Q1}}/3"}],"uniques":true},"algorithm":{"name":"calculateOperation","params":{"method":"equivLiteral","keyboard":"NUMERICAL"}}}</t>
  </si>
  <si>
    <t>M3-NyO-24b</t>
  </si>
  <si>
    <t>Calcula la cuarta parte de números múltiplos de 4</t>
  </si>
  <si>
    <t>Une cada número con su cuarta parte. 
{{Q1}} {{A1}} 
{{Q2}} {{A2}}
{{Q3}} {{A3}}
{{Q4}} {{A4}}</t>
  </si>
  <si>
    <r>
      <rPr>
        <rFont val="Calibri"/>
        <color rgb="FF000000"/>
        <sz val="12.0"/>
      </rPr>
      <t>Q1-Q4: Min = 4; Máx =</t>
    </r>
    <r>
      <rPr>
        <rFont val="Calibri"/>
        <color rgb="FF000000"/>
        <sz val="12.0"/>
      </rPr>
      <t xml:space="preserve"> 400</t>
    </r>
    <r>
      <rPr>
        <rFont val="Calibri"/>
        <color rgb="FF000000"/>
        <sz val="12.0"/>
      </rPr>
      <t>; Step = 4</t>
    </r>
  </si>
  <si>
    <t>A1 = {{Q1}}/4
A2 = {{Q2}}/4
A3 = {{Q3}}/4
A4 = {{Q4}}/4</t>
  </si>
  <si>
    <t>La cuarta parte de un número se calcula dividiéndolo entre 4.</t>
  </si>
  <si>
    <t>&lt;p&gt;La cuarta parte de un número se obtiene dividiéndolo entre 4.&lt;/p&gt;
Si falla A1
&lt;p&gt;{{Q1}} : 4 = {{A1}}&lt;/p&gt;
Si falla A2
&lt;p&gt;{{Q2}} : 4 = {{A2}}&lt;/p&gt;
Si falla A3
&lt;p&gt;{{Q3}} : 4 = {{A3}}&lt;/p&gt;
Si falla A4
&lt;p&gt;{{Q4}} : 4 = {{A4}}&lt;/p&gt;</t>
  </si>
  <si>
    <t>{"id":"M3-NyO-24b-I-1","stimulus":"&lt;p&gt;Arraste cada quarta parte para seu número.&lt;/p&gt;","hint":"&lt;p&gt;A quarta parte de um número é calculada dividindo-o por 4.&lt;/p&gt;","feedback":"&lt;p&gt;A quarta parte de um número é calculada dividindo-o por 4.&lt;/p&gt;","seed":{"parameters":[{"name":"Q1","label":null,"min":4,"max":400,"step":4},{"name":"Q2","label":null,"min":4,"max":400,"step":4},{"name":"Q3","label":null,"min":4,"max":400,"step":4}],"calculated":[{"name":"A1","label":"{{Q1}}","function":"{{Q1}}/4","feedback":"&lt;p style=\"text-align: center\"&gt;{{Q1}} : 4 = {{function}}&lt;/p&gt;"},{"name":"A2","label":"{{Q2}}","function":"{{Q2}}/4","feedback":"&lt;p&gt;{{Q2}} : 4 = {{function}}&lt;/p&gt;"},{"name":"A3","label":"{{Q3}}","function":"{{Q3}}/4","feedback":"&lt;p&gt;{{Q3}} : 4 = {{function}}&lt;/p&gt;"}],"isNumToWords":true,"uniques":true},"algorithm":{"name":"linkOperationResult","params":{"invert":true},"template":"Match list"}}</t>
  </si>
  <si>
    <t>Calcula la cuarta parte del siguiente número.
{{Q1}}: {{A1}}</t>
  </si>
  <si>
    <t>Q1: Min = 4; Máx = 400; Step = 4</t>
  </si>
  <si>
    <t>A1 = {{Q1}}/4</t>
  </si>
  <si>
    <t>&lt;p&gt;La cuarta parte de un número se obtiene dividiéndolo entre 4.&lt;/p&gt;&lt;p&gt;{{Q1}} : 4 = {{A1}}&lt;/p&gt;</t>
  </si>
  <si>
    <t>{"id":"M3-NyO-24b-E-1","stimulus":"&lt;p&gt;Calcule a quarta parte do número a seguir:&lt;/p&gt;","template":"&lt;p style=\"text-align: center\"&gt;{{Q1}}: {{response}}&lt;/p&gt;","hint":"&lt;p&gt;A quarta parte de um número é calculada dividindo-o por 4.&lt;/p&gt;","feedback":"&lt;p&gt;A quarta parte de um número é calculada dividindo-o por 4.&lt;/p&gt;&lt;p style=\"text-align: center\"&gt;{{Q1}} : 4 = {{A1}}&lt;/p&gt;","seed":{"parameters":[{"name":"Q1","label":null,"min":4,"max":400,"step":4}],"calculated":[{"name":"A1","label":"{{function}}","function":"{{Q1}}/4"}],"uniques":true},"algorithm":{"name":"calculateOperation","params":{"method":"equivLiteral","keyboard":"NUMERICAL"}}}</t>
  </si>
  <si>
    <r>
      <rPr>
        <rFont val="Calibri"/>
        <color rgb="FF000000"/>
        <sz val="12.0"/>
      </rPr>
      <t>Juan se va a gastar la cuarta parte de su dinero en un regalo para su amigo Luis. Si tiene &lt;span class=\"no-break\"&gt;{{Q1}} €&lt;/span&gt; ahorrados,</t>
    </r>
    <r>
      <rPr>
        <rFont val="Calibri"/>
        <color rgb="FF000000"/>
        <sz val="12.0"/>
      </rPr>
      <t xml:space="preserve"> ¿cuánto dinero va a destinar al regalo?
</t>
    </r>
    <r>
      <rPr>
        <rFont val="Calibri"/>
        <color rgb="FF000000"/>
        <sz val="12.0"/>
      </rPr>
      <t>Juan va a gastar &lt;span class=\"no-break\"&gt;{{A1}} €&lt;/span&gt; en el regalo.</t>
    </r>
  </si>
  <si>
    <t xml:space="preserve">Q1: Min= 12; Máx= 40; Step = 4 </t>
  </si>
  <si>
    <t>{"id":"M3-NyO-24b-A-1","stimulus":"&lt;p&gt;Júlio vai gastar um quarto do dinheiro que ele tem para comprar um presente para o seu amigo Luís. Se ele tem &lt;span class=\"no-break\"&gt;R$ {{Q1}}&lt;/span&gt;, quanto dinheiro destinará ao presente?&lt;/p&gt;","template":"&lt;p&gt;Júlio vai gastar &lt;span class=\"no-break\"&gt;R$ {{response}}&lt;/span&gt; no presente.&lt;/p&gt;","hint":"&lt;p&gt;A quarta parte de um número é calculada dividindo-o por 4.&lt;/p&gt;","feedback":"&lt;p&gt;A quarta parte de um número é calculada dividindo-o por 4.&lt;/p&gt;&lt;p style=\"text-align: center\"&gt;{{Q1}} : 4 = {{A1}}&lt;/p&gt;","seed":{"parameters":[{"name":"Q1","label":null,"min":40,"max":98,"step":4}],"calculated":[{"name":"A1","label":"{{function}}","function":"{{Q1}}/4"}],"uniques":true},"algorithm":{"name":"calculateOperation","params":{"method":"equivLiteral","keyboard":"NUMERICAL"}}}</t>
  </si>
  <si>
    <t>La edad de Sara es la cuarta parte de la edad de Marta. Si Marta tiene {{Q1}} años, ¿cuántos años tiene Sara?
Sara tiene {{A1}} años.</t>
  </si>
  <si>
    <t>{"id":"M3-NyO-24b-A-2","stimulus":"&lt;p&gt;A idade de Sara é um quarto da idade de Martha. Se Martha tem {{Q1}} anos, quantos anos tem Sara?&lt;/p&gt;","template":"&lt;p&gt;Sara tem {{response}} anos.&lt;/p&gt;","hint":"&lt;p&gt;A quarta parte de um número é calculada dividindo-o por 4.&lt;/p&gt;","feedback":"&lt;p&gt;A quarta parte de um número é calculada dividindo-o por 4.&lt;/p&gt;&lt;p style=\"text-align: center\"&gt;{{Q1}} : 4 = {{A1}}&lt;/p&gt;","seed":{"parameters":[{"name":"Q1","label":null,"min":12,"max":40,"step":4}],"calculated":[{"name":"A1","label":"{{function}}","function":"{{Q1}}/4"}],"uniques":true},"algorithm":{"name":"calculateOperation","params":{"method":"equivLiteral","keyboard":"NUMERICAL"}}}</t>
  </si>
  <si>
    <t>Rubén ya ha completado una cuarta parte de su álbum de cromos. Si el álbum tiene espacio para {{Q1}} cromos, ¿cuántos cromos tiene Rubén?
Tiene {{A1}} cromos.</t>
  </si>
  <si>
    <t>Renato já preecheu um quarto do seu álbum de figurinhas. Quantas figurinhas ele já preencheu, se o álbum tem um total de {{Q1}} figurinhas?
Renato já preencheu {{A1}} figurinhas do álbum.</t>
  </si>
  <si>
    <r>
      <rPr>
        <rFont val="Calibri"/>
        <color rgb="FF000000"/>
        <sz val="12.0"/>
      </rPr>
      <t xml:space="preserve">Q1: Min= </t>
    </r>
    <r>
      <rPr>
        <rFont val="Calibri"/>
        <color rgb="FF000000"/>
        <sz val="12.0"/>
      </rPr>
      <t>120</t>
    </r>
    <r>
      <rPr>
        <rFont val="Calibri"/>
        <color rgb="FF000000"/>
        <sz val="12.0"/>
      </rPr>
      <t xml:space="preserve">; Máx= </t>
    </r>
    <r>
      <rPr>
        <rFont val="Calibri"/>
        <color rgb="FF000000"/>
        <sz val="12.0"/>
      </rPr>
      <t>240</t>
    </r>
    <r>
      <rPr>
        <rFont val="Calibri"/>
        <color rgb="FF000000"/>
        <sz val="12.0"/>
      </rPr>
      <t xml:space="preserve">; Step = 4 </t>
    </r>
  </si>
  <si>
    <r>
      <rPr>
        <rFont val="Calibri"/>
        <color rgb="FF000000"/>
        <sz val="12.0"/>
      </rPr>
      <t>&lt;p&gt;La cuarta parte de un número se obtiene dividiéndolo entre 4.&lt;/p&gt;</t>
    </r>
    <r>
      <rPr>
        <rFont val="Calibri"/>
        <color rgb="FF000000"/>
        <sz val="12.0"/>
      </rPr>
      <t>&lt;p&gt;{{Q1}} : 4 = {{A1}}&lt;/p&gt;</t>
    </r>
  </si>
  <si>
    <t>{"id":"M3-NyO-24b-A-3","stimulus":"&lt;p&gt;Rubens já completou um quarto de seu álbum de figurinhas. Se o álbum tem espaço para {{Q1}} figurinhas, quantas figurinhas do álbum Rubens já tem?&lt;/p&gt;","template":"&lt;p&gt;Ele tem {{response}} figurinhas.&lt;/p&gt;","hint":"&lt;p&gt;A quarta parte de um número é calculada dividindo-o por 4.&lt;/p&gt;","feedback":"&lt;p&gt;A quarta parte de um número é calculada dividindo-o por 4.&lt;/p&gt;&lt;p style=\"text-align: center\"&gt;{{Q1}} : 4 = {{A1}}&lt;/p&gt;","seed":{"parameters":[{"name":"Q1","label":null,"min":120,"max":240,"step":4}],"calculated":[{"name":"A1","label":"{{function}}","function":"{{Q1}}/4"}],"uniques":true},"algorithm":{"name":"calculateOperation","params":{"method":"equivLiteral","keyboard":"NUMERICAL"}}}</t>
  </si>
  <si>
    <t>En un aparcamiento hay {{Q1}} vehículos estacionados. Sabiendo que una cuarta parte de los vehículos son motos, ¿cuántas motos hay en el aparcamiento?
Hay {{A1}} motos.</t>
  </si>
  <si>
    <t>Em um estacionamento há {{Q1}} veículos estacionados. Sabendo que um quarto dos veículos são motos, quantas motos há no estacionamento?
Há {{A1}} motos no estacionamento.</t>
  </si>
  <si>
    <r>
      <rPr>
        <rFont val="Calibri"/>
        <color rgb="FF000000"/>
        <sz val="12.0"/>
      </rPr>
      <t xml:space="preserve">Q1: Min= 40; Máx= </t>
    </r>
    <r>
      <rPr>
        <rFont val="Calibri"/>
        <color rgb="FF000000"/>
        <sz val="12.0"/>
      </rPr>
      <t>120</t>
    </r>
    <r>
      <rPr>
        <rFont val="Calibri"/>
        <color rgb="FF000000"/>
        <sz val="12.0"/>
      </rPr>
      <t xml:space="preserve">; Step = 4 </t>
    </r>
  </si>
  <si>
    <r>
      <rPr>
        <rFont val="Calibri"/>
        <color rgb="FF000000"/>
        <sz val="12.0"/>
      </rPr>
      <t>&lt;p&gt;La cuarta parte de un número se obtiene dividiéndolo entre 4.&lt;/p&gt;</t>
    </r>
    <r>
      <rPr>
        <rFont val="Calibri"/>
        <color rgb="FF000000"/>
        <sz val="12.0"/>
      </rPr>
      <t>&lt;p&gt;{{Q1}} : 4 = {{A1}}&lt;/p&gt;</t>
    </r>
  </si>
  <si>
    <t>{"id":"M3-NyO-24b-A-4","stimulus":"&lt;p&gt;Há {{Q1}} veículos estacionados em um estacionamento. Sabendo que um quarto dos veículos é motos, quantas motos há no estacionamento?&lt;/p&gt;","template":"&lt;p&gt;Há {{response}} motos.&lt;/p&gt;","hint":"&lt;p&gt;A quarta parte de um número é calculada dividindo-o por 4.&lt;/p&gt;","feedback":"&lt;p&gt;A quarta parte de um número é calculada dividindo-o por 4.&lt;/p&gt;&lt;p style=\"text-align: center\"&gt;{{Q1}} : 4 = {{A1}}&lt;/p&gt;","seed":{"parameters":[{"name":"Q1","label":null,"min":40,"max":120,"step":4}],"calculated":[{"name":"A1","label":"{{function}}","function":"{{Q1}}/4"}],"uniques":true},"algorithm":{"name":"calculateOperation","params":{"method":"equivLiteral","keyboard":"NUMERICAL"}}}</t>
  </si>
  <si>
    <t>En la pizzería de Manuel se hacen {{Q1}} &lt;i&gt;pizzas&lt;/i&gt; al día. Si un cuarto de esa cantidad son &lt;i&gt;pizzas&lt;/i&gt; con &lt;i&gt;mozzarella&lt;/i&gt;, ¿cuántas &lt;i&gt;pizzas&lt;/i&gt; de este tipo cocinan al día?
Cocinan {{A1}} &lt;i&gt;pizzas&lt;/i&gt; con &lt;i&gt;mozzarella&lt;/i&gt; al día.</t>
  </si>
  <si>
    <t>Na pizzaria de Manoel, são feitas {{Q1}} pizzas por dia. Quantas pizzas de mussarela são feitas em um dia, se elas correspondem a um quarto do total?
São feitas {{A1}} pizzas de mussarela por dia.</t>
  </si>
  <si>
    <t xml:space="preserve">Q1: Min= 100; Máx= 400; Step = 4 </t>
  </si>
  <si>
    <r>
      <rPr>
        <rFont val="Calibri"/>
        <color rgb="FF000000"/>
        <sz val="12.0"/>
      </rPr>
      <t>&lt;p&gt;La cuarta parte de un número se obtiene dividiéndolo entre 4.&lt;/p&gt;</t>
    </r>
    <r>
      <rPr>
        <rFont val="Calibri"/>
        <color rgb="FF000000"/>
        <sz val="12.0"/>
      </rPr>
      <t>&lt;p&gt;{{Q1}} : 4 = {{A1}}&lt;/p&gt;</t>
    </r>
  </si>
  <si>
    <t>{"id":"M3-NyO-24b-A-5","stimulus":"&lt;p&gt;Na pizzaria de Manuel são feitas {{Q1}} pizzas todos os dias. Se um quarto das pizzas é de mussarela, quantas pizzas desse tipo são feitas por dia?&lt;/p&gt;","template":"&lt;p&gt;São feitas {{response}} pizzas de mussarela por dia.&lt;/p&gt;","hint":"&lt;p&gt;A quarta parte de um número é calculada dividindo-o por 4.&lt;/p&gt;","feedback":"&lt;p&gt;A quarta parte de um número é calculada dividindo-o por 4.&lt;/p&gt;&lt;p style=\"text-align: center\"&gt;{{Q1}} : 4 = {{A1}}&lt;/p&gt;","seed":{"parameters":[{"name":"Q1","label":null,"min":100,"max":400,"step":4}],"calculated":[{"name":"A1","label":"{{function}}","function":"{{Q1}}/4"}],"uniques":true},"algorithm":{"name":"calculateOperation","params":{"method":"equivLiteral","keyboard":"NUMERICAL"}}}</t>
  </si>
  <si>
    <t>M3-NyO-38b</t>
  </si>
  <si>
    <t>Calcula la quinta parte de números múltiplos de 5</t>
  </si>
  <si>
    <t>Une cada número con su quinta parte.
{{Q1}} {{A1}} 
{{Q2}} {{A2}}
{{Q3}} {{A3}}
{{Q4}} {{A4}}</t>
  </si>
  <si>
    <t xml:space="preserve">Q1- Q4: Min = 5; Máx = 300; Step =5
</t>
  </si>
  <si>
    <t>A1 = {{Q1}}/5
A2 = {{Q2}}/5
A3 = {{Q3}}/5
A4 = {{Q4}}/5</t>
  </si>
  <si>
    <t>La quinta parte de un número se calcula dividiéndolo entre 5.</t>
  </si>
  <si>
    <t>&lt;p&gt;La quinta parte de un número se obtiene dividiéndolo entre 5.&lt;/p&gt;
-Si falla A1
&lt;p&gt;{{Q1}} : 5 = {{A1}}&lt;/p&gt;
-Si falla A2
&lt;p&gt;{{Q2}} : 5 = {{A2}}&lt;/p&gt;
-Si falla A3
&lt;p&gt;{{Q3}} : 5 = {{A3}}&lt;/p&gt;
-Si falla A4
&lt;p&gt;{{Q4}} : 5 = {{A4}}&lt;/p&gt;</t>
  </si>
  <si>
    <t>{"id":"M3-NyO-38b-I-1","stimulus":"&lt;p&gt;Arraste cada quinta parte para seu número.&lt;/p&gt;","hint":"&lt;p&gt;A quinta parte de um número é calculada dividindo-o por 5.&lt;/p&gt;","feedback":"&lt;p&gt;A quinta parte de um número é calculada dividindo-o por 5.&lt;/p&gt;","seed":{"parameters":[{"name":"Q1","label":null,"min":5,"max":300,"step":5},{"name":"Q2","label":null,"min":5,"max":300,"step":5},{"name":"Q3","label":null,"min":5,"max":300,"step":5}],"calculated":[{"name":"A1","label":"{{Q1}}","function":"{{Q1}}/5","feedback":"&lt;p style=\"text-align: center\"&gt;{{Q1}} : 5 = {{function}}&lt;/p&gt;"},{"name":"A2","label":"{{Q2}}","function":"{{Q2}}/5","feedback":"&lt;p&gt;{{Q2}} : 5 = {{function}}&lt;/p&gt;"},{"name":"A3","label":"{{Q3}}","function":"{{Q3}}/5","feedback":"&lt;p&gt;{{Q3}} : 5 = {{function}}&lt;/p&gt;"}],"isNumToWords":true,"uniques":true},"algorithm":{"name":"linkOperationResult","params":{"invert":true},"template":"Match list"}}</t>
  </si>
  <si>
    <t>Calcula la quinta parte del siguiente número. 
{{Q1}}: {{A1}}</t>
  </si>
  <si>
    <t>Q1: Min = 5; Máx = 300; Step =5</t>
  </si>
  <si>
    <t>A1 = {{Q1}}/5</t>
  </si>
  <si>
    <t>&lt;p&gt;La quinta parte de un número se obtiene dividiéndolo entre 5.&lt;/p&gt;&lt;p&gt;{{Q1}} : 5 = {{A1}}&lt;/p&gt;</t>
  </si>
  <si>
    <t>{"id":"M3-NyO-38b-E-1","stimulus":"&lt;p&gt;Calcule a quinta parte do número a seguir.&lt;/p&gt;","template":"&lt;p style=\"text-align: center\"&gt;{{Q1}} : {{response}}&lt;/p&gt;","hint":"&lt;p&gt;A quinta parte de um número é calculada dividindo-o por 5.&lt;/p&gt;","feedback":"&lt;p&gt;A quinta parte de um número é calculada dividindo-o por 5.&lt;/p&gt;&lt;p style=\"text-align: center\"&gt;{{Q1}} : 5 = {{A1}}&lt;/p&gt;","seed":{"parameters":[{"name":"Q1","label":null,"min":5,"max":300,"step":5}],"calculated":[{"name":"A1","label":"{{function}}","function":"{{Q1}}/5"}],"uniques":true},"algorithm":{"name":"calculateOperation","params":{"method":"equivLiteral","keyboard":"NUMERICAL"}}}</t>
  </si>
  <si>
    <r>
      <rPr>
        <rFont val="Calibri"/>
        <color rgb="FF000000"/>
        <sz val="12.0"/>
      </rPr>
      <t xml:space="preserve">Solo la quinta parte de los niños y niñas de un colegio han sido vacunados </t>
    </r>
    <r>
      <rPr>
        <rFont val="Calibri"/>
        <color rgb="FF000000"/>
        <sz val="12.0"/>
      </rPr>
      <t xml:space="preserve">contra </t>
    </r>
    <r>
      <rPr>
        <rFont val="Calibri"/>
        <color rgb="FF000000"/>
        <sz val="12.0"/>
      </rPr>
      <t xml:space="preserve">la gripe. Si en el colegio hay {{Q1}} alumnos, </t>
    </r>
    <r>
      <rPr>
        <rFont val="Calibri"/>
        <color rgb="FF000000"/>
        <sz val="12.0"/>
      </rPr>
      <t>¿cuántos han recibido la vacuna?</t>
    </r>
    <r>
      <rPr>
        <rFont val="Calibri"/>
        <color rgb="FF000000"/>
        <sz val="12.0"/>
      </rPr>
      <t xml:space="preserve">
Han sido vacunados un total de {{A1}} alumnos.</t>
    </r>
  </si>
  <si>
    <r>
      <rPr>
        <rFont val="Calibri"/>
        <color rgb="FF000000"/>
        <sz val="12.0"/>
      </rPr>
      <t xml:space="preserve">{{Q1}}: Min =100; Máx = </t>
    </r>
    <r>
      <rPr>
        <rFont val="Calibri"/>
        <color rgb="FF000000"/>
        <sz val="12.0"/>
      </rPr>
      <t>500</t>
    </r>
    <r>
      <rPr>
        <rFont val="Calibri"/>
        <color rgb="FF000000"/>
        <sz val="12.0"/>
      </rPr>
      <t xml:space="preserve">; Step = 5 </t>
    </r>
  </si>
  <si>
    <t>{"id":"M3-NyO-38b-A-1","stimulus":"&lt;p&gt;Apenas um quinto das crianças de uma escola foram vacinados contra a gripe. Se a escola tem {{Q1}} alunos, quantos tomaram a vacina?&lt;/p&gt;","template":"&lt;p&gt;Dos alunos da escola, {{response}} tomaram a vacina.&lt;/p&gt;","hint":"&lt;p&gt;A quinta parte de um número é calculada dividindo-o por 5.&lt;/p&gt;","feedback":"&lt;p&gt;A quinta parte de um número é calculada dividindo-o por 5.&lt;/p&gt;&lt;p style=\"text-align: center\"&gt;{{Q1}} : 5 = {{A1}}&lt;/p&gt;","seed":{"parameters":[{"name":"Q1","label":null,"min":100,"max":500,"step":5}],"calculated":[{"name":"A1","label":"{{function}}","function":"{{Q1}}/5"}],"uniques":true},"algorithm":{"name":"calculateOperation","params":{"method":"equivLiteral","keyboard":"NUMERICAL"}}}</t>
  </si>
  <si>
    <t>En un avión, una quinta parte de los pasajeros ya se han sentado en sus asientos. Si hay {{Q1}} plazas, ¿cuántos asientos están ocupados?
Hay {{A1}} asientos ocupados.</t>
  </si>
  <si>
    <t>Um avião possui {{Q1}} poltronas para sentar. Se os passageiros estão sentados em um quinto das poltronas, quantos assentos estão ocupados?
{{A1}} assentos estão ocupados.</t>
  </si>
  <si>
    <r>
      <rPr>
        <rFont val="Calibri"/>
        <color rgb="FF000000"/>
        <sz val="12.0"/>
      </rPr>
      <t xml:space="preserve">{{Q1}}: Min =100; Máx = </t>
    </r>
    <r>
      <rPr>
        <rFont val="Calibri"/>
        <color rgb="FF000000"/>
        <sz val="12.0"/>
      </rPr>
      <t>250</t>
    </r>
    <r>
      <rPr>
        <rFont val="Calibri"/>
        <color rgb="FF000000"/>
        <sz val="12.0"/>
      </rPr>
      <t xml:space="preserve">; Step = 5 </t>
    </r>
  </si>
  <si>
    <t>{"id":"M3-NyO-38b-A-2","stimulus":"&lt;p&gt;Em um avião, um quinto dos assentos já estão ocupados por passageiros. Se há um total de {{Q1}} assentos, quantos estão ocupados?&lt;/p&gt;","template":"&lt;p&gt;Há {{response}} assentos ocupados.&lt;/p&gt;","hint":"&lt;p&gt;A quinta parte de um número é calculada dividindo-o por 5.&lt;/p&gt;","feedback":"&lt;p&gt;A quinta parte de um número é calculada dividindo-o por 5.&lt;/p&gt;&lt;p style=\"text-align: center\"&gt;{{Q1}} : 5 = {{A1}}&lt;/p&gt;","seed":{"parameters":[{"name":"Q1","label":null,"min":100,"max":250,"step":5}],"calculated":[{"name":"A1","label":"{{function}}","function":"{{Q1}}/5"}],"uniques":true},"algorithm":{"name":"calculateOperation","params":{"method":"equivLiteral","keyboard":"NUMERICAL"}}}</t>
  </si>
  <si>
    <t>Ruth ha leído la quinta parte de un libro que tiene {{Q1}} páginas. ¿Cuántas páginas ha leído?
Ha leído {{A1}} páginas.</t>
  </si>
  <si>
    <t>Ruth leu um quinto de um livro de {{Q1}} páginas. Quantas páginas ela leu do livro?
Ruth leu {{A1}} páginas.</t>
  </si>
  <si>
    <r>
      <rPr>
        <rFont val="Calibri"/>
        <color rgb="FF000000"/>
        <sz val="12.0"/>
      </rPr>
      <t xml:space="preserve">{{Q1}}: Min =100; Máx = </t>
    </r>
    <r>
      <rPr>
        <rFont val="Calibri"/>
        <color rgb="FF000000"/>
        <sz val="12.0"/>
      </rPr>
      <t>400</t>
    </r>
    <r>
      <rPr>
        <rFont val="Calibri"/>
        <color rgb="FF000000"/>
        <sz val="12.0"/>
      </rPr>
      <t xml:space="preserve">; Step = 5 </t>
    </r>
  </si>
  <si>
    <r>
      <rPr>
        <rFont val="Calibri"/>
        <color rgb="FF000000"/>
        <sz val="12.0"/>
      </rPr>
      <t>&lt;p&gt;La quinta parte de un número se obtiene dividiéndolo entre 5.&lt;/p&gt;</t>
    </r>
    <r>
      <rPr>
        <rFont val="Calibri"/>
        <color rgb="FF000000"/>
        <sz val="12.0"/>
      </rPr>
      <t>&lt;p&gt;{{Q1}} : 5 = {{A1}}&lt;/p&gt;</t>
    </r>
  </si>
  <si>
    <t>{"id":"M3-NyO-38b-A-3","stimulus":"&lt;p&gt;Ruth leu a quinta parte de um livro que tem {{Q1}} páginas. Quantas páginas ela leu?&lt;/p&gt;","template":"&lt;p&gt;Ela leu {{response}} páginas do livro.&lt;/p&gt;","hint":"&lt;p&gt;A quinta parte de um número é calculada dividindo-o por 5.&lt;/p&gt;","feedback":"&lt;p&gt;A quinta parte de um número é calculada dividindo-o por 5.&lt;/p&gt;&lt;p style=\"text-align: center\"&gt;{{Q1}} : 5 = {{A1}}&lt;/p&gt;","seed":{"parameters":[{"name":"Q1","label":null,"min":100,"max":400,"step":5}],"calculated":[{"name":"A1","label":"{{function}}","function":"{{Q1}}/5"}],"uniques":true},"algorithm":{"name":"calculateOperation","params":{"method":"equivLiteral","keyboard":"NUMERICAL"}}}</t>
  </si>
  <si>
    <t>Lucas mide un quinto de la altura de su padre, que mide {{Q1}} cm. ¿Cuál es la altura de Lucas?
Lucas mide {{A1}} cm.</t>
  </si>
  <si>
    <t>Lucas mede um quinto da altura do pai dele. Se o pai de Lucas mede &lt;span class=\"no-break\"&gt;{{Q1}} cm&lt;/span&gt;, qual a altura de Lucas?
Lucas tem &lt;span class=\"no-break\"&gt;{{A1}} cm&lt;/span&gt;de altura.</t>
  </si>
  <si>
    <r>
      <rPr>
        <rFont val="Calibri"/>
        <color rgb="FF000000"/>
        <sz val="12.0"/>
      </rPr>
      <t xml:space="preserve">{{Q1}}: Min =165; Máx = </t>
    </r>
    <r>
      <rPr>
        <rFont val="Calibri"/>
        <color rgb="FF000000"/>
        <sz val="12.0"/>
      </rPr>
      <t>195</t>
    </r>
    <r>
      <rPr>
        <rFont val="Calibri"/>
        <color rgb="FF000000"/>
        <sz val="12.0"/>
      </rPr>
      <t xml:space="preserve">; Step = 5 </t>
    </r>
  </si>
  <si>
    <r>
      <rPr>
        <rFont val="Calibri"/>
        <color rgb="FF000000"/>
        <sz val="12.0"/>
      </rPr>
      <t>&lt;p&gt;La quinta parte de un número se obtiene dividiéndolo entre 5.&lt;/p&gt;</t>
    </r>
    <r>
      <rPr>
        <rFont val="Calibri"/>
        <color rgb="FF000000"/>
        <sz val="12.0"/>
      </rPr>
      <t>&lt;p&gt;{{Q1}} : 5 = {{A1}}&lt;/p&gt;</t>
    </r>
  </si>
  <si>
    <t>{
    "id": "M3-NyO-38b-A-4",
    "stimulus": "&lt;p&gt;A árvore que Lucas plantou tem um quinto do tamanho de uma árvore de &lt;span class=\"no-break\"&gt;{{Q1}} cm&lt;/span&gt; de altura que está ao lado dela. Qual é a altura de sua árvore?&lt;/p&gt;",
    "template": "&lt;p&gt;A árvore de Lucas mede &lt;span class=\"no-break\"&gt;{{response}} cm.&lt;/span&gt;&lt;/p&gt;",
    "hint": "&lt;p&gt;A quinta parte de um número é calculada dividindo-o por 5.&lt;/p&gt;",
    "feedback": "&lt;p&gt;A quinta parte de um número é calculada dividindo-o por 5.&lt;/p&gt;&lt;p style=\"text-align: center\"&gt;{{Q1}} : 5 = {{A1}}&lt;/p&gt;",
    "seed": {
        "parameters": [
            {
                "name": "Q1",
                "label": null,
                "min": 165,
                "max": 195,
                "step": 5
            }
        ],
        "calculated": [
            {
                "name": "A1",
                "label": "{{function}}",
                "function": "{{Q1}}/5"
            }
        ],
        "uniques": true
    },
    "algorithm": {
        "name": "calculateOperation",
        "params": {
            "method": "equivLiteral",
            "keyboard": "NUMERICAL"
        }
    }
}</t>
  </si>
  <si>
    <t>En un partido de baloncesto, un equipo ha marcado {{Q1}} puntos. Una de las jugadoras es la autora de una quinta parte de esos puntos. ¿Cuántos ha marcado ella?
Ha marcado {{A1}} puntos.</t>
  </si>
  <si>
    <r>
      <rPr>
        <rFont val="Calibri"/>
        <color rgb="FF000000"/>
        <sz val="12.0"/>
      </rPr>
      <t xml:space="preserve">Em uma partida de </t>
    </r>
    <r>
      <rPr>
        <rFont val="Calibri"/>
        <color rgb="FF000000"/>
        <sz val="12.0"/>
      </rPr>
      <t>baloncesto</t>
    </r>
    <r>
      <rPr>
        <rFont val="Calibri"/>
        <color rgb="FF000000"/>
        <sz val="12.0"/>
      </rPr>
      <t>, um time fez {{Q1}} pontos. A jogadora Sheila fez um quinto dos pontos, quantos pontos ela fez?
Sheila fez {{A1}} pontos.</t>
    </r>
  </si>
  <si>
    <r>
      <rPr>
        <rFont val="Calibri"/>
        <color rgb="FF000000"/>
        <sz val="12.0"/>
      </rPr>
      <t xml:space="preserve">{{Q1}}: Min =60; Máx = </t>
    </r>
    <r>
      <rPr>
        <rFont val="Calibri"/>
        <color rgb="FF000000"/>
        <sz val="12.0"/>
      </rPr>
      <t>120</t>
    </r>
    <r>
      <rPr>
        <rFont val="Calibri"/>
        <color rgb="FF000000"/>
        <sz val="12.0"/>
      </rPr>
      <t xml:space="preserve">; Step = 5 </t>
    </r>
  </si>
  <si>
    <r>
      <rPr>
        <rFont val="Calibri"/>
        <color rgb="FF000000"/>
        <sz val="12.0"/>
      </rPr>
      <t>&lt;p&gt;La quinta parte de un número se obtiene dividiéndolo entre 5.&lt;/p&gt;</t>
    </r>
    <r>
      <rPr>
        <rFont val="Calibri"/>
        <color rgb="FF000000"/>
        <sz val="12.0"/>
      </rPr>
      <t>&lt;p&gt;{{Q1}} : 5 = {{A1}}&lt;/p&gt;</t>
    </r>
  </si>
  <si>
    <t>{"id":"M3-NyO-38b-A-5","stimulus":"&lt;p&gt;Em um jogo de basquete, um time marcou {{Q1}} pontos. Uma das jogadores foi a autora de um quinto desses pontos. Quantos pontos ela marcou?&lt;/p&gt;","template":"&lt;p&gt;Ela marcou {{response}} pontos.&lt;/p&gt;","hint":"&lt;p&gt;A quinta parte de um número é calculada dividindo-o por 5.&lt;/p&gt;","feedback":"&lt;p&gt;A quinta parte de um número é calculada dividindo-o por 5.&lt;/p&gt;&lt;p style=\"text-align: center\"&gt;{{Q1}} : 5 = {{A1}}&lt;/p&gt;","seed":{"parameters":[{"name":"Q1","label":null,"min":60,"max":120,"step":5}],"calculated":[{"name":"A1","label":"{{function}}","function":"{{Q1}}/5"}],"uniques":true},"algorithm":{"name":"calculateOperation","params":{"method":"equivLiteral","keyboard":"NUMERICAL"}}}</t>
  </si>
  <si>
    <t>M3-NyO-39a</t>
  </si>
  <si>
    <t>Calcula la décima parte de números múltiplos de 10</t>
  </si>
  <si>
    <t>Une cada número con su décima parte.
{{T1}}  |   {{Q1}}
{{T2}}  |   {{Q2}}
{{T3}}  |   {{Q3}}
{{T4}}  |   {{Q4}}</t>
  </si>
  <si>
    <t>Q1-Q4= Min=10 ; Max=99; Step =1</t>
  </si>
  <si>
    <t>T1={{Q1}}*10
T2={{Q2}}*10
T3={{Q3}}*10
T4={{Q4}}*10</t>
  </si>
  <si>
    <t>La décima parte de un número se calcula dividiéndolo entre 10.</t>
  </si>
  <si>
    <t>&lt;p&gt;La décima parte de un número se calcula dividiéndolo entre 10.&lt;/p&gt;
-Si falla A1
&lt;p&gt;{{T1}} : 10 = {{Q1}}&lt;/p&gt;
-Si falla A2
&lt;p&gt;{{T2}} : 10 = {{Q2}}&lt;/p&gt;
-Si falla A3
&lt;p&gt;{{T3}} : 10 = {{Q3}}&lt;/p&gt;
-Si falla A4
&lt;p&gt;{{T4}} : 10 = {{Q4}}&lt;/p&gt;</t>
  </si>
  <si>
    <t>{"id":"M3-NyO-39a-I-1","stimulus":"&lt;p&gt;Arraste cada décima parte para seu número.&lt;/p&gt;","hint":"&lt;p&gt;A décima parte de um número é calculada dividindo-o por 10.&lt;/p&gt;","feedback":"&lt;p&gt;A décima parte de um número é calculada dividindo-o por 10.&lt;/p&gt;","seed":{"parameters":[{"name":"Q1","label":null,"min":10,"max":99,"step":1},{"name":"Q2","label":null,"min":10,"max":99,"step":1},{"name":"Q3","label":null,"min":10,"max":99,"step":1}],"calculated":[{"name":"A1","label":"{{Q1}}","function":"{{Q1}}*10","feedback":"&lt;p&gt;{{function}} : 10 = {{Q1}}&lt;/p&gt;"},{"name":"A2","label":"{{Q2}}","function":"{{Q2}}*10","feedback":"&lt;p&gt;{{function}} : 10 = {{Q2}}&lt;/p&gt;"},{"name":"A3","label":"{{Q3}}","function":"{{Q3}}*10","feedback":"&lt;p&gt;{{function}} : 10 = {{Q3}}&lt;/p&gt;"}],"uniques":true},"algorithm":{"name":"linkOperationResult","params":{"invert":false},"template":"Match list"}}</t>
  </si>
  <si>
    <t>Calcula la décima parte del siguiente número.
{{T1}}: {{A1}}</t>
  </si>
  <si>
    <t>Q1-Q2= Min=10 ; Max=99; Step =1</t>
  </si>
  <si>
    <t>T1={{Q1}}*10
A1={{Q1}}</t>
  </si>
  <si>
    <t>&lt;p&gt;La décima parte de un número se calcula dividiéndolo entre 10.&lt;/p&gt;&lt;p&gt;{{T1}} : 10 = {{Q1}}&lt;/p&gt;</t>
  </si>
  <si>
    <t>{"id":"M3-NyO-39a-E-1","stimulus":"&lt;p&gt;Calcule a décima parte do número a seguir.&lt;/p&gt;","template":"&lt;p style=\"text-align: center\"&gt;{{T1}}: {{response}}&lt;/p&gt;","hint":"&lt;p&gt;A décima parte de um número é calculada dividindo-o por 10.&lt;/p&gt;","feedback":"&lt;p&gt;A décima parte de um número é calculada dividindo-o por 10.&lt;/p&gt;&lt;p style=\"text-align: center\"&gt;{{T1}} : 10 = {{Q1}}&lt;/p&gt;","seed":{"parameters":[{"name":"Q1","label":null,"min":10,"max":99,"step":1},{"name":"Q2","label":null,"min":10,"max":99,"step":1}],"calculated":[{"name":"T1","label":"{{function}}","function":"{{Q1}}*10","temp":true},{"name":"A1","label":"{{function}}","function":"{{Q1}}"}],"uniques":true},"algorithm":{"name":"calculateOperation","params":{"method":"equivLiteral","keyboard":"NUMERICAL"}}}</t>
  </si>
  <si>
    <t>Julián quiere leer a diario la décima parte de un libro de {{T1}} páginas. ¿Cuántas páginas va a leer cada día?
Cada día va a leer {{A1}} páginas.</t>
  </si>
  <si>
    <t>Q1= Min=20 ; Max=40; Step =1</t>
  </si>
  <si>
    <t>{"id":"M3-NyO-39a-A-1","stimulus":"&lt;p&gt;Juliana quer ler a décima parte de um livro de {{T1}} páginas todos os dias. Quantas páginas ela vai ler por dia?&lt;/p&gt;","template":"&lt;p&gt;Cada dia ela vai ler {{response}} páginas.&lt;/p&gt;","hint":"&lt;p&gt;A décima parte de um número é calculada dividindo-o por 10.&lt;/p&gt;","feedback":"&lt;p&gt;A décima parte de um número é calculada dividindo-o por 10.&lt;/p&gt;&lt;p style=\"text-align: center\"&gt;{{T1}} : 10 = {{Q1}}&lt;/p&gt;","seed":{"parameters":[{"name":"Q1","label":null,"min":20,"max":40,"step":1}],"calculated":[{"name":"T1","label":"{{function}}","function":"{{Q1}}*10","temp":true},{"name":"A1","label":"{{function}}","function":"{{Q1}}"}],"uniques":true},"algorithm":{"name":"calculateOperation","params":{"method":"equivLiteral","keyboard":"NUMERICAL"}}}</t>
  </si>
  <si>
    <t xml:space="preserve">Una profesora tiene preparadas {{T1}} actividades de música. Quiere que cada semana sus alumnos hagan en clase la décima parte de todas ellas. ¿Cuántas actividades van a hacer cada semana?
Van a hacer {{A1}} actividades. </t>
  </si>
  <si>
    <t>Q1= Min=2; Max=9; Step =1</t>
  </si>
  <si>
    <t>{"id":"M3-NyO-39a-A-2","stimulus":"&lt;p&gt;Um professor preparou {{T1}} atividades para a aula de música. Ele quer que seus alunos façam um décimo dessas atividades durante a aula a cada semana. Quantas atividades os alunos irão fazer por semana?&lt;/p&gt;","template":"&lt;p&gt;Eles farão {{response}} atividades em aula por semana.&lt;/p&gt;","hint":"&lt;p&gt;A décima parte de um número é calculada dividindo-o por 10.&lt;/p&gt;","feedback":"&lt;p&gt;A décima parte de um número é calculada dividindo-o por 10.&lt;/p&gt;&lt;p style=\"text-align: center\"&gt;{{T1}} : 10 = {{Q1}}&lt;/p&gt;","seed":{"parameters":[{"name":"Q1","label":null,"min":2,"max":9,"step":1}],"calculated":[{"name":"T1","label":"{{function}}","function":"{{Q1}}*10","temp":true},{"name":"A1","label":"{{function}}","function":"{{Q1}}"}],"uniques":true},"algorithm":{"name":"calculateOperation","params":{"method":"equivLiteral","keyboard":"NUMERICAL"}}}</t>
  </si>
  <si>
    <t>Un abuelo quiere repartir {{T1}} € entre sus nietos, de forma que cada uno reciba la décima parte. ¿Cuánto le dará a cada uno?
Cada nieto recibirá {{A1}} €.</t>
  </si>
  <si>
    <t>Q1= Min=5 ; Max=20; Step =1</t>
  </si>
  <si>
    <t>{"id":"M3-NyO-39a-A-3","stimulus":"&lt;p&gt;Um avô quer distribuir R$ {{T1}} entre seus netos, de modo que cada neto receba um décimo desse valor. Quanto ele dará a cada um?&lt;/p&gt;","template":"&lt;p&gt;Cada neto receberá R$ {{response}}.&lt;/p&gt;","hint":"&lt;p&gt;A décima parte de um número é calculada dividindo-o por 10.&lt;/p&gt;","feedback":"&lt;p&gt;A décima parte de um número é calculada dividindo-o por 10.&lt;/p&gt;&lt;p style=\"text-align: center\"&gt;{{T1}} : 10 = {{Q1}}&lt;/p&gt;","seed":{"parameters":[{"name":"Q1","label":null,"min":5,"max":20,"step":1}],"calculated":[{"name":"T1","label":"{{function}}","function":"{{Q1}}*10","temp":true},{"name":"A1","label":"{{function}}","function":"{{Q1}}"}],"uniques":true},"algorithm":{"name":"calculateOperation","params":{"method":"equivLiteral","keyboard":"NUMERICAL"}}}</t>
  </si>
  <si>
    <t>M3-MyM-1a</t>
  </si>
  <si>
    <t>Reconoce el metro y sus submúltiplos (dm, cm, mm) como unidades para medir longitudes o distancias</t>
  </si>
  <si>
    <t>Escoge la unidad de longitud correcta para completar esta oración.
«Elena está tejiendo una bufanza con un hilo de lana de un grosor de 3 ... .».
m / dm/  cm/  mm*</t>
  </si>
  <si>
    <t xml:space="preserve">Indica cuál es la unidad de longitud que conveniente para cada situación.
El recorrido de un automóvil de juguete al desplazarse por una pista 
{{Q1}} / {{Q2}}/  {{Q3}} */  {{Q4}}
La longitud de una ventana.
{{Q1}} * / {{Q2}} /  {{Q3}}/  {{Q4}}
La longitud de un lápiz.
{{Q1}} / {{Q2}} /  {{Q3}} */ {{Q4}} 
La longitud de una consola de juegos.
{{Q1}} / {{Q2}} /  {{Q3}} */  {{Q4}}
La medida de la punta fina de un lápiz.
{{Q1} / {{Q2}} /  {{Q3}}/  {{Q4}} *
La altura de un gran árbol.
{{Q1}} * / {{Q2}} /  {{Q3}}/  {{Q4}}
(Se ven 3 situaciones)
</t>
  </si>
  <si>
    <t>En las unidades de longitud, los submúltiplos del metro son el &lt;b&gt;decímetro,&lt;/b&gt; el &lt;b&gt;centímetro&lt;/b&gt; y el &lt;b&gt;milímetro.&lt;/b&gt;</t>
  </si>
  <si>
    <t>&lt;p&gt;En las unidades de longitud, los submúltiplos del metro (m) son el &lt;b&gt;decímetro&lt;/b&gt; (dm), el &lt;b&gt;centímetro&lt;/b&gt; (cm) y el &lt;b&gt;milímetro&lt;/b&gt; (mm).&lt;/p&gt;</t>
  </si>
  <si>
    <t>Magnitudes y medida</t>
  </si>
  <si>
    <t>{"id":"M3-MyM-1a-I-1","stimulus":"&lt;p&gt;Escolha a unidade de comprimento correta para completar esta frase.&lt;/p&gt;&lt;p&gt;«Elaine está tricotando um cachecol usando um fio de lã com espessura de 3 ... .»&lt;/p&gt;","hint":"&lt;p&gt;Nas unidades de comprimento, os submúltiplos do metro são o &lt;b&gt;decímetro,&lt;/b&gt; o &lt;b&gt;centímetro&lt;/b&gt; e o &lt;b&gt;milímetro.&lt;/b&gt;&lt;/p&gt;","feedback":"&lt;p&gt;Nas unidades de comprimento, os submúltiplos do metro (m) são o &lt;b&gt;decímetro&lt;/b&gt; (dm), o &lt;b&gt;centímetro&lt;/b&gt; (cm) e o &lt;b&gt;milímetro&lt;/b&gt; (mm).&lt;/p&gt;","seed":{"parameters":[],"calculated":[{"name":"A1","label":"m","incorrect":true},{"name":"A2","label":"dm","incorrect":true},{"name":"A3","label":"cm","incorrect":true},{"name":"A4","label":"mm"}],"uniques":true},"algorithm":{"name":"trueFalse","template":"Multiple choice – standard","params":{"countCorrect":1,"countIncorrect":2,"showCheckIcon":false,
            "columns": 3
        }
    }
}</t>
  </si>
  <si>
    <t>Escoge la unidad de longitud correcta para completar esta oración.
«El cubo de basura de una casa suele tener una altura de entre 4 y 5 ... .»
m / dm * / cm /  mm</t>
  </si>
  <si>
    <t>{"id":"M3-MyM-1a-I-2","stimulus":"&lt;p&gt;Escolha a unidade de comprimento correta para completar esta frase.&lt;/p&gt;&lt;p&gt;“Uma lata de lixo para casa tem altura geralmente entre 4 e 5 ... .”&lt;/p&gt;","hint":"&lt;p&gt;Nas unidades de comprimento, os submúltiplos do metro (m) são o &lt;b&gt;decímetro&lt;/b&gt; (dm), o &lt;b&gt;centímetro&lt;/b&gt; (cm) e o &lt;b&gt;milímetro&lt;/b&gt; (mm).&lt;/p&gt;","seed":{"parameters":[],"calculated":[{"name":"A1","label":"m","incorrect":true},{"name":"A2","label":"dm"},{"name":"A3","label":"cm","incorrect":true},{"name":"A4","label":"mm","incorrect":true}],"uniques":true},"algorithm":{"name":"trueFalse","template":"Multiple choice – standard","params":{"countCorrect":1,"countIncorrect":2,"showCheckIcon":false,
            "columns": 3
        }
    }
}</t>
  </si>
  <si>
    <t>Escoge la unidad de longitud correcta para completar esta oración.
«Un lápiz de grafito nuevo mide 18 ... .»
m / dm/  cm */  mm</t>
  </si>
  <si>
    <t>{"id":"M3-MyM-1a-I-3","stimulus":"&lt;p&gt;Escolha a unidade de comprimento correta para completar esta frase.&lt;/p&gt;&lt;p&gt;«Um lápis novo mede 18 ... .»&lt;/p&gt;","hint":"&lt;p&gt;Em unidades de comprimento, os submúltiplos do metro são o &lt;b&gt;decímetro,&lt;/b&gt; o &lt;b&gt;centímetro&lt;/b&gt; e o &lt;b&gt;milímetro.&lt;/b&gt;&lt;/p&gt;","feedback":"&lt;p&gt;Em unidades de comprimento, os submúltiplos do metro (m) são o &lt;b&gt;decímetro&lt;/b&gt; (dm), o &lt;b&gt;centímetro&lt;/b&gt; (cm) e o &lt;b&gt;milímetro&lt;/b&gt; (mm).&lt;/p&gt;","seed":{"parameters":[],"calculated":[{"name":"A1","label":"m","incorrect":true},{"name":"A2","label":"dm","incorrect":true},{"name":"A3","label":"cm"},{"name":"A4","label":"mm","incorrect":true}],"uniques":true},"algorithm":{"name":"trueFalse","template":"Multiple choice – standard","params":{"countCorrect":1,"countIncorrect":2,"showCheckIcon":false,
            "columns": 3
        }
    }
}</t>
  </si>
  <si>
    <t>Completa la siguiente oración con la unidad de longitud adecuada. Escríbela en su forma abreviada.
La altura de un pino puede alcanzar los 20 {{A1}}.</t>
  </si>
  <si>
    <t xml:space="preserve">Señala sí es correcta, la unidad de longitud elegida para medir estos objetos.
A1: Pino = m *
A2: Zapato = mm
A3: Puerta = dm 
A4: Cordón de zapatillas = cm *
A5: Autobus = m *
(se ven 3 opciones, 2 correctas)
</t>
  </si>
  <si>
    <t>A1 = "m"</t>
  </si>
  <si>
    <t>{"id":"M3-MyM-1a-E-1","stimulus":"&lt;p&gt;Complete a frase com a unidade de comprimento correta. Escreva a unidade na forma abreviada.&lt;/p&gt;","template":"&lt;p&gt;A altura de um pinheiro pode chegar a 20 {{response}}.&lt;/p&gt;","hint":"&lt;p&gt;Em unidades de comprimento, os submúltiplos do metro são o &lt;b&gt;decímetro,&lt;/b&gt; o &lt;b&gt;centímetro&lt;/b&gt; e o &lt;b&gt;milímetro.&lt;/b&gt;&lt;/p&gt;","feedback":"&lt;p&gt;Em unidades de comprimento, os submúltiplos do metro (m) são o &lt;b&gt;decímetro&lt;/b&gt; (dm), o &lt;b&gt;centímetro&lt;/b&gt; (cm) e o &lt;b&gt;milímetro&lt;/b&gt; (mm).&lt;/p&gt;","seed":{"parameters":[],"calculated":[{"name":"A1","label":"m"}],"uniques":true},"algorithm":{"name":"calculateOperation","template":"Cloze with text"}}</t>
  </si>
  <si>
    <r>
      <rPr>
        <rFont val="Calibri"/>
        <color theme="1"/>
        <sz val="12.0"/>
      </rPr>
      <t>Completa la siguiente oración con la unidad de longitud adecuada. Escríbela en su forma abreviada.
Los cordones de unas zapatillas miden unos</t>
    </r>
    <r>
      <rPr>
        <rFont val="Calibri"/>
        <b/>
        <color rgb="FF4285F4"/>
        <sz val="12.0"/>
      </rPr>
      <t xml:space="preserve"> </t>
    </r>
    <r>
      <rPr>
        <rFont val="Calibri"/>
        <color theme="1"/>
        <sz val="12.0"/>
      </rPr>
      <t>50 {{A2}}.</t>
    </r>
  </si>
  <si>
    <t>A2 = "cm"</t>
  </si>
  <si>
    <t>{"id":"M3-MyM-1a-E-2","stimulus":"&lt;p&gt;Complete a frase com a unidade de comprimento correta. Escreva a unidade na forma abreviada.&lt;/p&gt;","template":"&lt;p&gt;Um cadarço de tênis mede cerca de 50 {{response}}.&lt;/p&gt;","hint":"&lt;p&gt;Em unidades de comprimento, os submúltiplos do metro são o &lt;b&gt;decímetro,&lt;/b&gt; o &lt;b&gt;centímetro&lt;/b&gt; e o &lt;b&gt;milímetro.&lt;/b&gt;&lt;/p&gt;","feedback":"&lt;p&gt;Em unidades de comprimento, os submúltiplos do metro (m) são o &lt;b&gt;decímetro&lt;/b&gt; (dm), o &lt;b&gt;centímetro&lt;/b&gt; (cm) e o &lt;b&gt;milímetro&lt;/b&gt; (mm).&lt;/p&gt;","seed":{"parameters":[],"calculated":[{"name":"A1","label":"cm"}],"uniques":true},"algorithm":{"name":"calculateOperation","template":"Cloze with text"}}</t>
  </si>
  <si>
    <t>Completa la siguiente oración con la unidad de longitud adecuada. Escríbela en su forma abreviada.
La altura media de una mujer española es de 16 {{A1}}.</t>
  </si>
  <si>
    <t>A1 = "dm"</t>
  </si>
  <si>
    <t>{"id":"M3-MyM-1a-E-3","stimulus":"&lt;p&gt;Complete a frase com a unidade de comprimento correta. Escreva a unidade na forma abreviada.&lt;/p&gt;","template":"&lt;p&gt;A altura média da mulher brasileira é de 16 {{response}}.&lt;/p&gt;","hint":"&lt;p&gt;Em unidades de comprimento, os submúltiplos do metro são o &lt;b&gt;decímetro,&lt;/b&gt; o &lt;b&gt;centímetro&lt;/b&gt; e o &lt;b&gt;milímetro.&lt;/b&gt;&lt;/p&gt;","feedback":"&lt;p&gt;Em unidades de comprimento, os submúltiplos do metro (m) são o &lt;b&gt;decímetro&lt;/b&gt; (dm), o &lt;b&gt;centímetro&lt;/b&gt; (cm) e o &lt;b&gt;milímetro&lt;/b&gt; (mm).&lt;/p&gt;","seed":{"parameters":[],"calculated":[{"name":"A1","label":"dm"}],"uniques":true},"algorithm":{"name":"calculateOperation","template":"Cloze with text"}}</t>
  </si>
  <si>
    <t>Completa la siguiente oración con la unidad de longitud adecuada. Escríbela en su forma abreviada.
Una pestaña de una persona mide entre 8 y 12 {{A2}}.</t>
  </si>
  <si>
    <t>A2 = "mm"</t>
  </si>
  <si>
    <t>{"id":"M3-MyM-1a-E-4","stimulus":"&lt;p&gt;Complete a frase com a unidade de comprimento correta. Escreva a unidade na forma abreviada.&lt;/p&gt;","template":"&lt;p&gt;O cílio de uma pessoa tem entre 8 e 12 {{response}}.&lt;/p&gt;","hint":"&lt;p&gt;Em unidades de comprimento, os submúltiplos do metro são o &lt;b&gt;decímetro,&lt;/b&gt; o &lt;b&gt;centímetro&lt;/b&gt; e o &lt;b&gt;milímetro.&lt;/b&gt;&lt;/p&gt;","feedback":"&lt;p&gt;Em unidades de comprimento, os submúltiplos do metro (m) são o &lt;b&gt;decímetro&lt;/b&gt; (dm), o &lt;b&gt;centímetro&lt;/b&gt; (cm) e o &lt;b&gt;milímetro&lt;/b&gt; (mm).&lt;/p&gt;","seed":{"parameters":[],"calculated":[{"name":"A1","label":"mm"}],"uniques":true},"algorithm":{"name":"calculateOperation","template":"Cloze with text"}}</t>
  </si>
  <si>
    <t>M3-MyM-1b</t>
  </si>
  <si>
    <t>Establece equivalencias entre las diferentes unidades de longitud expresadas o no con abreviaturas (m, dm, cm y mm)</t>
  </si>
  <si>
    <t>Selecciona la conversión de unidades correcta.
{{Q1}} m = {{grupo1}} cm
{{Q2}} dm = {{grupo2}} mm</t>
  </si>
  <si>
    <t>Q1: Mín = 1; Máx = 99; Step = 1
Q2: Mín = 10; Máx = 99; Step = 1</t>
  </si>
  <si>
    <t>grupo 1: A1*|A2|A3
A1 = {{Q1}}*100
A2 = {{Q1}}*1000
A3 = {{Q1}}/100
grupo 2: A4*|A5|A6
A4 = {{Q2}}*100
A5 = {{Q2}}/100
A6 = {{Q2}}*10</t>
  </si>
  <si>
    <t>&lt;p&gt;Algunas de las conversiones de unidades de longitud son:&lt;/p&gt;&lt;p&gt;1 m = 10 dm&lt;/p&gt;&lt;p&gt;1 m = 100 cm&lt;/p&gt;&lt;p&gt;1 m = 1 000 mm&lt;/p&gt;</t>
  </si>
  <si>
    <t xml:space="preserve">&lt;p&gt;Algunas de las conversiones de unidades de longitud son:&lt;/p&gt;&lt;p&gt;1 m = 10 dm&lt;/p&gt;&lt;p&gt;1 m = 100 cm&lt;/p&gt;&lt;p&gt;1 m = 1 000 mm&lt;/p&gt;
Si falla grupo 1
&lt;p&gt;{{Q1}} m × 100 = {{T1}} cm&lt;/p&gt;
Si falla grupo 2
&lt;p&gt;{{Q2}} dm × 100 = {{T4}} mm&lt;/p&gt;  </t>
  </si>
  <si>
    <t>T1={{Q1}}*100
T4={{Q2}}*100</t>
  </si>
  <si>
    <t>{"id":"M3-MyM-1b-I-1","stimulus":"&lt;p&gt;Selecione a conversão de unidade correta.&lt;/p&gt;","template":"&lt;p style=\"text-align: center\"&gt;{{Q1}} m = {{response}} cm&lt;/p&gt;&lt;p style=\"text-align: center\"&gt;{{Q2}} dm = {{response}} mm&lt;/p&gt;","hint":"&lt;p&gt;Algumas das conversões de unidade de comprimento são:&lt;/p&gt;&lt;p style=\"text-align: center\"&gt;1 m = 10 dm&lt;/p&gt;&lt;p style=\"text-align: center\"&gt;1 m = 100 cm&lt;/p&gt;&lt;p style=\"text-align: center\"&gt;1 m = 1 000 mm&lt;/p&gt;","feedback":"&lt;p&gt;Algumas das conversões de unidade de comprimento são:&lt;/p&gt;&lt;p style=\"text-align: center\"&gt;1 m = 10 dm&lt;/p&gt;&lt;p style=\"text-align: center\"&gt;1 m = 100 cm&lt;/p&gt;&lt;p style=\"text-align: center\"&gt;1 m = 1 000 mm&lt;/p&gt;","seed":{"parameters":[{"name":"Q1","label":null,"min":1,"max":99,"step":1},{"name":"Q2","label":null,"min":10,"max":99,"step":1}],"calculated":[{"name":"T1","label":"{{function}}","function":"{{Q1}}*100","temp":true},{"name":"T4","label":"{{function}}","function":"{{Q2}}*100","temp":true},{"name":"A1","label":"{{function}}","function":"{{Q1}}*100","group":1},{"name":"A2","label":"{{function}}","function":"{{Q1}}*1000","group":1,"incorrect":true,"feedback":"&lt;p style=\"text-align: center\"&gt;{{Q1}} m × 100 = {{T1}} cm&lt;/p&gt;"},{"name":"A3","label":"{{function}}","function":"{{Q1}}/100","group":1,"incorrect":true,"feedback":"&lt;p style=\"text-align: center\"&gt;{{Q1}} m × 100 = {{T1}} cm&lt;/p&gt;"},{"name":"A4","label":"{{function}}","function":"{{Q2}}*100","group":2},{"name":"A5","label":"{{function}}","function":"{{Q2}}/100","group":2,"incorrect":true,"feedback":"&lt;p style=\"text-align: center\"&gt;{{Q2}} dm × 100 = {{T4}} mm&lt;/p&gt;"},{"name":"A6","label":"{{function}}","function":"{{Q2}}*10","group":2,"incorrect":true,"feedback":"&lt;p style=\"text-align: center\"&gt;{{Q2}} dm × 100 = {{T4}} mm&lt;/p&gt;"}],"uniques":true},"algorithm":{"name":"groupResponses","template":"Cloze with drop down"}}</t>
  </si>
  <si>
    <t>Selecciona la conversión de unidades correcta.
{{Q1}} dm = {{grupo1}} mm
{{Q3}} m = {{grupo3}} dm</t>
  </si>
  <si>
    <t>Q3: Mín = 1; Máx = 99; Step = 1
Q1: Mín = 10; Máx = 99; Step = 1</t>
  </si>
  <si>
    <t>grupo 3: A7*|A8|A9
A7 = {{Q3}}*10
A8 = {{Q3}}*100
A9 = {{Q3}}*1000
grupo 1: A1*|A2|A3
A1 = {{Q1}}*100
A2 = {{Q1}}/10
A3 = {{Q1}}*10</t>
  </si>
  <si>
    <t>&lt;p&gt;Algunas de las conversiones de unidades de longitud son:&lt;/p&gt;&lt;p&gt;1 m = 10 dm&lt;/p&gt;&lt;p&gt;1 m = 100 cm&lt;/p&gt;&lt;p&gt;1 m = 1 000 mm&lt;/p&gt;
Si falla grupo 3
&lt;p&gt;{{Q3}} m × 10 = {{A7}} dm&lt;/p&gt;  
Si falla grupo 1
&lt;p&gt;{{Q1}} dm × 100 = {{A1}} mm&lt;/p&gt;</t>
  </si>
  <si>
    <t>{"id":"M3-MyM-1b-I-2","stimulus":"&lt;p&gt;Selecione a conversão de unidade correta.&lt;/p&gt;","template":"&lt;p style=\"text-align: center\"&gt;{{Q1}} dm = {{response}} mm&lt;/p&gt;&lt;p style=\"text-align: center\"&gt;{{Q3}} m = {{response}} dm&lt;/p&gt;","hint":"&lt;p&gt;Algumas das conversões de unidade de comprimento são:&lt;/p&gt;&lt;p style=\"text-align: center\"&gt;1 m = 10 dm&lt;/p&gt;&lt;p style=\"text-align: center\"&gt;1 m = 100 cm&lt;/p&gt;&lt;p style=\"text-align: center\"&gt;1 m = 1 000 mm&lt;/p&gt;","feedback":"&lt;p&gt;Algumas das conversões de unidade de comprimento são:&lt;/p&gt;&lt;p style=\"text-align: center\"&gt;1 m = 10 dm&lt;/p&gt;&lt;p style=\"text-align: center\"&gt;1 m = 100 cm&lt;/p&gt;&lt;p style=\"text-align: center\"&gt;1 m = 1 000 mm&lt;/p&gt;","seed":{"parameters":[{"name":"Q1","label":null,"min":10,"max":99,"step":1},{"name":"Q3","label":null,"min":1,"max":99,"step":1}],"calculated":[{"name":"T1","label":"{{function}}","function":"{{Q1}}*100","temp":true},{"name":"T7","label":"{{function}}","function":"{{Q3}}*10","temp":true},{"name":"A1","label":"{{function}}","function":"{{Q1}}*100","group":1},{"name":"A2","label":"{{function}}","function":"{{Q1}}/10","group":1,"incorrect":true,"feedback":"&lt;p style=\"text-align: center\"&gt;{{Q1}} dm × 100 = {{T1}} mm&lt;/p&gt;"},{"name":"A3","label":"{{function}}","function":"{{Q1}}*10","group":1,"incorrect":true,"feedback":"&lt;p style=\"text-align: center\"&gt;{{Q1}} dm × 100 = {{T1}} mm&lt;/p&gt;"},{"name":"A7","label":"{{function}}","function":"{{Q3}}*10","group":3},{"name":"A8","label":"{{function}}","function":"{{Q3}}*100","group":3,"incorrect":true,"feedback":"&lt;p style=\"text-align: center\"&gt;{{Q3}} m × 10 = {{T7}} dm&lt;/p&gt;"},{"name":"A9","label":"{{function}}","function":"{{Q3}}*1000","group":3,"incorrect":true,"feedback":"&lt;p style=\"text-align: center\"&gt;{{Q3}} m × 10 = {{T7}} dm&lt;/p&gt;"}],"uniques":true},"algorithm":{"name":"groupResponses","template":"Cloze with drop down"}}</t>
  </si>
  <si>
    <t>Selecciona la conversión de unidades correcta.
{{Q2}} m = {{grupo2}} dm
{{Q3}} m = {{grupo3}} cm</t>
  </si>
  <si>
    <t>Q2: Mín = 1; Máx = 99; Step = 1
Q3: Mín = 1; Máx = 99; Step = 1</t>
  </si>
  <si>
    <t>grupo 2: A4*|A5|A6
A4 = {{Q2}}*10
A5 = {{Q2}}*100
A6 = {{Q2}}*1000
grupo 3: A7*|A8|A9
A7 = {{Q3}}*100
A8 = {{Q3}}*1 000
A9 = {{Q3}}/10</t>
  </si>
  <si>
    <t>&lt;p&gt;Algunas de las conversiones de unidades de longitud son:&lt;/p&gt;&lt;p&gt;1 m = 10 dm&lt;/p&gt;&lt;p&gt;1 m = 100 cm&lt;/p&gt;&lt;p&gt;1 m = 1 000 mm&lt;/p&gt;
Si falla grupo 2
&lt;p&gt;{{Q2}} m × 10 = {{A4}} dm&lt;/p&gt;
Si falla grupo 3
&lt;p&gt;{{Q3}} m × 100 = {{A7}} cm&lt;/p&gt;</t>
  </si>
  <si>
    <t>{"id":"M3-MyM-1b-I-3","stimulus":"&lt;p&gt;Selecione a conversão de unidade correta.&lt;/p&gt;","template":"&lt;p style=\"text-align: center\"&gt;{{Q2}} m = {{response}} dm&lt;/p&gt;&lt;p style=\"text-align: center\"&gt;{{Q3}} m = {{response}} cm&lt;/p&gt;","hint":"&lt;p&gt;Algumas das conversões de unidade de comprimento são:&lt;/p&gt;&lt;p style=\"text-align: center\"&gt;1 m = 10 dm&lt;/p&gt;&lt;p style=\"text-align: center\"&gt;1 m = 100 cm&lt;/p&gt;&lt;p style=\"text-align: center\"&gt;1 m = 1 000 mm&lt;/p&gt;","feedback":"&lt;p&gt;Algumas das conversões de unidade de comprimento são:&lt;/p&gt;&lt;p style=\"text-align: center\"&gt;1 m = 10 dm&lt;/p&gt;&lt;p style=\"text-align: center\"&gt;1 m = 100 cm&lt;/p&gt;&lt;p style=\"text-align: center\"&gt;1 m = 1 000 mm&lt;/p&gt;","seed":{"parameters":[{"name":"Q2","label":null,"min":1,"max":99,"step":1},{"name":"Q3","label":null,"min":1,"max":99,"step":1}],"calculated":[{"name":"T4","label":"{{function}}","function":"{{Q2}}*10","temp":true},{"name":"T7","label":"{{function}}","function":"{{Q3}}*100","temp":true},{"name":"A4","label":"{{function}}","function":"{{Q2}}*10","group":1},{"name":"A5","label":"{{function}}","function":"{{Q2}}*100","group":1,"incorrect":true,"feedback":"&lt;p style=\"text-align: center\"&gt;{{Q2}} m × 10 = {{T4}} dm&lt;/p&gt;"},{"name":"A6","label":"{{function}}","function":"{{Q2}}*1000","group":1,"incorrect":true,"feedback":"&lt;p style=\"text-align: center\"&gt;{{Q2}} m × 10 = {{T4}} dm&lt;/p&gt;"},{"name":"A7","label":"{{function}}","function":"{{Q3}}*100","group":3},{"name":"A8","label":"{{function}}","function":"{{Q3}}*1000","group":3,"incorrect":true,"feedback":"&lt;p style=\"text-align: center\"&gt;{{Q3}} m × 100 = {{T7}} cm&lt;/p&gt;"},{"name":"A9","label":"{{function}}","function":"{{Q3}}/10","group":3,"incorrect":true,"feedback":"&lt;p style=\"text-align: center\"&gt;{{Q3}} m × 100 = {{T7}} cm&lt;/p&gt;"}],"uniques":true},"algorithm":{"name":"groupResponses","template":"Cloze with drop down"}}</t>
  </si>
  <si>
    <t>Calcula la conversión de la siguiente longitud.
{{Q1}} m = {{A1}} cm</t>
  </si>
  <si>
    <t>Q1: Mín = 10; Máx = 99; Step: 1</t>
  </si>
  <si>
    <t>A1 = {{Q1}}*100</t>
  </si>
  <si>
    <t>{"id":"M3-MyM-1b-E-1","stimulus":"&lt;p&gt;Calcule a conversão dessa medida de comprimento.&lt;/p&gt;","template":"&lt;p style=\"text-align: center\"&gt;{{Q1}} m = {{response}} cm&lt;/p&gt;","feedback":"&lt;p&gt;Algumas das conversões de unidade de comprimento são:&lt;/p&gt;&lt;p style=\"text-align: center\"&gt;1 m = 10 dm&lt;/p&gt;&lt;p style=\"text-align: center\"&gt;1 m = 100 cm&lt;/p&gt;&lt;p style=\"text-align: center\"&gt;1 m = 1 000 mm&lt;/p&gt;","hint":"&lt;p&gt;Algumas das conversões de unidade de comprimento são:&lt;/p&gt;&lt;p style=\"text-align: center\"&gt;1 m = 10 dm&lt;/p&gt;&lt;p style=\"text-align: center\"&gt;1 m = 100 cm&lt;/p&gt;&lt;p style=\"text-align: center\"&gt;1 m = 1 000 mm&lt;/p&gt;","seed":{"parameters":[{"name":"Q1","label":null,"min":10,"max":99,"step":1}],"calculated":[{"name":"A1","label":"{{function}}","function":"{{Q1}}*100"}],"uniques":true},"algorithm":{"name":"calculateOperation","params":{"method":"equivLiteral","keyboard":"NUMERICAL"}}}</t>
  </si>
  <si>
    <t>Calcula la conversión de la siguiente longitud.
{{Q1}} m = {{A1}} dm</t>
  </si>
  <si>
    <t>A1 = {{Q1}}*10</t>
  </si>
  <si>
    <t>{"id":"M3-MyM-1b-E-2","stimulus":"&lt;p&gt;Calcule a conversão dessa medida de comprimento.&lt;/p&gt;","template":"&lt;p style=\"text-align: center\"&gt;{{Q1}} m = {{response}} dm&lt;/p&gt;","feedback":"&lt;p&gt;Algumas das conversões de unidade de comprimento são:&lt;/p&gt;&lt;p style=\"text-align: center\"&gt;1 m = 10 dm&lt;/p&gt;&lt;p style=\"text-align: center\"&gt;1 m = 100 cm&lt;/p&gt;&lt;p style=\"text-align: center\"&gt;1 m = 1 000 mm&lt;/p&gt;","hint":"&lt;p&gt;Algumas das conversões de unidade de comprimento são:&lt;/p&gt;&lt;p style=\"text-align: center\"&gt;1 m = 10 dm&lt;/p&gt;&lt;p style=\"text-align: center\"&gt;1 m = 100 cm&lt;/p&gt;&lt;p style=\"text-align: center\"&gt;1 m = 1 000 mm&lt;/p&gt;","seed":{"parameters":[{"name":"Q1","label":null,"min":10,"max":99,"step":1}],"calculated":[{"name":"A1","label":"{{function}}","function":"{{Q1}}*10"}],"uniques":true},"algorithm":{"name":"calculateOperation","params":{"method":"equivLiteral","keyboard":"NUMERICAL"}}}</t>
  </si>
  <si>
    <t>Calcula la conversión de la siguiente longitud.
{{Q1}} m = {{A1}} mm</t>
  </si>
  <si>
    <t>A1 = {{Q1}}*1000</t>
  </si>
  <si>
    <t>{"id":"M3-MyM-1b-E-3","stimulus":"&lt;p&gt;Calcule a conversão dessa medida de comprimento.&lt;/p&gt;","template":"&lt;p style=\"text-align: center\"&gt;{{Q1}} m = {{response}} mm&lt;/p&gt;","feedback":"&lt;p&gt;Algumas das conversões de unidade de comprimento são:&lt;/p&gt;&lt;p style=\"text-align: center\"&gt;1 m = 10 dm&lt;/p&gt;&lt;p style=\"text-align: center\"&gt;1 m = 100 cm&lt;/p&gt;&lt;p style=\"text-align: center\"&gt;1 m = 1 000 mm&lt;/p&gt;","hint":"&lt;p&gt;Algumas das conversões de unidade de comprimento são:&lt;/p&gt;&lt;p style=\"text-align: center\"&gt;1 m = 10 dm&lt;/p&gt;&lt;p style=\"text-align: center\"&gt;1 m = 100 cm&lt;/p&gt;&lt;p style=\"text-align: center\"&gt;1 m = 1 000 mm&lt;/p&gt;","seed":{"parameters":[{"name":"Q1","label":null,"min":10,"max":99,"step":1}],"calculated":[{"name":"A1","label":"{{function}}","function":"{{Q1}}*1000"}],"uniques":true},"algorithm":{"name":"calculateOperation","params":{"method":"equivLiteral","keyboard":"NUMERICAL"}}}</t>
  </si>
  <si>
    <t>Después de pasar por la peluquería, el pelo de Rocío mide {{Q1}} cm. ¿Cuántos milímetros mide ahora el pelo de Rocío?
El pelo de Rocío mide {{A1}} cm.</t>
  </si>
  <si>
    <t>Q1: Mín: 10; Máx: 99; Step: 1</t>
  </si>
  <si>
    <r>
      <rPr>
        <rFont val="Calibri"/>
        <color rgb="FF000000"/>
        <sz val="12.0"/>
      </rPr>
      <t>{{A1}} = {{Q1}}*</t>
    </r>
    <r>
      <rPr>
        <rFont val="Calibri"/>
        <color rgb="FF000000"/>
        <sz val="12.0"/>
      </rPr>
      <t>10</t>
    </r>
  </si>
  <si>
    <t>¿Cuántos centímetros mide el pelo de Rocío después del corte en la peluquería?
Mide {{A2}} cm.
{{A2}} = {{Q1}} cm
(cloze math)</t>
  </si>
  <si>
    <t>¿Qué pide el enunciado?
Convertir los centímetros en milímetros.*
Convertir los centímetros en decámetros.
Convertir los centímetros en decímetros.
(single choice)</t>
  </si>
  <si>
    <t>Para transformar los centímetros en milímetros, ¿cuál de estas equivalencias es correcta?
1 cm = 10 mm*
10 cm = 1 mm
1 cm = 100 mm
(single choice)</t>
  </si>
  <si>
    <t>Calcula, por tanto, cuántos milímetros mide el pelo de Rocío.
{{Q1}} cm × 10 = {{A1}} mm
(cloze math)
{{A1}} = {{Q1}}*10</t>
  </si>
  <si>
    <t>{"id":"M3-MyM-1b-A-1","seed":{"parameters":[{"name":"Q1","label":null,"min":10,"max":99,"step":1}],"uniques":true},"scaffolding":[{"id":"step-0","stimulus":"&lt;p&gt;Depois de passar no cabeleireiro, o cabelo de Regina passou a medir {{Q1}} cm. Quantos milímetros tem o cabelo de Regina agora?&lt;/p&gt;","template":"&lt;p&gt;O cabelo mede {{response}} mm.&lt;/p&gt;","seed":{"calculated":[{"name":"0-A1","label":"{{function}}","function":"{{Q1}}*10"}]},"algorithm":{"name":"calculateOperation","params":{"method":"equivLiteral","keyboard":"NUMERICAL"}}},{"id":"step-1","stimulus":"&lt;p&gt;Quantos centímetros tem o cabelo de Regina depois do corte no cabeleireiro?&lt;/p&gt;","template":"&lt;p&gt;O cabelo tem agora {{response}} cm.&lt;/p&gt;","seed":{"calculated":[{"name":"1-A2","label":"{{function}}","function":"{{Q1}}"}]},"algorithm":{"name":"calculateOperation","params":{"method":"equivLiteral","keyboard":"NUMERICAL"}}},{"id":"step-2","stimulus":"&lt;p&gt;O que pede o enunciado?&lt;/p&gt;","seed":{"calculated":[{"name":"2-A1","label":"&lt;p&gt;Converter centímetros para milímetros.&lt;/p&gt;"},{"name":"2-A2","label":"&lt;p&gt;Converter centímetros para decâmetros.&lt;/p&gt;","incorrect":true},{"name":"2-A3","label":"&lt;p&gt;Converter centímetros para decímetros.&lt;/p&gt;","incorrect":true}]},"algorithm":{"name":"trueFalse","template":"Multiple choice – standard"}},{"id":"step-3","stimulus":"&lt;p&gt;Para transformar centímetros em milímetros, qual dessas equivalências está correta?&lt;/p&gt;","seed":{"calculated":[{"name":"3-A1","label":"&lt;p style=\"text-align: center\"&gt;1 cm = 10 mm&lt;/p&gt;"},{"name":"3-A2","label":"&lt;p style=\"text-align: center\"&gt;10 cm = 1 mm&lt;/p&gt;","incorrect":true},{"name":"3-A3","label":"&lt;p style=\"text-align: center\"&gt;1 cm = 100 mm&lt;/p&gt;","incorrect":true}]},"algorithm":{"name":"trueFalse","template":"Multiple choice – standard"}},{"id":"step-4","stimulus":"&lt;p&gt;Calcule, portanto, quantos milímetros mede o cabelo de Regina.&lt;/p&gt;","template":"&lt;p style=\"text-align: center\"&gt;{{Q1}} cm × 10 = {{response}} mm&lt;/p&gt;","seed":{"calculated":[{"name":"4-A1","label":"{{function}}","function":"{{Q1}}*10"}]},"algorithm":{"name":"calculateOperation","params":{"method":"equivLiteral","keyboard":"NUMERICAL"}}}]}</t>
  </si>
  <si>
    <t>Un jardinero ha podado un chopo con una altura como la que se muestra en la imagen. ¿Cuántos centímetros mide el árbol?
(Imagen M3-MyM-1b-1 {{Q1}} m de alto)
El chopo mide &lt;span class=\"no-break\"&gt;{{A1}} cm.&lt;/span&gt;</t>
  </si>
  <si>
    <r>
      <rPr>
        <rFont val="Calibri"/>
        <color rgb="FF000000"/>
        <sz val="12.0"/>
      </rPr>
      <t>Q1: Mín: 1 ; Máx: 10;</t>
    </r>
    <r>
      <rPr>
        <rFont val="Calibri"/>
        <color rgb="FF000000"/>
        <sz val="12.0"/>
      </rPr>
      <t xml:space="preserve"> Step: 1</t>
    </r>
  </si>
  <si>
    <t>¿Cuántos metros mide el chopo que ha podado el jardinero?
El chopo mide {{A2}} m.
#Cloze math#
A2= {{Q1}}</t>
  </si>
  <si>
    <t>¿Qué pide el enunciado?
Convertir los metros en centímetros.*
Convertir los metros en milímetros.
Convertir los metros en decímetros.
#Single choice#</t>
  </si>
  <si>
    <t>Para transformar los metros en centímetros, ¿cuál de estas equivalencias es correcta?
1 m = 100 cm*
10 m = 1 cm
1 m = 10 cm
#Single choice#</t>
  </si>
  <si>
    <t>Calcula, por tanto, cuántos centímetros mide el chopo.
{{Q1}} m × 100 = {{A1}} cm
#Cloze math#
A1 = {{Q1}}*100</t>
  </si>
  <si>
    <t>{"id":"M3-MyM-1b-A-2","seed":{"parameters":[{"name":"Q1","label":null,"min":1,"max":10,"step":1}],"uniques":true},"scaffolding":[{"id":"step-0","stimulus":"&lt;p&gt;Um jardineiro podou uma árvore deixando-a na altura indicada na figura a seguir. De quantos centímetros é a altura da árvore?&lt;/p&gt;&lt;div class=\"lemo-fixed-to-responsive\" style=\"max-width: 300px;max-height: 300px;position: relative;width: 100%;display: inline-block;\"&gt;&lt;img src=\"https://blueberry-assets.oneclick.es/M3_MyM_1b_1.svg\" alt=\"\" tabindex=\"0\"&gt;&lt;/img&gt;&lt;div class=\"lemo-graphie-container\" style=\"position: absolute;top: 0;left: 0;width: 100%;height: 100%;\"&gt;&lt;div class=\"lemo-graphie\" style=\"position: relative; width: 100%; height: 100%;\"&gt;&lt;span class=\"lemo-graphie-label\" style=\"position: absolute; left: 57%; top: 33%; width: 100px; transform: rotate(270deg);\"&gt;{{Q1}} m&lt;/span&gt;&lt;/div&gt;&lt;/div&gt;&lt;/div&gt;","template":"&lt;p&gt;A altura da árvore mede {{response}} cm.&lt;/p&gt;","seed":{"calculated":[{"name":"0-A1","label":"{{function}}","function":"{{Q1}}*100"}]},"algorithm":{"name":"calculateOperation","params":{"method":"equivLiteral","keyboard":"NUMERICAL"}}},{"id":"step-1","stimulus":"&lt;p&gt;Quantos metros tem a árvore que o jardineiro podou?&lt;/p&gt;","template":"&lt;p&gt;A árvore tem altura de {{response}} m.&lt;/p&gt;","seed":{"calculated":[{"name":"1-A2","label":"{{function}}","function":"{{Q1}}"}]},"algorithm":{"name":"calculateOperation","params":{"method":"equivLiteral","keyboard":"NUMERICAL"}}},{"id":"step-2","stimulus":"&lt;p&gt;O que pede o enunciado?&lt;/p&gt;","seed":{"calculated":[{"name":"2-A1","label":"&lt;p&gt;Converter metros para centímetros.&lt;/p&gt;"},{"name":"2-A2","label":"&lt;p&gt;Converter metros para milímetros.&lt;/p&gt;","incorrect":true},{"name":"2-A3","label":"&lt;p&gt;Converter metros para decímetros.&lt;/p&gt;","incorrect":true}]},"algorithm":{"name":"trueFalse","template":"Multiple choice – standard"}},{"id":"step-3","stimulus":"&lt;p&gt;Para transformar metros em centímetros, qual dessas equivalências está correta?&lt;/p&gt;","seed":{"calculated":[{"name":"3-A1","label":"&lt;p style=\"text-align: center\"&gt;1 m = 100 cm&lt;/p&gt;"},{"name":"3-A2","label":"&lt;p style=\"text-align: center\"&gt;10 m = 1 cm&lt;/p&gt;","incorrect":true},{"name":"3-A3","label":"&lt;p style=\"text-align: center\"&gt;1 m = 10 cm&lt;/p&gt;","incorrect":true}]},"algorithm":{"name":"trueFalse","template":"Multiple choice – standard"}},{"id":"step-4","stimulus":"&lt;p&gt;Calcule, portanto, quantos centímetros tem a altura da árvore.&lt;/p&gt;","template":"&lt;p style=\"text-align: center\"&gt;{{Q1}} m × 100 = {{response}} cm&lt;/p&gt;","seed":{"calculated":[{"name":"4-A1","label":"{{function}}","function":"{{Q1}}*100"}]},"algorithm":{"name":"calculateOperation","params":{"method":"equivLiteral","keyboard":"NUMERICAL"}}}]}</t>
  </si>
  <si>
    <t>Un grupo de estudiantes ha medido la pizarra de su aula y esta mide {{Q1}} m de largo. ¿Cuánto mide en centímetros?
La pizarra mide &lt;span class=\"no-break\"&gt;{{A1}} cm&lt;/span&gt; de largo.</t>
  </si>
  <si>
    <t>En la clase de matemática los niños deben medir las longitudes de objetos del aula. Vera escribe 2 m luego de medir el pizarrón.
¿Cuál es la medida del pizarrón en centímetros?
El pizarrón mide 200 cm.</t>
  </si>
  <si>
    <r>
      <rPr>
        <rFont val="Calibri"/>
        <color rgb="FF000000"/>
        <sz val="12.0"/>
      </rPr>
      <t xml:space="preserve">Q1: Mín: 1; Máx: </t>
    </r>
    <r>
      <rPr>
        <rFont val="Calibri"/>
        <color rgb="FF000000"/>
        <sz val="12.0"/>
      </rPr>
      <t>5</t>
    </r>
    <r>
      <rPr>
        <rFont val="Calibri"/>
        <color rgb="FF000000"/>
        <sz val="12.0"/>
      </rPr>
      <t>; Step: 1</t>
    </r>
  </si>
  <si>
    <t>¿Cuántos metros mide la pizarra?
La pizarra mide {{A2}} m.
#Cloze math#
A2= {{Q1}}</t>
  </si>
  <si>
    <t>¿Qué pide el enunciado?
Convertir los metros en centímetros.*
Convertir los metros en decímetros.
Convertir los metros en decámetros.
#Single choice#</t>
  </si>
  <si>
    <t>Calcula, por tanto, cuántos centímetros mide la pizarra.
{{Q1}} m × 100 = {{A1}} cm
#Cloze math#
A1 = {{Q1}}*100</t>
  </si>
  <si>
    <t>{"id":"M3-MyM-1b-A-3","seed":{"parameters":[{"name":"Q1","label":null,"list":[1,2,3,4,5]}],"uniques":true},"scaffolding":[{"id":"step-0","stimulus":"&lt;p&gt;Um grupo de alunos mediu a lousa da sala de aula e observou que ela tem {{Q1}} m de comprimento. Quanto vale essa medida em centímetros?&lt;/p&gt;","template":"&lt;p&gt;A lousa mede &lt;span class=\"no-break\"&gt;{{response}} cm&lt;/span&gt; de comprimento.&lt;/p&gt;","seed":{"calculated":[{"name":"0-A1","label":"{{function}}","function":"{{Q1}}*100"}]},"algorithm":{"name":"calculateOperation","params":{"method":"equivLiteral","keyboard":"NUMERICAL"}}},{"id":"step-1","stimulus":"&lt;p&gt;Quantos metros de comprimento tem a lousa?&lt;/p&gt;","template":"&lt;p&gt;O comprimento da lousa mede {{response}} m.&lt;/p&gt;","seed":{"calculated":[{"name":"1-A2","label":"{{function}}","function":"{{Q1}}"}]},"algorithm":{"name":"calculateOperation","params":{"method":"equivLiteral","keyboard":"NUMERICAL"}}},{"id":"step-2","stimulus":"&lt;p&gt;O que pede o enunciado?&lt;/p&gt;","seed":{"calculated":[{"name":"2-A1","label":"&lt;p&gt;Converter metros para centímetros.&lt;/p&gt;"},{"name":"2-A2","label":"&lt;p&gt;Converter metros para decímetros.&lt;/p&gt;","incorrect":true},{"name":"2-A3","label":"&lt;p&gt;Converter metros para decâmetros.&lt;/p&gt;","incorrect":true}]},"algorithm":{"name":"trueFalse","template":"Multiple choice – standard"}},{"id":"step-3","stimulus":"&lt;p&gt;Para transformar metros em centímetros, qual dessas equivalências está correta?&lt;/p&gt;","seed":{"calculated":[{"name":"3-A1","label":"&lt;p style=\"text-align: center\"&gt;1 m = 100 cm&lt;/p&gt;"},{"name":"3-A2","label":"&lt;p style=\"text-align: center\"&gt;10 m = 1 cm&lt;/p&gt;","incorrect":true},{"name":"3-A3","label":"&lt;p style=\"text-align: center\"&gt;1 m = 10 cm&lt;/p&gt;","incorrect":true}]},"algorithm":{"name":"trueFalse","template":"Multiple choice – standard"}},{"id":"step-4","stimulus":"&lt;p&gt;Calcule, portanto, quantos centímetros mede o comprimento da lousa.&lt;/p&gt;","template":"&lt;p style=\"text-align: center\"&gt;{{Q1}} m × 100 = {{response}} cm&lt;/p&gt;","seed":{"calculated":[{"name":"4-A1","label":"{{function}}","function":"{{Q1}}*100"}]},"algorithm":{"name":"calculateOperation","params":{"method":"equivLiteral","keyboard":"NUMERICAL"}}}]}</t>
  </si>
  <si>
    <t>En la ferretería del pueblo de Iván venden tornillos de {{Q1}} cm de largo. ¿Cuántos milímetros miden estos tornillos?
Los tornillos miden  &lt;span class=\"no-break\"&gt;{{A1}} mm.&lt;/span&gt;</t>
  </si>
  <si>
    <t>En la ferretería del pueblo, venden tornillos de 4 cm de largo. ¿Cuántos milímetros miden estos tornillos?.
Estos tornillos miden 40 mm.</t>
  </si>
  <si>
    <t>Q1: Mín: 1; Máx: 6; Step: 1</t>
  </si>
  <si>
    <t>¿Cuántos centímetros miden los tornillos?
Los tornillos miden {{A2}} cm de largo.
#Cloze math#
A2= {{Q1}}</t>
  </si>
  <si>
    <t>¿Qué pide el enunciado?
Convertir los centímetros en milímetros.*
Convertir los centímetros en decímetros.
Convertir los centímetros en metros.
#Single choice#</t>
  </si>
  <si>
    <t>Para transformar los centímetros en milímetros, ¿cuál de estas equivalencias es correcta?
1 cm = 10 mm*
10 cm = 1 mm
1 cm = 100 mm
#Single choice#</t>
  </si>
  <si>
    <t>Calcula, por tanto, cuántos milímetros miden los tornillos.
{{Q1}} cm × 10 = {{A1}} mm
#Cloze math#
A1 = {{Q1}}*10</t>
  </si>
  <si>
    <t>{"id":"M3-MyM-1b-A-4","seed":{"parameters":[{"name":"Q1","label":null,"min":1,"max":6,"step":1}],"uniques":true},"scaffolding":[{"id":"step-0","stimulus":"&lt;p&gt;Na loja de ferragens de Ivan são vendidos parafusos com {{Q1}} cm de comprimento. Quantos milímetros têm esses parafusos?&lt;/p&gt;","template":"&lt;p&gt;O parafusos medem &lt;span class=\"no-break\"&gt;{{response}} mm.&lt;/span&gt;&lt;/p&gt;","seed":{"calculated":[{"name":"0-A1","label":"{{function}}","function":"{{Q1}}*10"}]},"algorithm":{"name":"calculateOperation","params":{"method":"equivLiteral","keyboard":"NUMERICAL"}}},{"id":"step-1","stimulus":"&lt;p&gt;Quantos centímetros de comprimento têm os parafusos?&lt;/p&gt;","template":"&lt;p&gt;Os parafusos têm {{response}} cm de comprimento.&lt;/p&gt;","seed":{"calculated":[{"name":"1-A2","label":"{{function}}","function":"{{Q1}}"}]},"algorithm":{"name":"calculateOperation","params":{"method":"equivLiteral","keyboard":"NUMERICAL"}}},{"id":"step-2","stimulus":"&lt;p&gt;O que pede o enunciado?&lt;/p&gt;","seed":{"calculated":[{"name":"2-A1","label":"&lt;p&gt;Converter centímetros para milímetros.&lt;/p&gt;"},{"name":"2-A2","label":"&lt;p&gt;Converter centímetros para decímetros.&lt;/p&gt;","incorrect":true},{"name":"2-A3","label":"&lt;p&gt;Converter centímetros para metros.&lt;/p&gt;","incorrect":true}]},"algorithm":{"name":"trueFalse","template":"Multiple choice – standard"}},{"id":"step-3","stimulus":"&lt;p&gt;Para transformar centímetros em milímetros, qual dessas equivalências está correta?&lt;/p&gt;","seed":{"calculated":[{"name":"3-A1","label":"&lt;p style=\"text-align: center\"&gt;1 cm = 10 mm&lt;/p&gt;"},{"name":"3-A2","label":"&lt;p style=\"text-align: center\"&gt;10 cm = 1 mm&lt;/p&gt;","incorrect":true},{"name":"3-A3","label":"&lt;p style=\"text-align: center\"&gt;1 cm = 100 mm&lt;/p&gt;","incorrect":true}]},"algorithm":{"name":"trueFalse","template":"Multiple choice – standard"}},{"id":"step-4","stimulus":"&lt;p&gt;Calcule, portanto, quantos milímetros os parafusos medem.&lt;/p&gt;","template":"&lt;p style=\"text-align: center\"&gt;{{Q1}} cm × 10 = {{response}} mm&lt;/p&gt;","seed":{"calculated":[{"name":"4-A1","label":"{{function}}","function":"{{Q1}}*10"}]},"algorithm":{"name":"calculateOperation","params":{"method":"equivLiteral","keyboard":"NUMERICAL"}}}]}</t>
  </si>
  <si>
    <t>Joaquín quiere comprar un mantel para una mesa que mide {{Q1}} dm de largo. ¿A cuántos centímetros equivalen?
La longitud de la mesa es de &lt;span class=\"no-break\"&gt;{{A1}} cm.&lt;/span&gt;</t>
  </si>
  <si>
    <t>Joaquín mide el ancho de la puerta que es de 10 dm, para colocar una barra de seguridad.  ¿Cuál es el ancho de la puerta, que mide joaquín, en cm?</t>
  </si>
  <si>
    <t>Q1: Mín: 6; Máx: 15; Step: 1</t>
  </si>
  <si>
    <t>¿Cuántos decímetros mide la mesa?
Mide {{A2}} dm.
#Cloze math#
A2= {{Q1}}</t>
  </si>
  <si>
    <t>¿Qué pide el enunciado?
Convertir los decímetros en centímetros.*
Convertir los decímetros en decámetros.
Convertir los decímetros en metros.
#Single choice#</t>
  </si>
  <si>
    <t>Para transformar los decímetros en centímetros, ¿cuál de estas equivalencias es correcta?
1 dm = 10 cm*
10 dm = 1 cm
1 dm = 100 cm
#Single choice#</t>
  </si>
  <si>
    <t>Calcula, por tanto, cuántos centímetros mide la mesa.
{{Q1}} dm × 10 = {{A1}} cm
#Cloze math#
A1 = {{Q1}}*10</t>
  </si>
  <si>
    <t>{"id":"M3-MyM-1b-A-5","seed":{"parameters":[{"name":"Q1","label":null,"min":6,"max":15,"step":1}],"uniques":true},"scaffolding":[{"id":"step-0","stimulus":"&lt;p&gt;Joaquim quer comprar uma toalha para uma mesa que tem {{Q1}} dm de comprimento. Essa medida equivale a quantos centímetros?&lt;/p&gt;","template":"&lt;p&gt;O comprimento da mesa é &lt;span class=\"no-break\"&gt;{{response}} cm.&lt;/span&gt;&lt;/p&gt;","seed":{"calculated":[{"name":"0-A1","label":"{{function}}","function":"{{Q1}}*10"}]},"algorithm":{"name":"calculateOperation","params":{"method":"equivLiteral","keyboard":"NUMERICAL"}}},{"id":"step-1","stimulus":"&lt;p&gt;Quantos decímetros tem o comprimento da mesa?&lt;/p&gt;","template":"&lt;p&gt;O comprimento mede {{response}} dm.&lt;/p&gt;","seed":{"calculated":[{"name":"1-A2","label":"{{function}}","function":"{{Q1}}"}]},"algorithm":{"name":"calculateOperation","params":{"method":"equivLiteral","keyboard":"NUMERICAL"}}},{"id":"step-2","stimulus":"&lt;p&gt;O que pede o enunciado?&lt;/p&gt;","seed":{"calculated":[{"name":"2-A1","label":"&lt;p&gt;Converter decímetros para centímetros.&lt;/p&gt;"},{"name":"2-A2","label":"&lt;p&gt;Converter decímetros para decâmetros.&lt;/p&gt;","incorrect":true},{"name":"2-A3","label":"&lt;p&gt;Converter decímetros para metros.&lt;/p&gt;","incorrect":true}]},"algorithm":{"name":"trueFalse","template":"Multiple choice – standard"}},{"id":"step-3","stimulus":"&lt;p&gt;Para transformar decímetros em centímetros, qual dessas equivalências está correta?&lt;/p&gt;","seed":{"calculated":[{"name":"3-A1","label":"&lt;p style=\"text-align: center\"&gt;1 dm = 10 cm&lt;/p&gt;"},{"name":"3-A2","label":"&lt;p style=\"text-align: center\"&gt;10 dm = 1 cm&lt;/p&gt;","incorrect":true},{"name":"3-A3","label":"&lt;p style=\"text-align: center\"&gt;1 dm = 100 cm&lt;/p&gt;","incorrect":true}]},"algorithm":{"name":"trueFalse","template":"Multiple choice – standard"}},{"id":"step-4","stimulus":"&lt;p&gt;Calcule, portanto, quantos centímetros tem o comprimento da mesa.&lt;/p&gt;","template":"&lt;p style=\"text-align: center\"&gt;{{Q1}} dm × 10 = {{response}} cm&lt;/p&gt;","seed":{"calculated":[{"name":"4-A1","label":"{{function}}","function":"{{Q1}}*10"}]},"algorithm":{"name":"calculateOperation","params":{"method":"equivLiteral","keyboard":"NUMERICAL"}}}]}</t>
  </si>
  <si>
    <t>M3-MyM-1c</t>
  </si>
  <si>
    <t>Ordena medidas de longitud dadas en la misma unidad (m, dm, cm y mm)</t>
  </si>
  <si>
    <t>Señala si las siguientes comparaciones son correctas o no. 
{{Q1}} {{Q12}} &gt; {{Q2}} {{Q12}} *
{{Q3}} {{Q13}} &lt; {{Q4}} {{Q13}} *
{{Q5}} {{Q14}} &lt; {{Q6}} {{Q14}} *
{{Q2}} {{Q15}} &gt; {{Q7}} {{Q15}}
{{Q8}} {{Q16}} &gt; {{Q9}} {{Q16}}
{{Q10}} {{Q17}} &lt; {{Q11}} {{Q17}}
(Se ven 3 opciones, 1 correcta; etiquetas: Correcto | Incorrecto)</t>
  </si>
  <si>
    <t>True or false</t>
  </si>
  <si>
    <t>Q1: Mín: 500; Máx: 999; Step: 1
Q2: Mín: 300; Máx: 499; Step: 1
Q7: Mín: 500; Máx: 999; Step: 1
Q3: Mín: 100; Máx: 150; Step: 1
Q4: Mín: 151; Máx: 200; Step: 1
Q8: Mín: 1; Máx: 100; Step: 1
Q9: Mín: 101; Máx: 999; Step: 1
Q5: Mín: 10; Máx: 59; Step: 1
Q6: Mín: 60; Máx: 99; Step: 1 
Q10: Mín: 500; Máx: 900; Step: 1
Q11: Mín: 100; Máx: 450; Step: 1
Q12-Q17: m, dm, cm, mm</t>
  </si>
  <si>
    <t>&lt;p&gt;Como están expresadas en la misma unidad, solo hay que comparar sus cifras empezando por la izquierda.&lt;/p&gt;</t>
  </si>
  <si>
    <t>&lt;p&gt;Para comparar medidas de longitud, estas tienen que estar expresadas en la misma unidad. Después, se comparan sus cifras empezando por la izquierda. Por ejemplo, 50 m es mayor que 40 m.&lt;/p&gt;</t>
  </si>
  <si>
    <t>{"id":"M3-MyM-1c-I-1","stimulus":"&lt;p&gt;Indique se as seguintes comparações estão corretas ou incorretas.&lt;/p&gt;","hint":"&lt;p&gt;Como as medidas estão expressas na mesma unidade, basta comparar os algarismos a partir da esquerda.&lt;/p&gt;","feedback":"&lt;p&gt;Para comparar medidas de comprimento, elas devem ser expressas na mesma unidade. Os números são então comparados a partir dos algarismos à esquerda. Por exemplo, 50 m é maior que 40 m.&lt;/p&gt;","seed":{"parameters":[{"name":"Q1","label":null,"min":500,"max":999,"step":1},{"name":"Q2","label":null,"min":300,"max":499,"step":1},{"name":"Q3","label":null,"min":100,"max":150,"step":1},{"name":"Q4","label":null,"min":151,"max":200,"step":1},{"name":"Q5","label":null,"min":10,"max":59,"step":1},{"name":"Q6","label":null,"min":60,"max":99,"step":1},{"name":"Q7","label":null,"min":500,"max":999,"step":1},{"name":"Q8","label":null,"min":1,"max":100,"step":1},{"name":"Q9","label":null,"min":101,"max":999,"step":1},{"name":"Q10","label":null,"min":500,"max":900,"step":1},{"name":"Q11","label":null,"min":100,"max":450,"step":1},{"name":"Q12","list":["m","dm","cm","mm"]},{"name":"Q13","list":["m","dm","cm","mm"]},{"name":"Q14","list":["m","dm","cm","mm"]},{"name":"Q15","list":["m","dm","cm","mm"]},{"name":"Q16","list":["m","dm","cm","mm"]},{"name":"Q17","list":["m","dm","cm","mm"]}],"calculated":[{"name":"A1","label":"{{Q1}} {{Q12}} &gt; {{Q2}} {{Q12}}"},{"name":"A2","label":"{{Q3}} {{Q13}} &lt; {{Q4}} {{Q13}}"},{"name":"A3","label":"{{Q5}} {{Q14}} &lt; {{Q6}} {{Q14}}"},{"name":"A4","label":"{{Q2}} {{Q15}} &gt; {{Q7}} {{Q15}}","incorrect":true},{"name":"A5","label":"{{Q8}} {{Q16}} &gt; {{Q9}} {{Q16}}","incorrect":true},{"name":"A6","label":"{{Q10}} {{Q17}} &lt; {{Q11}} {{Q17}}","incorrect":true}],"uniques":true},"algorithm":{"name":"trueFalse","template":"Choice matrix – inline","params":{"countCorrect":1,"countIncorrect":2,"options":["Correto","Incorreto"]}}}</t>
  </si>
  <si>
    <t>Ordena de mayor a menor las siguientes longitudes.
{{Q1}} {{Q5}}
{{Q2}} {{Q5}}
{{Q3}} {{Q5}}
{{Q4}} {{Q5}}</t>
  </si>
  <si>
    <t>Q1: Mín = 10; Máx = 999; Step: 1
Q2: Mín = 10; Máx = 999; Step: 1
Q3: Mín = 10; Máx = 999; Step: 1
Q4: Mín = 10; Máx = 999; Step: 1
Q5: m, dm, cm, mm</t>
  </si>
  <si>
    <t>{"id":"M3-MyM-1c-E-1","stimulus":"&lt;p&gt;Arraste e ordene as seguintes medidas de comprimento da maior para a menor.&lt;/p&gt;","template":"&lt;p style=\"text-align:center;\"&gt;{{response}} &gt; {{response}} &gt; {{response}}&lt;/p&gt;","hint":"&lt;p&gt;Como as medidas estão expressas na mesma unidade, basta comparar os algarismos a partir da esquerda.&lt;/p&gt;","feedback":"&lt;p&gt;Para comparar medidas de comprimento, elas devem ser expressas na mesma unidade. Os números são então comparados a partir dos algarismos à esquerda. Por exemplo, 50 m é maior que 40 m.&lt;/p&gt;","seed":{"parameters":[{"name":"Q1","label":null,"min":10,"max":999,"step":1},{"name":"Q2","label":null,"min":10,"max":999,"step":1},{"name":"Q3","label":null,"min":10,"max":999,"step":1},{"name":"Q5","label":null,"list":["m","dm","cm","mm"]}],"calculated":[{"name":"A1","label":"{{function}} {{Q5}}","function":"math.max({{Q1}}, {{Q2}}, {{Q3}})"},{"name":"A2","label":"{{function}} {{Q5}}","function":"{{Q1}}+{{Q2}}+{{Q3}}-math.max({{Q1}}, {{Q2}}, {{Q3}})-math.min({{Q1}}, {{Q2}}, {{Q3}})"},{"name":"A3","label":"{{function}} {{Q5}}","function":"math.min({{Q1}}, {{Q2}}, {{Q3}})"}],"uniques":true},"algorithm":{"name":"calculateOperation","template":"Cloze with drag &amp; drop","params":{"keyboard":"NUMERICAL"}}}</t>
  </si>
  <si>
    <r>
      <rPr>
        <rFont val="Calibri"/>
        <color rgb="FF000000"/>
        <sz val="12.0"/>
      </rPr>
      <t xml:space="preserve">En la casa de Juan, el techo </t>
    </r>
    <r>
      <rPr>
        <rFont val="Calibri"/>
        <color rgb="FF000000"/>
        <sz val="12.0"/>
      </rPr>
      <t>se encuentra a</t>
    </r>
    <r>
      <rPr>
        <rFont val="Calibri"/>
        <color rgb="FF000000"/>
        <sz val="12.0"/>
      </rPr>
      <t xml:space="preserve"> una altura de {{Q1}} cm y en la de Antonio, a una altura de {{Q2}} </t>
    </r>
    <r>
      <rPr>
        <rFont val="Calibri"/>
        <color rgb="FF000000"/>
        <sz val="12.0"/>
      </rPr>
      <t>cm</t>
    </r>
    <r>
      <rPr>
        <rFont val="Calibri"/>
        <color rgb="FF000000"/>
        <sz val="12.0"/>
      </rPr>
      <t>.</t>
    </r>
    <r>
      <rPr>
        <rFont val="Calibri"/>
        <color rgb="FF000000"/>
        <sz val="12.0"/>
      </rPr>
      <t xml:space="preserve"> ¿Cuánto mide el techo más alto?</t>
    </r>
    <r>
      <rPr>
        <rFont val="Calibri"/>
        <color rgb="FF000000"/>
        <sz val="12.0"/>
      </rPr>
      <t xml:space="preserve">
El techo de mayor altura mide {{A1}} </t>
    </r>
    <r>
      <rPr>
        <rFont val="Calibri"/>
        <color rgb="FF000000"/>
        <sz val="12.0"/>
      </rPr>
      <t>cm</t>
    </r>
    <r>
      <rPr>
        <rFont val="Calibri"/>
        <color rgb="FF000000"/>
        <sz val="12.0"/>
      </rPr>
      <t>.</t>
    </r>
  </si>
  <si>
    <t>Q1: Mín = 200; Máx = 275; Step: 1
Q2: Mín = 200; Máx = 275; Step: 1</t>
  </si>
  <si>
    <t>A1 = math.max({{Q1}},{{Q2}})</t>
  </si>
  <si>
    <t>{"id":"M3-MyM-1c-A-1","stimulus":"&lt;p&gt;Na casa de Jonas, o teto fica a uma altura de {{Q1}} cm e na de Antônio, {{Q2}} cm. Quanto mede a altura do teto mais alto?&lt;/p&gt;","template":"&lt;p&gt;O teto de maior altura mede {{response}} cm.&lt;/p&gt;","hint":"&lt;p&gt;Como as medidas estão expressas na mesma unidade, basta comparar os algarismos a partir da esquerda.&lt;/p&gt;","feedback":"&lt;p&gt;Para comparar medidas de comprimento, elas devem ser expressas na mesma unidade. Os números são então comparados a partir dos algarismos à esquerda. Por exemplo, 50 m é maior que 40 m.&lt;/p&gt;","seed":{"parameters":[{"name":"Q1","label":null,"min":200,"max":275,"step":1},{"name":"Q2","label":null,"min":200,"max":275,"step":1}],"calculated":[{"name":"A1","label":"{{function}}","function":"math.max({{Q1}},{{Q2}})"}],"uniques":true},"algorithm":{"name":"calculateOperation","params":{"method":"equivLiteral","keyboard":"NUMERICAL"}}}</t>
  </si>
  <si>
    <t>Alejo ha tomado nota de la altura de tres árboles en un parque. Ordénalas de mayor a menor.
{{Q1}} m
{{Q2}} m
{{Q3}} m</t>
  </si>
  <si>
    <t xml:space="preserve">Alejo ha tomado nota de la altura de los árboles del parque, así {{Q1}} m, {{Q2}} m, {{Q3}} m. Ordénalas de mayor a menor.
A1
 ({{Q2}} - {{Q1}} - {{Q3}}) 
</t>
  </si>
  <si>
    <t>Q1: Mín: 3; Máx: 15; Step: 1
Q2: Mín: 3; Máx: 15; Step: 1
Q3: Mín: 3; Máx: 15; Step: 1</t>
  </si>
  <si>
    <t>{"id":"M3-MyM-1c-A-2","stimulus":"&lt;p&gt;Alex anotou as alturas de três árvores em um parque. Arraste e ordene as medidas da maior para a menor.&lt;/p&gt;","template":"&lt;p style=\"text-align:center;\"&gt;{{response}} &gt; {{response}} &gt; {{response}}&lt;/p&gt;","hint":"&lt;p&gt;Como as medidas estão expressas na mesma unidade, basta comparar os algarismos a partir da esquerda.&lt;/p&gt;","feedback":"&lt;p&gt;Para comparar medidas de comprimento, elas devem ser expressas na mesma unidade. Os números são então comparados a partir dos algarismos à esquerda. Por exemplo, 50 m é maior que 40 m.&lt;/p&gt;","seed":{"parameters":[{"name":"Q1","label":null,"min":3,"max":15,"step":1},{"name":"Q2","label":null,"min":3,"max":15,"step":1},{"name":"Q3","label":null,"min":3,"max":15,"step":1}],"calculated":[{"name":"A1","label":"{{function}} m","function":"math.max({{Q1}}, {{Q2}}, {{Q3}})"},{"name":"A2","label":"{{function}} m","function":"{{Q1}}+{{Q2}}+{{Q3}}-math.max({{Q1}}, {{Q2}}, {{Q3}})-math.min({{Q1}}, {{Q2}}, {{Q3}})"},{"name":"A3","label":"{{function}} m","function":"math.min({{Q1}}, {{Q2}}, {{Q3}})"}],"uniques":true},"algorithm":{"name":"calculateOperation","template":"Cloze with drag &amp; drop","params":{"keyboard":"NUMERICAL"}}}</t>
  </si>
  <si>
    <r>
      <rPr>
        <rFont val="Calibri"/>
        <color rgb="FF000000"/>
        <sz val="12.0"/>
      </rPr>
      <t xml:space="preserve">Para pasear a sus perros, Manuel ha comprado una correa de {{Q1}} </t>
    </r>
    <r>
      <rPr>
        <rFont val="Calibri"/>
        <color rgb="FF000000"/>
        <sz val="12.0"/>
      </rPr>
      <t>cm</t>
    </r>
    <r>
      <rPr>
        <rFont val="Calibri"/>
        <color rgb="FF000000"/>
        <sz val="12.0"/>
      </rPr>
      <t xml:space="preserve"> y Andrés una de {{Q2}} </t>
    </r>
    <r>
      <rPr>
        <rFont val="Calibri"/>
        <color rgb="FF000000"/>
        <sz val="12.0"/>
      </rPr>
      <t>cm</t>
    </r>
    <r>
      <rPr>
        <rFont val="Calibri"/>
        <color rgb="FF000000"/>
        <sz val="12.0"/>
      </rPr>
      <t xml:space="preserve">. ¿Cuánto mide la correa más larga?
La correa mas larga mide {{A1}} </t>
    </r>
    <r>
      <rPr>
        <rFont val="Calibri"/>
        <color rgb="FF000000"/>
        <sz val="12.0"/>
      </rPr>
      <t>cm</t>
    </r>
    <r>
      <rPr>
        <rFont val="Calibri"/>
        <color rgb="FF000000"/>
        <sz val="12.0"/>
      </rPr>
      <t>.</t>
    </r>
  </si>
  <si>
    <r>
      <rPr>
        <rFont val="Calibri"/>
        <color rgb="FF000000"/>
        <sz val="12.0"/>
      </rPr>
      <t xml:space="preserve">Q1: Mín: 150; Máx: 400; Step: 1
</t>
    </r>
    <r>
      <rPr>
        <rFont val="Calibri"/>
        <color rgb="FF000000"/>
        <sz val="12.0"/>
      </rPr>
      <t>Q2: Mín: 150; Máx: 400; Step: 1</t>
    </r>
  </si>
  <si>
    <t>{"id":"M3-MyM-1c-A-3","stimulus":"&lt;p&gt;Para passear com os cães, Manuel comprou uma guia com {{Q1}} cm de extensão e André comprou uma de {{Q2}} cm. Quanto mede a guia mais longa?&lt;/p&gt;","template":"&lt;p&gt;A guia mais longa mede {{response}} cm.&lt;/p&gt;","hint":"&lt;p&gt;Como as medidas estão expressas na mesma unidade, basta comparar os algarismos a partir da esquerda.&lt;/p&gt;","feedback":"&lt;p&gt;Para comparar medidas de comprimento, elas devem ser expressas na mesma unidade. Os números são então comparados a partir dos algarismos à esquerda. Por exemplo, 50 m é maior que 40 m.&lt;/p&gt;","seed":{"parameters":[{"name":"Q1","label":null,"min":150,"max":400,"step":1},{"name":"Q2","label":null,"min":150,"max":400,"step":1}],"calculated":[{"name":"A1","label":"{{function}})","function":"math.max({{Q1}},{{Q2}})"}],"uniques":true},"algorithm":{"name":"calculateOperation","params":{"method":"equivLiteral","keyboard":"NUMERICAL"}}}</t>
  </si>
  <si>
    <t>Unos oceanógrafos han apuntado la longitud de tres tiburones blancos. Ordénalas de menor a mayor.
{{Q1}} dm
{{Q2}} dm
{{Q3}} dm</t>
  </si>
  <si>
    <t>Unos oceanógrafos han apuntado las siguientes longitudes de tres tiburones blancos. Ordénalas de mayor a menor.
{{Q1}} dm - {{Q2}} dm - {{Q3}} dm
 ({{Q3}} dm - {{Q1}} dm - {{Q2}} dm)</t>
  </si>
  <si>
    <t>Q1: Mín: 45; Máx: 58; Step: 1
Q2: Mín: 45 ;Máx: 58; Step: 1
Q3: Mín: 45; Máx: 58; Step: 1</t>
  </si>
  <si>
    <t>{"id":"M3-MyM-1c-A-4","stimulus":"&lt;p&gt;Um grupo de oceanógrafos conseguiu medir o comprimento de três grandes tubarões brancos. Arraste e ordene as medidas da menor para a maior.&lt;/p&gt;","template":"&lt;p style=\"text-align:center;\"&gt;{{response}} &lt; {{response}} &lt; {{response}}&lt;/p&gt;","hint":"&lt;p&gt;Como as medidas estão expressas na mesma unidade, basta comparar os algarismos a partir da esquerda.&lt;/p&gt;","feedback":"&lt;p&gt;Para comparar medidas de comprimento, elas devem ser expressas na mesma unidade. Os números são então comparados a partir dos algarismos à esquerda. Por exemplo, 50 m é maior que 40 m.&lt;/p&gt;","seed":{"parameters":[{"name":"Q1","label":null,"min":45,"max":58,"step":1},{"name":"Q2","label":null,"min":45,"max":58,"step":1},{"name":"Q3","label":null,"min":45,"max":58,"step":1}],"calculated":[{"name":"A1","label":"{{function}} dm","function":"math.min({{Q1}}, {{Q2}}, {{Q3}})"},{"name":"A2","label":"{{function}} dm","function":"{{Q1}}+{{Q2}}+{{Q3}}-math.max({{Q1}}, {{Q2}}, {{Q3}})-math.min({{Q1}}, {{Q2}}, {{Q3}})"},{"name":"A3","label":"{{function}} dm","function":"math.max({{Q1}}, {{Q2}}, {{Q3}})"}],"uniques":true},"algorithm":{"name":"calculateOperation","template":"Cloze with drag &amp; drop","params":{"keyboard":"NUMERICAL"}}}</t>
  </si>
  <si>
    <t>Ordena medidas de longitud dadas en la misma unidad</t>
  </si>
  <si>
    <t>Felipe ha sacado punta a tres lápices de colores y ha anotado la medida de sus puntas. Ordénalas de menor a mayor.
{{Q1}} mm
{{Q2}} mm
{{Q3}} mm</t>
  </si>
  <si>
    <t>Felipe ha sacado punta a algunos lápices de colores, midió y anotó las medidas de las puntas así:
{{Q1}} mm, {{Q2}} mm y {{Q3}}. Ordena estas medidas de menor a mayor.
({{Q2}} - {{Q1}} - {{Q3}})</t>
  </si>
  <si>
    <t>Q1: Mín: 1; Máx: 15; Step: 1
Q2: Mín: 1 ;Máx: 15; Step: 1
Q3: Mín: 1; Máx: 15; Step: 1</t>
  </si>
  <si>
    <t>{"id":"M3-MyM-1c-A-5","stimulus":"&lt;p&gt;Felipe apontou três lápis de cor e anotou o tamanho de suas pontas. Arraste e ordene as medidas da menor para a maior.&lt;/p&gt;","template":"&lt;p style=\"text-align:center;\"&gt;{{response}} &lt; {{response}} &lt; {{response}}&lt;/p&gt;","hint":"&lt;p&gt;Como as medidas estão expressas na mesma unidade, basta comparar os algarismos a partir da esquerda.&lt;/p&gt;","feedback":"&lt;p&gt;Para comparar medidas de comprimento, elas devem ser expressas na mesma unidade. Os números são então comparados a partir dos algarismos à esquerda. Por exemplo, 50 m é maior que 40 m.&lt;/p&gt;","seed":{"parameters":[{"name":"Q1","label":null,"min":1,"max":15,"step":1},{"name":"Q2","label":null,"min":1,"max":15,"step":1},{"name":"Q3","label":null,"min":1,"max":15,"step":1}],"calculated":[{"name":"A1","label":"{{function}} mm","function":"math.min({{Q1}}, {{Q2}}, {{Q3}})"},{"name":"A2","label":"{{function}} mm","function":"{{Q1}}+{{Q2}}+{{Q3}}-math.max({{Q1}}, {{Q2}}, {{Q3}})-math.min({{Q1}}, {{Q2}}, {{Q3}})"},{"name":"A3","label":"{{function}} mm","function":"math.max({{Q1}}, {{Q2}}, {{Q3}})"}],"uniques":true},"algorithm":{"name":"calculateOperation","template":"Cloze with drag &amp; drop","params":{"keyboard":"NUMERICAL"}}}</t>
  </si>
  <si>
    <t>M3-MyM-2a</t>
  </si>
  <si>
    <t>Reconoce el metro y sus múltiplos (km, hm, dam) como unidades para medir longitudes o distancias</t>
  </si>
  <si>
    <t>Arrastra la unidad más adecuada en cada caso.
{{Q6}} se mide en {{A1}}.
{{Q7}} se mide en {{A2}}.
Distractores: {{A3}} {{A4}} {{A5}}</t>
  </si>
  <si>
    <t xml:space="preserve">Indica cuál es la unidad de longitud que conveniente para cada situación.
El recorrido de un automóvil, al desplazarse por la ciudad. 
{{Q1}} * / {{Q2}}/  {{Q3}}
El marco de una ventana.
{{Q1}}  / {{Q2}} * /  {{Q3}}
La distancia de la Luna a la Tierra.
{{Q1}} * / {{Q2}} /  {{Q3}} 
Un rollo de alambre para cercar.
{{Q1}} / {{Q2}} /  {{Q3}} *
La distancia que recorre un tren.
{{Q1} * / {{Q2}} /  {{Q3}}
(Se ven 3 situaciones)
</t>
  </si>
  <si>
    <t>Q1: "km", "hm"
Q3: "litros", "°C", "kg", "s"
Q4: "cl", "g", "h", "mg"
Q5: "min", "kl", "dl", "dag"
Q6 = "La distancia entre dos ciudades", "La distancia entre la Tierra y la Luna", "El recorrido que realiza un tren"
Q7 = "La altura de una torre", "La longitud de una plaza", "La longitud de un rollo de alambre"</t>
  </si>
  <si>
    <t>A1 = Q1
A2 = "dam"
A3 = Q3
A4 = Q4
A5 = Q5</t>
  </si>
  <si>
    <t>En las unidades de longitud, los múltiplos del metro son el kilómetro, el hectómetro y el decámetro.</t>
  </si>
  <si>
    <t>&lt;p&gt;Los múltiplos del metro se ordenan de mayor a menor de esta manera: km, hm y dam.&lt;/p&gt;
Sin TE individual</t>
  </si>
  <si>
    <t>{"id":"M3-MyM-2a-I-1","stimulus":"&lt;p&gt;Arraste a unidade mais adequada em cada caso.&lt;/p&gt;","template":"&lt;p&gt;{{Q6}} se mede em {{response}}.&lt;/p&gt;&lt;p&gt;{{Q7}} se mede em {{response}}.&lt;/p&gt;","hint":"&lt;p&gt;Em unidades de comprimento, os múltiplos do metro são o quilômetro, o hectômetro e o decâmetro.&lt;/p&gt;","feedback":"&lt;p&gt;Os múltiplos do metro são ordenados do maior para o menor da seguinte forma: km, hm e dam.&lt;/p&gt;","seed":{"parameters":[{"name":"Q1","list":["km","hm"]},{"name":"Q3","list":["litros","°C","kg","s"]},{"name":"Q4","list":["cl","g","h","mg"]},{"name":"Q5","list":["min","kl","dl","dag"]},{"name":"Q6","list":["A distância entre duas cidades","A distância entre a Terra e a Lua","A distância percorrida por um trem"]},{"name":"Q7","list":["A altura de uma torre","O comprimento do perímetro de um quadrado","O comprimento de um fio em uma bobina"]}],"calculated":[{"name":"A1","label":"{{function}}","function":"{{Q1}}"},{"name":"A2","label":"dam"},{"name":"A3","label":"{{function}}","function":"{{Q3}}","incorrect":true},{"name":"A4","label":"{{function}}","function":"{{Q4}}","incorrect":true},{"name":"A5","label":"{{function}}","function":"{{Q5}}","incorrect":true}],"uniques":true},"algorithm":{"name":"calculateOperation","template":"Cloze with drag &amp; drop","params":{"keyboard":"NUMERICAL"}}}</t>
  </si>
  <si>
    <t>Arrastra la unidad más adecuada en cada caso.
{{Q7}} se mide en {{A1}}.
{{Q6}} se mide en {{A2}}.
Distractores: {{A3}} {{A4}} {{A5}}
(Solo cambian Q6 y Q7 de posición)</t>
  </si>
  <si>
    <t>Q1: "km", "hm"
Q3: "litros", "°C", "kg"
Q4: "cl", "g", "ml"
Q5: "min", "h", "dl"
Q6 = "La distancia entre dos ciudades", "La distancia entre la Tierra y la Luna", "El recorrido que realiza un tren"
Q7 = "La altura de una torre", "La longitud de una plaza", "La longitud de un rollo de alambre"</t>
  </si>
  <si>
    <t>A1 = {{Q1}}
A2 = "dam"
A3 = {{Q3}}
A4 = {{Q4}}
A5 = {{Q5}}</t>
  </si>
  <si>
    <t>{"id":"M3-MyM-2a-I-2","stimulus":"&lt;p&gt;Arraste a unidade mais adequada em cada caso.&lt;/p&gt;","template":"&lt;p&gt;{{Q7}} se mede em {{response}}.&lt;/p&gt;&lt;p&gt;{{Q6}} se mede em {{response}}.&lt;/p&gt;","hint":"&lt;p&gt;Em unidades de comprimento, os múltiplos do metro são o quilômetro, o hectômetro e o decâmetro.&lt;/p&gt;","feedback":"&lt;p&gt;Os múltiplos do metro são ordenados do maior para o menor da seguinte forma: km, hm e dam.&lt;/p&gt;","seed":{"parameters":[{"name":"Q1","list":["km","hm"]},{"name":"Q3","list":["litros","°C","kg"]},{"name":"Q4","list":["cl","g","ml"]},{"name":"Q5","list":["min","h","dl"]},{"name":"Q6","list":["A distância entre duas cidades","A distância entre a Terra e a Lua","A distância percorrida por um trem"]},{"name":"Q7","list":["A altura de uma torre","O comprimento do perímetro de um quadrado","O comprimento de um fio em uma bobina"]}],"calculated":[{"name":"A1","label":"dam"},{"name":"A2","label":"{{function}}","function":"{{Q1}}"},{"name":"A3","label":"{{function}}","function":"{{Q3}}","incorrect":true},{"name":"A4","label":"{{function}}","function":"{{Q4}}","incorrect":true},{"name":"A5","label":"{{function}}","function":"{{Q5}}","incorrect":true}],"uniques":true},"algorithm":{"name":"calculateOperation","template":"Cloze with drag &amp; drop","params":{"keyboard":"NUMERICAL"}}}</t>
  </si>
  <si>
    <t>Selecciona la afirmación correcta.
{{Q1}} se mide en {{Q4}}.*
{{Q2}} se mide en {{Q5}}.
{{Q3}} se mide en {{Q6}}.
(se ven 3 opciones, 1 correcta)</t>
  </si>
  <si>
    <t xml:space="preserve">Señala sí es correcta, la unidad de longitud elegida para medir, en estas situaciones.
A1: Marco de una puerta = {{Q2}} *
A2: Recorrido de un avión = {{Q1}} * 
A3:  = Marco de una ventana {{Q2}} *
A4: Un campo de fútbol = {{Q3}} 
A5: Rollo de alambre = {{Q1}}
(se ven 3 opciones, 2 correctas)
</t>
  </si>
  <si>
    <t>Q1-Q2: "La distancia recorrida en un paseo ", "El recorrido de un autobús", "La distancia que vuela un avión", "La altura de una montaña", "La longitud de los cables de alta tensión"
Q3: "El volumen de una piscina", "La masa de un elefante", "El número de personas que viven en una ciudad"
Q4 y Q6: "km", "hm", "dam"
Q5: "dl", "litros", "kg", "g", "horas"
uniques: false</t>
  </si>
  <si>
    <t>&lt;p&gt;Los múltiplos del metro son el km, el hm y el dam.&lt;/p&gt;
- Si falla A2
Es una magnitud que se mide en unidades de longitud.
- Si falla A3
No es una magnitud que pueda medirse en unidades de longitud.</t>
  </si>
  <si>
    <t>{"id":"M3-MyM-2a-E-1","stimulus":"&lt;p&gt;Selecione a afirmação correta.&lt;/p&gt;","hint":"&lt;p&gt;Em unidades de comprimento, os múltiplos do metro são o quilômetro, o hectômetro e o decâmetro.&lt;/p&gt;","feedback":"&lt;p&gt;Os múltiplos do metro são o km, o hm e o dam.&lt;/p&gt;","seed":{"parameters":[{"name":"Q1","list":["A distância percorrida em uma caminhada","A distância de um percurso de ônibus","A altura que voa um avião","A altura de uma montanha","O comprimento de cabos de alta tensão"]},{"name":"Q2","list":["A distância percorrida em uma caminhada","A distância de um percurso de ônibus","A altura que voa um avião","A altura de uma montanha","O comprimento de cabos de alta tensão"]},{"name":"Q3","list":["O volume de uma piscina","A massa de um elefante","O número de pessoas que vivem em uma cidade"]},{"name":"Q4","list":["km","hm","dam"]},{"name":"Q5","list":["dl","litros","kg","g","horas"]},{"name":"Q6","list":["km","hm","dam"]}],"calculated":[{"name":"A1","label":"{{Q1}} se mede em {{Q4}}."},{"name":"A2","label":"{{Q2}} se mede em {{Q5}}.","incorrect":true,"feedback":"&lt;p&gt;É uma grandeza que se mede em unidades de comprimento.&lt;/p&gt;"},{"name":"A3","label":"{{Q3}} se mede em {{Q6}}.","incorrect":true,"feedback":"&lt;p&gt;Não é uma grandeza que pode ser medida em unidades de comprimento.&lt;/p&gt;"}],"uniques":false},"algorithm":{"name":"trueFalse","template":"Multiple choice – standard","params":{"countCorrect":1,"countIncorrect":2,"showCheckIcon":true}}}</t>
  </si>
  <si>
    <t>M3-MyM-2b</t>
  </si>
  <si>
    <t>Establece equivalencias entre las diferentes unidades de longitud expresadas o no con abreviaturas (km, hm y dam)</t>
  </si>
  <si>
    <t>Selecciona la conversión de unidades correcta.
{{Q1}} km = {{grupo1}} dam
{{Q2}} hm = {{grupo2}} dam</t>
  </si>
  <si>
    <t>grupo 1: A1*|A2|A3
A1 = {{Q1}}*100
A2 = {{Q1}}*1000
A3 = {{Q1}}/10
grupo 2: A4*|A5|A6
A4 = {{Q2}}*10
A5 = {{Q2}}/10
A6 = {{Q2}}*100</t>
  </si>
  <si>
    <t>&lt;p&gt;Algunas de las conversiones de unidades de longitud son:&lt;/p&gt;&lt;p&gt;1 km = 10 hm&lt;/p&gt;&lt;p&gt;1 km = 100 dam&lt;/p&gt;&lt;p&gt;1 km = 1 000 m&lt;/p&gt;</t>
  </si>
  <si>
    <t xml:space="preserve">&lt;p&gt;Algunas de las conversiones de unidades de longitud son:&lt;/p&gt;&lt;p&gt;1 km = 10 hm&lt;/p&gt;&lt;p&gt;1 km = 100 dam&lt;/p&gt;&lt;p&gt;1 km = 1 000 m&lt;/p&gt;
Sí falla  A1
&lt;p&gt;{{Q1}} km × 100 = {{A1}} dam&lt;/p&gt;
Sí falla A4
&lt;p&gt;{{Q2}} hm × 10 = {{A4}} dam&lt;/p&gt;  </t>
  </si>
  <si>
    <t>{"id":"M3-MyM-2b-I-1","stimulus":"&lt;p&gt;Selecione a conversão de unidade correta.&lt;/p&gt;","template":"&lt;p style=\"text-align: center\"&gt;{{Q1}} km = {{response}} dam&lt;/p&gt;&lt;p style=\"text-align: center\"&gt;{{Q2}} hm = {{response}} dam&lt;/p&gt;","hint":"&lt;p&gt;Algumas das conversões de unidades de comprimento são:&lt;/p&gt;&lt;p style=\"text-align: center\"&gt;1 km = 10 hm&lt;/p&gt;&lt;p style=\"text-align: center\"&gt;1 km = 100 dam&lt;/p&gt;&lt;p style=\"text-align: center\"&gt;1 km = 1 000 m&lt;/p&gt;","feedback":"&lt;p&gt;Algumas das conversões de unidades de comprimento são:&lt;/p&gt;&lt;p style=\"text-align: center\"&gt;1 km = 10 hm&lt;/p&gt;&lt;p style=\"text-align: center\"&gt;1 km = 100 dam&lt;/p&gt;&lt;p style=\"text-align: center\"&gt;1 km = 1 000 m&lt;/p&gt;","seed":{"parameters":[{"name":"Q1","label":null,"min":1,"max":99,"step":1},{"name":"Q2","label":null,"min":10,"max":99,"step":1}],"calculated":[{"name":"T1","label":"{{function}}","function":"{{Q1}}*100","temp":true},{"name":"T2","label":"{{function}}","function":"{{Q2}}*10","temp":true},{"name":"A1","label":"{{function}}","function":"{{Q1}}*100","group":1},{"name":"A2","label":"{{function}}","function":"{{Q1}}*1000","group":1,"incorrect":true,"feedback":"&lt;p style=\"text-align: center\"&gt;{{Q1}} km × 100 = {{T1}} dam&lt;/p&gt;"},{"name":"A3","label":"{{function}}","function":"{{Q1}}/10","group":1,"incorrect":true,"feedback":"&lt;p style=\"text-align: center\"&gt;{{Q1}} km × 100 = {{T1}} dam&lt;/p&gt;"},{"name":"A4","label":"{{function}}","function":"{{Q2}}*10","group":2},{"name":"A5","label":"{{function}}","function":"{{Q2}}/10","group":2,"incorrect":true,"feedback":"&lt;p style=\"text-align: center\"&gt;{{Q2}} hm × 10 = {{T2}} dam&lt;/p&gt;"},{"name":"A6","label":"{{function}}","function":"{{Q2}}*100","group":2,"incorrect":true,"feedback":"&lt;p style=\"text-align: center\"&gt;{{Q2}} hm × 10 = {{T2}} dam&lt;/p&gt;"}],"uniques":true},"algorithm":{"name":"groupResponses","template":"Cloze with drop down"}}</t>
  </si>
  <si>
    <t>Calcula las conversiones de estas longitudes.
{{Q1}} km = {{A1}} dam
{{Q2}} km = {{A2}} hm</t>
  </si>
  <si>
    <t>Q1: Mín = 10; Máx = 99; Step: 1
Q2: Mín = 10; Máx = 99; Step: 1</t>
  </si>
  <si>
    <t>A1 = {{Q1}}*100
A2 = {{Q2}}*10</t>
  </si>
  <si>
    <t xml:space="preserve">&lt;p&gt;Algunas de las conversiones de unidades de longitud son:&lt;/p&gt;&lt;p&gt;1 km = 10 hm&lt;/p&gt;&lt;p&gt;1 km = 100 dam&lt;/p&gt;&lt;p&gt;1 km = 1 000 m&lt;/p&gt;
Sí falla  A1
&lt;p&gt;{{Q1}} km × 100 = {{A1}} dam&lt;/p&gt;
Sí falla A2
&lt;p&gt;{{Q2}} km × 10 = {{A2}} hm&lt;/p&gt; </t>
  </si>
  <si>
    <t>{"id":"M3-MyM-2b-E-1","stimulus":"&lt;p&gt;Efetue as seguintes conversões de medidas de comprimento.&lt;/p&gt;","template":"&lt;p style=\"text-align: center\"&gt;{{Q1}} km = {{response}} dam&lt;/p&gt;&lt;p style=\"text-align: center\"&gt;{{Q2}} km = {{response}} hm&lt;/p&gt;","hint":"&lt;p&gt;Algumas das conversões de unidades de comprimento são:&lt;/p&gt;&lt;p style=\"text-align: center\"&gt;1 km = 10 hm&lt;/p&gt;&lt;p style=\"text-align: center\"&gt;1 km = 100 dam&lt;/p&gt;&lt;p style=\"text-align: center\"&gt;1 km = 1 000 m&lt;/p&gt;","feedback":"&lt;p&gt;Algumas das conversões de unidades de comprimento são:&lt;/p&gt;&lt;p style=\"text-align: center\"&gt;1 km = 10 hm&lt;/p&gt;&lt;p style=\"text-align: center\"&gt;1 km = 100 dam&lt;/p&gt;&lt;p style=\"text-align: center\"&gt;1 km = 1 000 m&lt;/p&gt;","seed":{"parameters":[{"name":"Q1","label":null,"min":10,"max":99,"step":1},{"name":"Q2","label":null,"min":10,"max":99,"step":1}],"calculated":[{"name":"A1","label":"{{function}}","function":"{{Q1}}*100","feedback":"&lt;p style=\"text-align: center\"&gt;{{Q1}} km × 100 = {{function}} dam&lt;/p&gt;"},{"name":"A2","label":"{{function}}","function":"{{Q2}}*10","feedback":"&lt;p style=\"text-align: center\"&gt;{{Q2}} hm × 10 = {{function}} dam&lt;/p&gt;"}],"uniques":true},"algorithm":{"name":"calculateOperation","params":{"method":"equivLiteral","keyboard":"NUMERICAL"}}}</t>
  </si>
  <si>
    <t>David ha participado en una carrera ciclista de {{Q1}} km. ¿A cuántos hectómetros equivalen?
La carrera ha sido de {{A1}} hm.</t>
  </si>
  <si>
    <t>Anahí ha participado en una carrera en la que ha recorrido &lt;span class=\"no-break\"&gt;{{Q1}} km.&lt;/span&gt; . ¿A cuántos hm equivale esa distancia?
Anahí ha recorrido {{A1}} hm.</t>
  </si>
  <si>
    <t>Q1: Mín: 10; Máx: 50; Step: 1</t>
  </si>
  <si>
    <t>¿De cuántos kilómetros ha sido la carrera ciclista?
La carrera ha sido de {{A2}} km.
(cloze math)
A2 = {{Q1}}</t>
  </si>
  <si>
    <t>¿Qué pide el enunciado?
Convertir los kilómetros en hectómetros.*
Convertir los kilómetros en decámetros.
Convertir los kilómetros en metros.
(single choice)</t>
  </si>
  <si>
    <t>Para transformar los kilómetros en hectómetros, ¿qué equivalencia es correcta?
1 km = 10 hm*
10 km = 1 hm
1 km = 100 hm
(single choice)</t>
  </si>
  <si>
    <t>Calcula, por tanto, cuántos hectómetros ha medido el recorrido de la carrera.
{{Q1}} km × 10 = {{A1}} hm
(cloze math)
A1 = {{Q1}}*10</t>
  </si>
  <si>
    <t>{"id":"M3-MyM-2b-A-1","seed":{"parameters":[{"name":"Q1","label":null,"min":10,"max":50,"step":1}],"uniques":true},"scaffolding":[{"id":"step-0","stimulus":"&lt;p&gt;David participou de uma corrida de bicicleta de &lt;span class=\"no-break\"&gt;{{Q1}} km.&lt;/span&gt; Essa distância equivale a quantos hectômetros?&lt;/p&gt;","template":"&lt;p&gt;A corrida foi de {{response}} hm.&lt;/p&gt;","seed":{"calculated":[{"name":"0-A1","label":"{{function}}","function":"{{Q1}}*10"}]},"algorithm":{"name":"calculateOperation","params":{"method":"equivLiteral","keyboard":"NUMERICAL"}}},{"id":"step-1","stimulus":"&lt;p&gt;A corrida de bicicleta foi de quantos quilômetros?&lt;/p&gt;","template":"&lt;p&gt;A corrida foi de {{response}} km.&lt;/p&gt;","seed":{"calculated":[{"name":"1-A2","label":"{{function}}","function":"{{Q1}}"}]},"algorithm":{"name":"calculateOperation","params":{"method":"equivLiteral","keyboard":"NUMERICAL"}}},{"id":"step-2","stimulus":"&lt;p&gt;O que pede o enunciado?&lt;/p&gt;","seed":{"calculated":[{"name":"2-A1","label":"&lt;p&gt;Converter quilômetros para hectômetros.&lt;/p&gt;"},{"name":"2-A2","label":"&lt;p&gt;Converter quilômetros para decâmetros.&lt;/p&gt;","incorrect":true},{"name":"2-A3","label":"&lt;p&gt;Converter quilômetros em metros.&lt;/p&gt;","incorrect":true}]},"algorithm":{"name":"trueFalse","template":"Multiple choice – standard"}},{"id":"step-3","stimulus":"&lt;p&gt;Para transformar quilômetros em hectômetros, qual equivalência está correta?&lt;/p&gt;","seed":{"calculated":[{"name":"3-A1","label":"&lt;p style=\"text-align: center\"&gt;1 km = 10 hm&lt;/p&gt;"},{"name":"3-A2","label":"&lt;p style=\"text-align: center\"&gt;10 km = 1 hm&lt;/p&gt;","incorrect":true},{"name":"3-A3","label":"&lt;p style=\"text-align: center\"&gt;1 km = 100 hm&lt;/p&gt;","incorrect":true}]},"algorithm":{"name":"trueFalse","template":"Multiple choice – standard"}},{"id":"step-4","stimulus":"&lt;p&gt;Calcule, portanto, de quantos hectômetros foi o percurso da corrida.&lt;/p&gt;","template":"&lt;p style=\"text-align: center\"&gt;{{Q1}} km × 10 = {{response}} hm&lt;/p&gt;","seed":{"calculated":[{"name":"4-A1","label":"{{function}}","function":"{{Q1}}*10"}]},"algorithm":{"name":"calculateOperation","params":{"method":"equivLiteral","keyboard":"NUMERICAL"}}}]}</t>
  </si>
  <si>
    <t>Un autobús recorre {{Q1}} km entre la casa de Raúl y su lugar de trabajo. ¿A cuántos decámetros equivalen?
El autobús recorre {{A1}} dam.</t>
  </si>
  <si>
    <r>
      <rPr>
        <rFont val="Calibri"/>
        <color rgb="FF000000"/>
        <sz val="12.0"/>
      </rPr>
      <t xml:space="preserve">Un autobús recorre {{Q1}} </t>
    </r>
    <r>
      <rPr>
        <rFont val="Calibri"/>
        <color rgb="FF000000"/>
        <sz val="12.0"/>
      </rPr>
      <t>km</t>
    </r>
    <r>
      <rPr>
        <rFont val="Calibri"/>
        <color rgb="FF000000"/>
        <sz val="12.0"/>
      </rPr>
      <t xml:space="preserve"> entre la parada de Raúl y la siguiente. </t>
    </r>
    <r>
      <rPr>
        <rFont val="Calibri"/>
        <color rgb="FF000000"/>
        <sz val="12.0"/>
      </rPr>
      <t>¿A cuántos decámetros corresponde esta distancia?.
La distancia corresponde a {{A1}} dam.</t>
    </r>
  </si>
  <si>
    <t>Q1: Mín 1; Máx 15; Step: 1</t>
  </si>
  <si>
    <t>¿Cuántos kilómetros recorre el autobús entre la casa de Raúl y su lugar de trabajo?
El autobús recorre {{A2}} km.
#cloze math#
A2 = {{Q1}}</t>
  </si>
  <si>
    <t>¿Qué pide el enunciado?
Convertir los kilómetros en decámetros.*
Convertir los kilómetros en hectómetros.
Convertir los kilómetros en metros.
#single choice#</t>
  </si>
  <si>
    <t>Para transformar los kilómetros en decámetros, ¿qué equivalencia es correcta?
1 km = 100 dam*
10 km = 1 dam
1 km = 10 dam
#single choice#</t>
  </si>
  <si>
    <t>Calcula, por tanto, de cuántos decámetros es el recorrido del autobús.
{{Q1}} km × 100 = {{A1}} dam
#cloze math#
A1 = {{Q1}}*100</t>
  </si>
  <si>
    <t>{"id":"M3-MyM-2b-A-2","seed":{"parameters":[{"name":"Q1","label":null,"min":1,"max":15,"step":1}],"uniques":true},"scaffolding":[{"id":"step-0","stimulus":"&lt;p&gt;Um ônibus percorre &lt;span class=\"no-break\"&gt;{{Q1}} km&lt;/span&gt; entre a casa de Raul e seu local de trabalho. Essa distância equivale a quantos decâmetros?&lt;/p&gt;","template":"&lt;p&gt;O ônibus percorre {{response}} dam.&lt;/p&gt;","seed":{"calculated":[{"name":"0-A1","label":"{{function}}","function":"{{Q1}}*100"}]},"algorithm":{"name":"calculateOperation","params":{"method":"equivLiteral","keyboard":"NUMERICAL"}}},{"id":"step-1","stimulus":"&lt;p&gt;Quantos quilômetros o ônibus percorre entre a casa de Raul e seu local de trabalho?&lt;/p&gt;","template":"&lt;p&gt;O ônibus percorre {{response}} km.&lt;/p&gt;","seed":{"calculated":[{"name":"1-A2","label":"{{function}}","function":"{{Q1}}"}]},"algorithm":{"name":"calculateOperation","params":{"method":"equivLiteral","keyboard":"NUMERICAL"}}},{"id":"step-2","stimulus":"&lt;p&gt;O que pede o enunciado?&lt;/p&gt;","seed":{"calculated":[{"name":"2-A1","label":"&lt;p&gt;Converter quilômetros para decâmetros.&lt;/p&gt;"},{"name":"2-A2","label":"&lt;p&gt;Converter quilômetros para hectômetros.&lt;/p&gt;","incorrect":true},{"name":"2-A3","label":"&lt;p&gt;Converter quilômetros em metros.&lt;/p&gt;","incorrect":true}]},"algorithm":{"name":"trueFalse","template":"Multiple choice – standard"}},{"id":"step-3","stimulus":"&lt;p&gt;Para transformar quilômetros em decâmetros, qual equivalência está correta?&lt;/p&gt;","seed":{"calculated":[{"name":"3-A1","label":"&lt;p style=\"text-align: center\"&gt;1 km = 100 dam&lt;/p&gt;"},{"name":"3-A2","label":"&lt;p style=\"text-align: center\"&gt;10 km = 1 dam&lt;/p&gt;","incorrect":true},{"name":"3-A3","label":"&lt;p style=\"text-align: center\"&gt;1 km = 10 dam&lt;/p&gt;","incorrect":true}]},"algorithm":{"name":"trueFalse","template":"Multiple choice – standard"}},{"id":"step-4","stimulus":"&lt;p&gt;Calcule, portanto, de quantos decâmetros é o percurso do ônibus.&lt;/p&gt;","template":"&lt;p style=\"text-align: center\"&gt;{{Q1}} km × 100 = {{response}} dam&lt;/p&gt;","seed":{"calculated":[{"name":"4-A1","label":"{{function}}","function":"{{Q1}}*100"}]},"algorithm":{"name":"calculateOperation","params":{"method":"equivLiteral","keyboard":"NUMERICAL"}}}]}</t>
  </si>
  <si>
    <t>Una fila de vehículos estacionados mide {{Q1}} hm. ¿A cuántos decámetros equivalen?
La fila de vehículos mide {{A1}} dam.</t>
  </si>
  <si>
    <r>
      <rPr>
        <rFont val="Calibri"/>
        <color rgb="FF000000"/>
        <sz val="12.0"/>
      </rPr>
      <t>Agustín ha puesto en fila los autos del estacionamiento y ha visto que la fila mide &lt;span class=\"no-break\"&gt;{{Q1}}</t>
    </r>
    <r>
      <rPr>
        <rFont val="Calibri"/>
        <color rgb="FF000000"/>
        <sz val="12.0"/>
      </rPr>
      <t xml:space="preserve"> dam.</t>
    </r>
    <r>
      <rPr>
        <rFont val="Calibri"/>
        <color rgb="FF000000"/>
        <sz val="12.0"/>
      </rPr>
      <t xml:space="preserve">&lt;/span&gt; ¿A cuántos </t>
    </r>
    <r>
      <rPr>
        <rFont val="Calibri"/>
        <color rgb="FF000000"/>
        <sz val="12.0"/>
      </rPr>
      <t xml:space="preserve">hectómetros </t>
    </r>
    <r>
      <rPr>
        <rFont val="Calibri"/>
        <color rgb="FF000000"/>
        <sz val="12.0"/>
      </rPr>
      <t>equivale esa medida?
Equivalen a {{A1}} hm.</t>
    </r>
  </si>
  <si>
    <t>Q1: Mín 5 ;Máx 10; Step: 1</t>
  </si>
  <si>
    <t>¿De cuántos hectómetros es la fila de vehículos estacionados?
La fila es de {{A2}} hm.
#cloze math#
A2 = {{Q1}}</t>
  </si>
  <si>
    <t>¿Qué pide el enunciado?
Convertir los hectómetros en decámetros.*
Convertir los hectómetros en kilómetros.
Convertir los hectómetros en metros.
#single choice#</t>
  </si>
  <si>
    <t>Para transformar los hectómetros en decámetros, ¿qué equivalencia es correcta?
1 hm = 10 dam*
10 hm = 1 dam
1 hm = 100 dam
#single choice#</t>
  </si>
  <si>
    <t>Calcula, por tanto, cuántos decámetros mide la fila.
{{Q1}} hm × 10 = {{A1}} dam
#cloze math#
A1 = {{Q1}}*10</t>
  </si>
  <si>
    <t>{"id":"M3-MyM-2b-A-3","seed":{"parameters":[{"name":"Q1","label":null,"min":5,"max":10,"step":1}],"uniques":true},"scaffolding":[{"id":"step-0","stimulus":"&lt;p&gt;Uma fila de veículos estacionados mede &lt;span class=\"no-break\"&gt;{{Q1}} hm.&lt;/span&gt; A quantos decâmetros equivale essa medida?&lt;/p&gt;","template":"&lt;p&gt;A fila de veículos mede {{response}} dam.&lt;/p&gt;","seed":{"calculated":[{"name":"0-A1","label":"{{function}}","function":"{{Q1}}*10"}]},"algorithm":{"name":"calculateOperation","params":{"method":"equivLiteral","keyboard":"NUMERICAL"}}},{"id":"step-1","stimulus":"&lt;p&gt;De quantos hectômetros é a fila de veículos estacionados?&lt;/p&gt;","template":"&lt;p&gt;A fila é de {{response}} hm.&lt;/p&gt;","seed":{"calculated":[{"name":"1-A2","label":"{{function}}","function":"{{Q1}}"}]},"algorithm":{"name":"calculateOperation","params":{"method":"equivLiteral","keyboard":"NUMERICAL"}}},{"id":"step-2","stimulus":"&lt;p&gt;O que pede o enunciado?&lt;/p&gt;","seed":{"calculated":[{"name":"2-A1","label":"&lt;p&gt;Converter hectômetros para decâmetros.&lt;/p&gt;"},{"name":"2-A2","label":"&lt;p&gt;Converter hectômetros para quilômetros.&lt;/p&gt;","incorrect":true},{"name":"2-A3","label":"&lt;p&gt;Converter hectômetros para metros.&lt;/p&gt;","incorrect":true}]},"algorithm":{"name":"trueFalse","template":"Multiple choice – standard"}},{"id":"step-3","stimulus":"&lt;p&gt;Para converter hectômetros em decâmetros, qual equivalência está correta?&lt;/p&gt;","seed":{"calculated":[{"name":"3-A1","label":"&lt;p style=\"text-align: center\"&gt;1 hm = 10 dam&lt;/p&gt;"},{"name":"3-A2","label":"&lt;p style=\"text-align: center\"&gt;10 hm = 1 dam&lt;/p&gt;","incorrect":true},{"name":"3-A3","label":"&lt;p style=\"text-align: center\"&gt;1 hm = 100 dam&lt;/p&gt;","incorrect":true}]},"algorithm":{"name":"trueFalse","template":"Multiple choice – standard"}},{"id":"step-4","stimulus":"&lt;p&gt;Calcule, portanto, quantos decâmetros a fila mede.&lt;/p&gt;","template":"&lt;p style=\"text-align: center\"&gt;{{Q1}} hm × 10 = {{response}} dam&lt;/p&gt;","seed":{"calculated":[{"name":"4-A1","label":"{{function}}","function":"{{Q1}}*10"}]},"algorithm":{"name":"calculateOperation","params":{"method":"equivLiteral","keyboard":"NUMERICAL"}}}]}</t>
  </si>
  <si>
    <t>Carla ha dado un paseo de {{Q1}} hm por su barrio. ¿A cuántos decámetros equivalen?
El paseo ha sido de {{A1}} dam.</t>
  </si>
  <si>
    <t>Carla realizó un paseo por su barrio. Dicho recorrido fue de &lt;span class=\"no-break\"&gt;{{Q1}} hm.&lt;/span&gt; ¿A cuánto equivale esa distancia en decámetros?
El recorrido fue de {{A1}} dam.</t>
  </si>
  <si>
    <t>Q1: Mín: 1; Máx: 20; Step: 1</t>
  </si>
  <si>
    <t>¿Cuántos hectómetros ha hecho Carla en el paseo?
Ha hecho {{A2}} hm.
(cloze math)
A2 = {{Q1}}</t>
  </si>
  <si>
    <t>¿Qué pide el enunciado?
Convertir los hectómetros en decámetros.*
Convertir los hectómetros en kilómetros.
Convertir los hectómetros en metros.
(single choice)</t>
  </si>
  <si>
    <t>Para transformar los hectómetros en decámetros, ¿qué equivalencia es correcta?
1 hm = 10 dam*
10 hm = 1 dam
1 hm = 100 dam</t>
  </si>
  <si>
    <t>Calcula, por tanto, de cuántos decámetros ha sido el paseo.
{{Q1}} hm × 10 = {{A1}} dam
(cloze math)
A1 = {{Q1}}*10</t>
  </si>
  <si>
    <t>{"id":"M3-MyM-2b-A-4","seed":{"parameters":[{"name":"Q1","label":null,"min":1,"max":20,"step":1}],"uniques":true},"scaffolding":[{"id":"step-0","stimulus":"&lt;p&gt;Carla fez um passeio de {{Q1}} hm pelo bairro dela. Essa medida equivale a quantos decâmetros?&lt;/p&gt;","template":"&lt;p&gt;O passeio foi de {{response}} dam.&lt;/p&gt;","seed":{"calculated":[{"name":"0-A1","label":"{{function}}","function":"{{Q1}}*10"}]},"algorithm":{"name":"calculateOperation","params":{"method":"equivLiteral","keyboard":"NUMERICAL"}}},{"id":"step-1","stimulus":"&lt;p&gt;Quantos hectômetros Carla fez no passeio?&lt;/p&gt;","template":"&lt;p&gt;Ela fez {{response}} hm.&lt;/p&gt;","seed":{"calculated":[{"name":"1-A1","label":"{{function}}","function":"{{Q1}}"}]},"algorithm":{"name":"calculateOperation","params":{"method":"equivLiteral","keyboard":"NUMERICAL"}}},{"id":"step-2","stimulus":"&lt;p&gt;O que pede o enunciado?&lt;/p&gt;","seed":{"calculated":[{"name":"2-A1","label":"&lt;p&gt;Converter hectômetros em decâmetros.&lt;/p&gt;"},{"name":"2-A2","label":"&lt;p&gt;Converter hectômetros em quilômetros.&lt;/p&gt;","incorrect":true},{"name":"2-A3","label":"&lt;p&gt;Converter hectômetros em metros.&lt;/p&gt;","incorrect":true}]},"algorithm":{"name":"trueFalse","template":"Multiple choice – standard"}},{"id":"step-3","stimulus":"&lt;p&gt;Para transformar hectômetros em decâmetros, qual equivalência está correta?&lt;/p&gt;","seed":{"calculated":[{"name":"3-A1","label":"&lt;p style=\"text-align: center\"&gt;1 hm = 10 dam&lt;/p&gt;"},{"name":"3-A2","label":"&lt;p style=\"text-align: center\"&gt;10 hm = 1 dam&lt;/p&gt;","incorrect":true},{"name":"3-A3","label":"&lt;p style=\"text-align: center\"&gt;1 hm = 100 dam&lt;/p&gt;","incorrect":true}]},"algorithm":{"name":"trueFalse","template":"Multiple choice – standard"}},{"id":"step-4","stimulus":"&lt;p&gt;Calcule, portanto, quantos decâmetros teve a caminhada.&lt;/p&gt;","template":"&lt;p style=\"text-align: center\"&gt;{{Q1}} hm × 10 = {{response}} dam&lt;/p&gt;","seed":{"calculated":[{"name":"4-A1","label":"{{function}}","function":"{{Q1}}*10"}]},"algorithm":{"name":"calculateOperation","params":{"method":"equivLiteral","keyboard":"NUMERICAL"}}}]}</t>
  </si>
  <si>
    <t>Mateo ha corrido {{Q1}} km en la pista de atletismo. ¿A cuántos hectómetros equivalen?
Ha corrido {{A1}} hm.</t>
  </si>
  <si>
    <t>Eliseo recorre &lt;span class=\"no-break\"&gt;{{Q1}} hm&lt;/span&gt; , de la pista de atletismo. ¿Cuántos kilómetros recorre de la pista?
Recorre de la pista {{A1}} km</t>
  </si>
  <si>
    <t>¿Cuántos kilómetros ha corrido Mateo?
Ha corrido {{A2}} km.
(cloze math)
A2 = {{Q1}}</t>
  </si>
  <si>
    <t>¿Qué pide el enunciado?
Convertir los kilómetros en hectómetros.*
Convertir los kilómetros en metros.
Convertir los hectómetros en kilómetros.
#single choice</t>
  </si>
  <si>
    <t>Para transformar los kilómetros en hectómetros, ¿qué equivalencia es correcta?
1 km = 10 hm*
10 km = 1 hm
1 km = 100 hm
#single choice#</t>
  </si>
  <si>
    <t>Calcula, por tanto, cuántos hectómetros corrió Mateo.
{{Q1}} km × 10 = {{A1}} hm
#cloze math#
A1 = {{Q1}}*10</t>
  </si>
  <si>
    <t>{"id":"M3-MyM-2b-A-5","seed":{"parameters":[{"name":"Q1","label":null,"min":5,"max":10,"step":1}],"uniques":true},"scaffolding":[{"id":"step-0","stimulus":"&lt;p&gt;Miguel correu {{Q1}} km na pista de atletismo. Essa medida é equivalente a quantos hectômetros?&lt;/p&gt;","template":"&lt;p&gt;Ele correu {{response}} hm.&lt;/p&gt;","seed":{"calculated":[{"name":"0-A1","label":"{{function}}","function":"{{Q1}}*10"}]},"algorithm":{"name":"calculateOperation","params":{"method":"equivLiteral","keyboard":"NUMERICAL"}}},{"id":"step-1","stimulus":"&lt;p&gt;Quantos quilômetros Miguel correu?&lt;/p&gt;","template":"&lt;p&gt;Ele correu {{response}} km.&lt;/p&gt;","seed":{"calculated":[{"name":"1-A1","label":"{{function}}","function":"{{Q1}}"}]},"algorithm":{"name":"calculateOperation","params":{"method":"equivLiteral","keyboard":"NUMERICAL"}}},{"id":"step-2","stimulus":"&lt;p&gt;O que pede o enunciado?&lt;/p&gt;","seed":{"calculated":[{"name":"2-A1","label":"&lt;p&gt;Converter quilômetros em hectômetros.&lt;/p&gt;"},{"name":"2-A2","label":"&lt;p&gt;Converter quilômetros em metros.&lt;/p&gt;","incorrect":true},{"name":"2-A3","label":"&lt;p&gt;Converter hectômetros em quilômetros.&lt;/p&gt;","incorrect":true}]},"algorithm":{"name":"trueFalse","template":"Multiple choice – standard"}},{"id":"step-3","stimulus":"&lt;p&gt;Para transformar quilômetros em hectômetros, qual equivalência está correta?&lt;/p&gt;","seed":{"calculated":[{"name":"3-A1","label":"&lt;p style=\"text-align: center\"&gt;1 km = 10 hm&lt;/p&gt;"},{"name":"3-A2","label":"&lt;p style=\"text-align: center\"&gt;10 km = 1 hm&lt;/p&gt;","incorrect":true},{"name":"3-A3","label":"&lt;p style=\"text-align: center\"&gt;1 km = 100 hm&lt;/p&gt;","incorrect":true}]},"algorithm":{"name":"trueFalse","template":"Multiple choice – standard"}},{"id":"step-4","stimulus":"&lt;p&gt;Calcule, portanto, quantos hectômetros Miguel correu.&lt;/p&gt;","template":"&lt;p style=\"text-align: center\"&gt;{{Q1}} km × 10 = {{response}} hm&lt;/p&gt;","seed":{"calculated":[{"name":"4-A1","label":"{{function}}","function":"{{Q1}}*10"}]},"algorithm":{"name":"calculateOperation","params":{"method":"equivLiteral","keyboard":"NUMERICAL"}}}]}</t>
  </si>
  <si>
    <t>M3-MyM-2c</t>
  </si>
  <si>
    <t>Ordena medidas de longitud dadas en la misma unidad (km, hm y dam)</t>
  </si>
  <si>
    <t>Señala si las siguientes comparaciones son correctas o incorrectas. 
{{Q1}} {{Q12}} &gt; {{Q2}} {{Q12}} *
{{Q3}} {{Q13}} &lt; {{Q4}} {{Q13}} *
{{Q5}} {{Q14}} &lt; {{Q6}} {{Q14}} *
{{Q2}} {{Q15}} &gt; {{Q7}} {{Q15}}
{{Q8}} {{Q16}} &gt; {{Q9}} {{Q16}}
{{Q10}} {{Q17}} &lt; {{Q11}} {{Q17}}
(Se ven 3 opciones, 1 correcta; etiquetas: Correcto | Incorrecto)</t>
  </si>
  <si>
    <t>Q1: Mín: 500; Máx: 999; Step: 1
Q2: Mín: 300; Máx: 499; Step: 1
Q7: Mín: 500; Máx: 999; Step: 1
Q3: Mín: 100; Máx: 150; Step: 1
Q4: Mín: 151; Máx: 200; Step: 1
Q8: Mín: 100;Máx: 500; Step: 1
Q9: Mín: 501;Máx: 999; Step: 1
Q5: Mín: 10; Máx: 59; Step: 1
Q6: Mín: 60; Máx: 99; Step: 1 
Q10: Mín 500; Máx 900; Step: 1
Q11: Mín 100; Máx 450; Step: 1
Q12-Q17 = "km", "hm", "dam", "m"</t>
  </si>
  <si>
    <t>&lt;p&gt;Como están expresadas en la misma unidad, solo hay que comparar sus cifras empezando por la izquierda.&lt;/p&gt;
Sin TE individual</t>
  </si>
  <si>
    <t>{"id":"M3-MyM-2c-I-1","stimulus":"&lt;p&gt;Indique se as seguintes comparações estão corretas ou incorretas..&lt;/p&gt;","hint":"&lt;p&gt;Como as medidas estão expressas na mesma unidade, basta comparar os algarismos a partir da esquerda.&lt;/p&gt;","feedback":"&lt;p&gt;Como as medidas estão expressas na mesma unidade, basta comparar os algarismos a partir da esquerda.&lt;/p&gt;","seed":{"parameters":[{"name":"Q1","label":null,"min":500,"max":999,"step":1},{"name":"Q2","label":null,"min":300,"max":499,"step":1},{"name":"Q3","label":null,"min":100,"max":150,"step":1},{"name":"Q4","label":null,"min":151,"max":200,"step":1},{"name":"Q5","label":null,"min":10,"max":59,"step":1},{"name":"Q6","label":null,"min":60,"max":99,"step":1},{"name":"Q7","label":null,"min":500,"max":999,"step":1},{"name":"Q8","label":null,"min":100,"max":500,"step":1},{"name":"Q9","label":null,"min":501,"max":999,"step":1},{"name":"Q10","label":null,"min":500,"max":900,"step":1},{"name":"Q11","label":null,"min":100,"max":450,"step":1},{"name":"Q12","list":["km","hm","dam","m"]},{"name":"Q13","list":["km","hm","dam","m"]},{"name":"Q14","list":["km","hm","dam","m"]},{"name":"Q15","list":["km","hm","dam","m"]},{"name":"Q16","list":["km","hm","dam","m"]},{"name":"Q17","list":["km","hm","dam"]}],"calculated":[{"name":"A1","label":"{{Q1}} {{Q12}} &gt; {{Q2}} {{Q12}}"},{"name":"A2","label":"{{Q3}} {{Q13}} &lt; {{Q4}} {{Q13}}"},{"name":"A3","label":"{{Q5}} {{Q14}} &lt; {{Q6}} {{Q14}}"},{"name":"A4","label":"{{Q2}} {{Q15}} &gt; {{Q7}} {{Q15}}","incorrect":true},{"name":"A5","label":"{{Q8}} {{Q16}} &gt; {{Q9}} {{Q16}}","incorrect":true},{"name":"A6","label":"{{Q10}} {{Q17}} &lt; {{Q11}} {{Q17}}","incorrect":true}],"uniques":true},"algorithm":{"name":"trueFalse","template":"Choice matrix – inline","params":{"countCorrect":1,"countIncorrect":2,"options":["Correto","Incorreto"]}}}</t>
  </si>
  <si>
    <t>Ordena de mayor a menor estas longitudes.
{{Q1}} {{Q4}}
{{Q2}} {{Q4}}
{{Q3}} {{Q4}}</t>
  </si>
  <si>
    <t>Ordena de mayor a menor estas unidades de longitudes.
{{Q1}} {{Q4}} | {{Q2}} {{Q4}} | {{Q3}} {{Q4}}</t>
  </si>
  <si>
    <t>Q1: Mín 10;Máx 99; Step: 1
Q2: Mín 10;Máx 99; Step: 1
Q3: Mín 10;Máx 99; Step: 1
Q4: km, hm, dam, m</t>
  </si>
  <si>
    <t>Ordena las medidas comparando sus cifras de izquierda a derecha.</t>
  </si>
  <si>
    <t>{"id":"M3-MyM-2c-E-1","stimulus":"&lt;p&gt;Arraste e ordene essas medidas de comprimento da maior para a menor.&lt;/p&gt;","template":"&lt;p style=\"text-align:center;\"&gt;{{response}} &gt; {{response}} &gt; {{response}}&lt;/p&gt;","feedback":"&lt;p&gt;Como as medidas estão expressas na mesma unidade, basta comparar os algarismos a partir da esquerda.&lt;/p&gt;","hint":"&lt;p&gt;Ordene as medidas comparando os algarismos da esquerda para a direita.&lt;/p&gt;","seed":{"parameters":[{"name":"Q1","label":null,"min":10,"max":99,"step":1},{"name":"Q2","label":null,"min":10,"max":99,"step":1},{"name":"Q3","label":null,"min":10,"max":99,"step":1},{"name":"Q4","label":null,"list":["km","hm","dam","m"]}],"calculated":[{"name":"A1","label":"{{function}} {{Q4}}","function":"math.max({{Q1}}, {{Q2}}, {{Q3}})"},{"name":"A2","label":"{{function}} {{Q4}}","function":"{{Q1}}+{{Q2}}+{{Q3}}-math.max({{Q1}}, {{Q2}}, {{Q3}})-math.min({{Q1}}, {{Q2}}, {{Q3}})"},{"name":"A3","label":"{{function}} {{Q4}}","function":"math.min({{Q1}}, {{Q2}}, {{Q3}})"}],"uniques":true},"algorithm":{"name":"calculateOperation","template":"Cloze with drag &amp; drop","params":{"keyboard":"INTERMEDIATE"}}}</t>
  </si>
  <si>
    <t>Pedro puede llegar a una tienda de electrónica por las tres siguientes rutas. Ordénalas de mayor a menor distancia.
Pasando junto a la panadería: {{Q1}} km.
Pasando junto al hospital: {{Q2}} km.
Pasando junto al restaurante: {{Q3}} km.</t>
  </si>
  <si>
    <t>Pedro puede llegar a la tienda de electrónica, por las tres siguientes rutas. Ordénalas de mayor a menor.
Pasando junto a la panadería: {{Q1}} km.
Pasando junto al hospital: {{Q2}} km.
Pasando junto al restaurante: {{Q3}} km.</t>
  </si>
  <si>
    <t>Q1: Mín 1; Máx 20; Step: 1
Q2: Mín 1; Máx 20; Step: 1
Q3: Mín 1; Máx 20; Step: 1</t>
  </si>
  <si>
    <t>Ordena las rutas comparando sus cifras de izquierda a derecha.</t>
  </si>
  <si>
    <t>&lt;p&gt;Como las rutas están expresadas en la misma unidad, compara sus cifras empezando por la izquierda.&lt;/p&gt;</t>
  </si>
  <si>
    <t>{"id":"M3-MyM-2c-A-1","stimulus":"&lt;p&gt;Pedro pode chegar a uma loja de eletrônicos por três rotas diferentes. Arraste e ordene as distâncias de cada rota da maior para a menor.&lt;/p&gt;","template":"&lt;p style=\"text-align:center;\"&gt;{{response}} &gt; {{response}} &gt; {{response}}&lt;/p&gt;","feedback":"&lt;p&gt;Como as medidas estão expressas na mesma unidade, basta comparar os algarismos a partir da esquerda.&lt;/p&gt;","hint":"&lt;p&gt;Ordene as medidas comparando os algarismos da esquerda para a direita.&lt;/p&gt;","seed":{"parameters":[{"name":"Q1","label":null,"min":1,"max":20,"step":1},{"name":"Q2","label":null,"min":1,"max":20,"step":1},{"name":"Q3","label":null,"min":1,"max":20,"step":1}],"calculated":[{"name":"A1","label":"{{function}} km","function":"math.max({{Q1}}, {{Q2}}, {{Q3}})"},{"name":"A2","label":"{{function}} km","function":"{{Q1}}+{{Q2}}+{{Q3}}-math.max({{Q1}}, {{Q2}}, {{Q3}})-math.min({{Q1}}, {{Q2}}, {{Q3}})"},{"name":"A3","label":"{{function}} km","function":"math.min({{Q1}}, {{Q2}}, {{Q3}})"}],"uniques":true},"algorithm":{"name":"calculateOperation","template":"Cloze with drag &amp; drop","params":{"keyboard":"INTERMEDIATE"}}}</t>
  </si>
  <si>
    <t xml:space="preserve">Para llegar a las tres últimas ciudades que ha visitado, Manuela ha recorrido desde su casa estos kilómetros. Ordena las distancias de menor a mayor.
{{Q1}} km
{{Q2}} km
{{Q3}} km </t>
  </si>
  <si>
    <t xml:space="preserve">Analía registra en su libreta los kilómetros, que recorre, cada vez que visita una ciudad. Ordena estas mediciones de menor a mayor.
{{Q1}} km | {{Q2}} km | {{Q3}} km </t>
  </si>
  <si>
    <t xml:space="preserve">Q1: Mín 700; Máx 999; Step: 1
Q2: Mín 400; Máx 599; Step: 1
Q3: Mín 600; Máx 699; Step: 1
</t>
  </si>
  <si>
    <t>Ordena las distancias comparando sus cifras de izquierda a derecha.</t>
  </si>
  <si>
    <t>&lt;p&gt;Como las distancias están expresadas en la misma unidad, compara sus cifras empezando por la izquierda.&lt;/p&gt;</t>
  </si>
  <si>
    <t>{"id":"M3-MyM-2c-A-2","stimulus":"&lt;p&gt;Para chegar às três últimas cidades que visitou, Manuela percorreu essas distâncias. Arraste e ordene as medidas da menor para a maior.&lt;/p&gt;","template":"&lt;p style=\"text-align:center;\"&gt;{{response}} &lt; {{response}} &lt; {{response}}&lt;/p&gt;","feedback":"&lt;p&gt;Como as distâncias são expressas na mesma unidade, basta comparar os algarismos a partir da esquerda.&lt;/p&gt;","hint":"&lt;p&gt;Ordene as medidas comparando os algarismos da esquerda para a direita.&lt;/p&gt;","seed":{"parameters":[{"name":"Q1","label":null,"min":700,"max":999,"step":1},{"name":"Q2","label":null,"min":400,"max":599,"step":1},{"name":"Q3","label":null,"min":600,"max":699,"step":1}],"calculated":[{"name":"A1","label":"{{function}} km","function":"math.min({{Q1}}, {{Q2}}, {{Q3}})"},{"name":"A2","label":"{{function}} km","function":"{{Q1}}+{{Q2}}+{{Q3}}-math.max({{Q1}}, {{Q2}}, {{Q3}})-math.min({{Q1}}, {{Q2}}, {{Q3}})"},{"name":"A3","label":"{{function}} km","function":"math.max({{Q1}}, {{Q2}}, {{Q3}})"}],"uniques":true},"algorithm":{"name":"calculateOperation","template":"Cloze with drag &amp; drop","params":{"keyboard":"INTERMEDIATE"}}}</t>
  </si>
  <si>
    <t>Jacinto tiene que poner los cables de la electricidad en tres hogares. Ordena de mayor a menor las longitudes del cableado.
{{Q1}} m
{{Q2}} m
{{Q3}} m</t>
  </si>
  <si>
    <t>Jacinto recorre distintas ciudades que están a {{Q1}} km, {{Q2}} km y {{Q3}} km de Madrid. Ordena estas distancias de mayor a la menor.</t>
  </si>
  <si>
    <t xml:space="preserve">Q1-Q3= Min= 100; Max=300; Step: 1
</t>
  </si>
  <si>
    <t>Ordena las longitudes comparando sus cifras de izquierda a derecha.</t>
  </si>
  <si>
    <t>&lt;p&gt;Como las longitudes están expresadas en la misma unidad, compara sus cifras empezando por la izquierda.&lt;/p&gt;</t>
  </si>
  <si>
    <t>{"id":"M3-MyM-2c-A-3","stimulus":"&lt;p&gt;Leandro precisa instalar cabos eléctricos em três casas. Arraste e ordene os comprimentos dos cabos do mais longo ao mais curto.&lt;/p&gt;","template":"&lt;p style=\"text-align:center;\"&gt;{{response}} &gt; {{response}} &gt; {{response}}&lt;/p&gt;","feedback":"&lt;p&gt;Como os comprimentos estão expressos na mesma unidade, basta comparar os algarismos a partir da esquerda.&lt;/p&gt;","hint":"&lt;p&gt;Ordene as medidas comparando os algarismos da esquerda para a direita.&lt;/p&gt;","seed":{"parameters":[{"name":"Q1","label":null,"min":100,"max":300,"step":1},{"name":"Q2","label":null,"min":100,"max":300,"step":1},{"name":"Q3","label":null,"min":100,"max":300,"step":1}],"calculated":[{"name":"A1","label":"{{function}} m","function":"math.max({{Q1}}, {{Q2}}, {{Q3}})"},{"name":"A2","label":"{{function}} m","function":"{{Q1}}+{{Q2}}+{{Q3}}-math.max({{Q1}}, {{Q2}}, {{Q3}})-math.min({{Q1}}, {{Q2}}, {{Q3}})"},{"name":"A3","label":"{{function}} m","function":"math.min({{Q1}}, {{Q2}}, {{Q3}})"}],"uniques":true},"algorithm":{"name":"calculateOperation","template":"Cloze with drag &amp; drop","params":{"keyboard":"INTERMEDIATE"}}}</t>
  </si>
  <si>
    <t>Estas son las alturas de unos edificios diseñados por un arquitecto. Ordénalas de menor a mayor.
{{Q1}} dam
{{Q2}} dam
{{Q3}} dam</t>
  </si>
  <si>
    <t>El arquitecto dibuja los planos de los edificios que construye. Se ven las medidas {{Q1}} dam, {{Q2}} dam y {{Q3}} dam.
Ordena estas medidas de menor a mayor.</t>
  </si>
  <si>
    <t>Q1: Mín 1; Máx 9; Step: 1
Q2: Mín 1; Máx 9; Step: 1
Q3: Mín 1; Máx 9; Step: 1</t>
  </si>
  <si>
    <t>Ordena las alturas comparando sus cifras de izquierda a derecha.</t>
  </si>
  <si>
    <t>&lt;p&gt;Como las alturas están expresadas en la misma unidad, compara sus cifras empezando por la izquierda.&lt;/p&gt;</t>
  </si>
  <si>
    <t>{"id":"M3-MyM-2c-A-4","stimulus":"&lt;p&gt;Estas são as medidas das alturas de edifícios projetados por um arquiteto. Arraste-as e ordene-as da menor para a maior.&lt;/p&gt;","template":"&lt;p style=\"text-align:center;\"&gt;{{response}} &lt; {{response}} &lt; {{response}}&lt;/p&gt;","feedback":"&lt;p&gt;Como as medidas das alturas estão expressas na mesma unidade, compare os algarismos começando da esquerda.&lt;/p&gt;","hint":"&lt;p&gt;Ordene as medidas comparando os algarismos da esquerda para a direita.&lt;/p&gt;","seed":{"parameters":[{"name":"Q1","label":null,"min":1,"max":9,"step":1},{"name":"Q2","label":null,"min":1,"max":9,"step":1},{"name":"Q3","label":null,"min":1,"max":9,"step":1}],"calculated":[{"name":"A1","label":"{{function}} dam","function":"math.min({{Q1}}, {{Q2}}, {{Q3}})"},{"name":"A2","label":"{{function}} dam","function":"{{Q1}}+{{Q2}}+{{Q3}}-math.max({{Q1}}, {{Q2}}, {{Q3}})-math.min({{Q1}}, {{Q2}}, {{Q3}})"},{"name":"A3","label":"{{function}} dam","function":"math.max({{Q1}}, {{Q2}}, {{Q3}})"}],"uniques":true},"algorithm":{"name":"calculateOperation","template":"Cloze with drag &amp; drop","params":{"keyboard":"INTERMEDIATE"}}}</t>
  </si>
  <si>
    <t>Patricia quiere participar en la carrera más larga de entre las tres siguientes. Ordénalas de mayor a menor.
Carrera por la ciudad: {{Q1}} hm
Carrera por el campo: {{Q2}} hm
Carrera junto a la playa: {{Q3}} hm</t>
  </si>
  <si>
    <t xml:space="preserve">Se midió el largo en diferentes campos, para fraccionarlos. Algunos de {{Q1}} hm, otros de {{Q2}} hm y de {{Q3}} hm. Ordena estas medidas de mayor a menor. </t>
  </si>
  <si>
    <t>{"id":"M3-MyM-2c-A-5","stimulus":"&lt;p&gt;Patrícia quer participar da corrida mais longa entre as três seguintes. Arraste e ordene as medidas da maior para a menor.&lt;/p&gt;","template":"&lt;p style=\"text-align:center;\"&gt;{{response}} &gt; {{response}} &gt; {{response}}&lt;/p&gt;","feedback":"&lt;p&gt;Como as distâncias são expressas na mesma unidade, basta comparar os algarismos a partir da esquerda.&lt;/p&gt;","hint":"&lt;p&gt;Ordene as distâncias comparando os algarismos da esquerda para a direita.&lt;/p&gt;","seed":{"parameters":[{"name":"Q1","label":null,"min":1,"max":9,"step":1},{"name":"Q2","label":null,"min":1,"max":9,"step":1},{"name":"Q3","label":null,"min":1,"max":9,"step":1}],"calculated":[{"name":"A1","label":"{{function}} hm","function":"math.max({{Q1}}, {{Q2}}, {{Q3}})"},{"name":"A2","label":"{{function}} hm","function":"{{Q1}}+{{Q2}}+{{Q3}}-math.max({{Q1}}, {{Q2}}, {{Q3}})-math.min({{Q1}}, {{Q2}}, {{Q3}})"},{"name":"A3","label":"{{function}} hm","function":"math.min({{Q1}}, {{Q2}}, {{Q3}})"}],"uniques":true},"algorithm":{"name":"calculateOperation","template":"Cloze with drag &amp; drop","params":{"keyboard":"INTERMEDIATE"}}}</t>
  </si>
  <si>
    <t>M3-MyM-4a</t>
  </si>
  <si>
    <t>Suma y resta unidades de longitud dadas en forma simple (números de entre 1 y 3 cifras)</t>
  </si>
  <si>
    <t>Selecciona el resultado de cada operación.
{{Q1}} {{Q11}} + {{Q2}} {{Q11}} = {{A1}}* | {{A2}} | {{A3}} {{Q11}}
{{T1}} {{Q12}} − {{Q3}} {{Q12}} = {{A4}}* | {{A5}} | {{A6}} {{Q12}}</t>
  </si>
  <si>
    <t>Q1-Q2: Mín 100;Máx 999; Step: 1
Q3-Q4: Mín 100;Máx 500; Step: 1
Q5-Q6: Mín = 10; Máx = 50; Step = 1
Q7-Q8: Mín = 10; Máx = 50; Step = 10
Q11-Q12: "km", "hm", "dam", "m", "dm", "cm", "mm"</t>
  </si>
  <si>
    <t>A1 = {{Q1}} + {{Q2}}
A2 = {{Q1}} + {{Q2}} - {{Q5}}
A3 = {{Q1}} + {{Q2}} + {{Q7}}
T1 = {{Q3}} + {{Q4}}
A4 = {{Q4}}
A5 = {{Q4}} + {{Q6}}
A6 = {{Q4}} + {{Q8}}</t>
  </si>
  <si>
    <t>&lt;p&gt;Para realizar sumas y restas con unidades de longitud, todas las medidas tienen que estar expresadas en la misma unidad.&lt;/p&gt;</t>
  </si>
  <si>
    <t>{"id":"M3-MyM-4a-I-1","stimulus":"&lt;p&gt;Selecione o resultado de cada operação.&lt;/p&gt;","template":"&lt;p style=\"text-align: center\"&gt;{{Q1}} {{Q11}} + {{Q2}} {{Q11}} = {{response}} {{Q11}}&lt;/p&gt;&lt;p style=\"text-align: center\"&gt;{{T1}} {{Q12}} − {{Q3}} {{Q12}} = {{response}} {{Q12}}&lt;/p&gt;","hint":"&lt;p&gt;Para realizar adição e subtração com unidades de comprimento, todas as medidas devem ser expressas na mesma unidade.&lt;/p&gt;","feedback":"&lt;p&gt;Para realizar adição e subtração com unidades de comprimento, todas as medidas devem ser expressas na mesma unidade.&lt;/p&gt;","seed":{"parameters":[{"name":"Q1","label":null,"min":100,"max":999,"step":1},{"name":"Q2","label":null,"min":100,"max":999,"step":1},{"name":"Q3","label":null,"min":100,"max":500,"step":1},{"name":"Q4","label":null,"min":100,"max":500,"step":1},{"name":"Q5","label":null,"min":10,"max":50,"step":1},{"name":"Q6","label":null,"min":10,"max":50,"step":1},{"name":"Q7","label":null,"min":10,"max":50,"step":10},{"name":"Q8","label":null,"min":10,"max":50,"step":10},{"name":"Q11","label":null,"list":["km","hm","dam","m","dm","cm","mm"]},{"name":"Q12","label":null,"list":["km","hm","dam","m","dm","cm","mm"]}],"calculated":[{"name":"A1","label":"{{function}}","function":"{{Q1}} + {{Q2}}","group":1},{"name":"A2","label":"{{function}}","function":"{{Q1}} + {{Q2}} - {{Q5}}","group":1,"incorrect":true},{"name":"A3","label":"{{function}}","function":"{{Q1}} + {{Q2}} + {{Q7}}","group":1,"incorrect":true},{"name":"A4","label":"{{function}}","function":"{{Q4}}","group":2},{"name":"A5","label":"{{function}}","function":"{{Q4}} + {{Q6}}","group":2,"incorrect":true},{"name":"A6","label":"{{function}}","function":"{{Q4}} + {{Q8}}","group":2,"incorrect":true},{"name":"T1","label":"{{function}}","function":"{{Q3}} + {{Q4}}","temp":true}],"uniques":true},"algorithm":{"name":"groupResponses","template":"Cloze with drop down"}}</t>
  </si>
  <si>
    <t>Selecciona el resultado de cada operacion.
{{T1}} {{Q12}} − {{Q3}} {{Q12}} = {{A4}}* | {{A5}} | {{A6}} {{Q12}}
{{Q1}} {{Q11}} + {{Q2}} {{Q11}} = {{A1}}* | {{A2}} | {{A3}} {{Q11}}</t>
  </si>
  <si>
    <t>A1 = {{Q1}} + {{Q2}}
A2 = {{Q1}} + {{Q2}} + {{Q5}}
A3 = {{Q1}} + {{Q2}} + {{Q7}}
T1 = {{Q3}} + {{Q4}}
A4 = {{Q4}}
A5 = {{Q4}}+{{Q6}}
A6 = {{Q4}}+{{Q8}}</t>
  </si>
  <si>
    <t>{"id":"M3-MyM-4a-I-2","stimulus":"&lt;p&gt;Selecione o resultado de cada operação.&lt;/p&gt;","template":"&lt;p style=\"text-align: center\"&gt;{{T1}} {{Q12}} − {{Q3}} {{Q12}} = {{response}} {{Q12}}&lt;/p&gt;&lt;p style=\"text-align: center\"&gt;{{Q1}} {{Q11}} + {{Q2}} {{Q11}} = {{response}}{{Q11}}&lt;/p&gt;","hint":"&lt;p&gt;Para realizar adição e subtração com unidades de comprimento, todas as medidas devem ser expressas na mesma unidade.&lt;/p&gt;","feedback":"&lt;p&gt;Para realizar adição e subtração com unidades de comprimento, todas as medidas devem ser expressas na mesma unidade.&lt;/p&gt;","seed":{"parameters":[{"name":"Q1","label":null,"min":100,"max":999,"step":1},{"name":"Q2","label":null,"min":100,"max":999,"step":1},{"name":"Q3","label":null,"min":100,"max":500,"step":1},{"name":"Q4","label":null,"min":100,"max":500,"step":1},{"name":"Q5","label":null,"min":10,"max":50,"step":1},{"name":"Q6","label":null,"min":10,"max":50,"step":1},{"name":"Q7","label":null,"min":10,"max":50,"step":10},{"name":"Q8","label":null,"min":10,"max":50,"step":10},{"name":"Q11","label":null,"list":["km","hm","dam","m","dm","cm","mm"]},{"name":"Q12","label":null,"list":["km","hm","dam","m","dm","cm","mm"]}],"calculated":[{"name":"A1","label":"{{function}}","function":"{{Q1}} + {{Q2}}","group":2},{"name":"A2","label":"{{function}}","function":"{{Q1}} + {{Q2}} + {{Q5}}","group":2,"incorrect":true},{"name":"A3","label":"{{function}}","function":"{{Q1}} + {{Q2}} + {{Q7}}","group":2,"incorrect":true},{"name":"A4","label":"{{Q4}}","function":"","group":1},{"name":"A5","label":"{{function}}","function":"{{Q4}} + {{Q6}}","group":1,"incorrect":true},{"name":"A6","label":"{{function}}","function":"{{Q4}} + {{Q8}}","group":1,"incorrect":true},{"name":"T1","label":"{{function}}","function":"{{Q3}} + {{Q4}}","temp":true}],"uniques":true},"algorithm":{"name":"groupResponses","template":"Cloze with drop down"}}</t>
  </si>
  <si>
    <t>Realiza la siguiente suma.
{{Q1}} {{Q11}} + {{Q2}} {{Q11}} = {{A1}} {{Q11}}</t>
  </si>
  <si>
    <t>Q1: Mín 1;Máx 999; Step: 1
Q2: Mín 1;Máx 999; Step: 1
Q11: "km", "hm", "dam", "m", "dm", "cm", "mm"</t>
  </si>
  <si>
    <t>A1 = {{Q1}} + {{Q2}}</t>
  </si>
  <si>
    <t>&lt;p&gt;Para realizar sumas con unidades de longitud, todas las medidas tienen que estar expresadas en la misma unidad.&lt;/p&gt;</t>
  </si>
  <si>
    <t>&lt;p&gt;Para realizar sumas on unidades de longitud, todas las medidas tienen que estar expresadas en la misma unidad.&lt;/p&gt;</t>
  </si>
  <si>
    <t>{"id":"M3-MyM-4a-E-1","stimulus":"&lt;p&gt;Calcule a seguinte soma.&lt;/p&gt;","template":"&lt;p style=\"text-align: center\"&gt;{{Q1}} {{Q11}} + {{Q2}} {{Q11}} = {{response}} {{Q11}}&lt;/p&gt;","hint":"&lt;p&gt;Para realizar somas de medidas de comprimento, todas as medidas devem ser expressas na mesma unidade.&lt;/p&gt;","feedback":"&lt;p&gt;Para realizar somas de medidas de comprimento, todas as medidas devem ser expressas na mesma unidade.&lt;/p&gt;","seed":{"parameters":[{"name":"Q1","label":null,"min":1,"max":999,"step":1},{"name":"Q2","label":null,"min":1,"max":999,"step":1},{"name":"Q11","list":["km","hm","dam","m","dm","cm","mm"]}],"calculated":[{"name":"A1","label":"{{function}}","function":"{{Q1}} + {{Q2}}"}],"uniques":true},"algorithm":{"name":"calculateOperation","params":{"method":"equivLiteral","keyboard":"NUMERICAL"}}}</t>
  </si>
  <si>
    <t>Realiza la siguiente resta.
{{T1}} {{Q12}} − {{Q3}} {{Q12}} = {{A2}} {{Q12}}</t>
  </si>
  <si>
    <t>Q3: Mín 100;Máx 800; Step: 1
Q4: Mín 100;Máx 800; Step: 1
Q12: "km", "hm", "dam", "m", "dm", "cm", "mm"</t>
  </si>
  <si>
    <t>T1 = {{Q3}} + {{Q4}}
A2 = {{Q4}}</t>
  </si>
  <si>
    <t>&lt;p&gt;Para realizar restas con unidades de longitud, todas las medidas tienen que estar expresadas en la misma unidad.&lt;/p&gt;</t>
  </si>
  <si>
    <t>{"id":"M3-MyM-4a-E-2","stimulus":"&lt;p&gt;Calcule a seguinte subtração.&lt;/p&gt;","template":"&lt;p style=\"text-align: center\"&gt;{{T1}} {{Q12}} − {{Q3}} {{Q12}} = {{response}} {{Q12}}&lt;/p&gt;","hint":"&lt;p&gt;Para realizar subtrações de medidas de comprimento, todas as medidas devem ser expressas na mesma unidade.&lt;/p&gt;","feedback":"&lt;p&gt;Para realizar subtrações de medidas de comprimento, todas as medidas devem ser expressas na mesma unidade.&lt;/p&gt;","seed":{"parameters":[{"name":"Q3","label":null,"min":100,"max":800,"step":1},{"name":"Q4","label":null,"min":100,"max":800,"step":1},{"name":"Q12","list":["km","hm","dam","m","dm","cm","mm"]}],"calculated":[{"name":"T1","function":"{{Q3}} + {{Q4}}","temp":"true"},{"name":"A2","label":"{{function}}","function":"{{Q4}}"}],"uniques":true},"algorithm":{"name":"calculateOperation","params":{"method":"equivLiteral","keyboard":"NUMERICAL"}}}</t>
  </si>
  <si>
    <t>Noah tiene que pintar la valla de una granja que mide &lt;span class=\"no-break\"&gt;{{T1}} dam&lt;/span&gt; de longitud. Si lleva pintados &lt;span class=\"no-break\"&gt;{{Q1}} dam,&lt;/span&gt; ¿cuánto le queda por pintar?
Le quedan &lt;span class=\"no-break\"&gt;{{A1}} dam.&lt;/span&gt;</t>
  </si>
  <si>
    <t>Q1= Min = 2; Max = 20; Step = 1
Q2= Min = 2; Max = 20; Step = 1</t>
  </si>
  <si>
    <t>T1 = {{Q1}}+{{Q2}}
A1 = {{Q2}}</t>
  </si>
  <si>
    <t>{"id":"M3-MyM-4a-A-1","stimulus":"&lt;p&gt;No sítio de Fernando, ele precisa pintar uma cerca que mede &lt;span class=\"no-break\"&gt;{{T1}} dam&lt;/span&gt; de comprimento. Se ele já pintou &lt;span class=\"no-break\"&gt;{{Q1}} dam,&lt;/span&gt; quanto ainda resta para terminar o trabalho?&lt;/p&gt;","template":"&lt;p&gt;Ainda resta pintar &lt;span class=\"no-break\"&gt;{{response}} dam.&lt;/span&gt;&lt;/p&gt;","hint":"&lt;p&gt;Para realizar subtrações de medidas de comprimento, todas as medidas devem ser expressas na mesma unidade.&lt;/p&gt;","feedback":"&lt;p&gt;Para realizar subtrações de medidas de comprimento, todas as medidas devem ser expressas na mesma unidade.&lt;/p&gt;","seed":{"parameters":[{"name":"Q1","label":null,"min":2,"max":20,"step":1},{"name":"Q2","label":null,"min":2,"max":20,"step":1}],"calculated":[{"name":"T1","label":"{{function}}","function":"{{Q1}} + {{Q2}}","temp":"true"},{"name":"A1","label":"{{function}}","function":"{{Q2}}"}],"uniques":true},"algorithm":{"name":"calculateOperation","params":{"method":"equivLiteral","keyboard":"NUMERICAL"}}}</t>
  </si>
  <si>
    <t>Durante un desfile de carnaval, una comparsa ha andado &lt;span class=\"no-break\"&gt;{{Q2}} dam.&lt;/span&gt; Si el recorrido completo del desfile es de &lt;span class=\"no-break\"&gt;{{T1}} dam,&lt;/span&gt; ¿cuánto les falta para terminarlo?
Les quedan &lt;span class=\"no-break\"&gt;{{A1}} dam&lt;/span&gt; de recorrido.</t>
  </si>
  <si>
    <t xml:space="preserve">
Q1= Min = 110; Max = 250; Step = 10
Q2= Min = 10; Max = 100; Step = 1</t>
  </si>
  <si>
    <t>T1 = {{Q2}}+{{Q1}}
A1 = {{Q1}}</t>
  </si>
  <si>
    <t>{"id":"M3-MyM-4a-A-2","stimulus":"&lt;p&gt;Durante um desfile de carnaval, um bloco percorreu &lt;span class=\"no-break\"&gt;{{Q2}} dam.&lt;/span&gt; Se todo o percurso do desfile era de &lt;span class=\"no-break\"&gt;{{T1}} dam,&lt;/span&gt; quanto faltou para o bloco completar o percurso?&lt;/p&gt;","template":"&lt;p&gt;Faltaram &lt;span class=\"no-break\"&gt;{{response}} dam&lt;/span&gt; do percurso.&lt;/p&gt;","hint":"&lt;p&gt;Para realizar subtrações de medidas de comprimento, todas as medidas devem ser expressas na mesma unidade.&lt;/p&gt;","feedback":"&lt;p&gt;Para realizar subtrações de medidas de comprimento, todas as medidas devem ser expressas na mesma unidade.&lt;/p&gt;","seed":{"parameters":[{"name":"Q1","label":null,"min":110,"max":250,"step":10},{"name":"Q2","label":null,"min":10,"max":100,"step":1}],"calculated":[{"name":"T1","label":"{{function}}","function":"{{Q1}} + {{Q2}}","temp":"true"},{"name":"A1","label":"{{function}}","function":"{{Q1}}"}],"uniques":true},"algorithm":{"name":"calculateOperation","params":{"method":"equivLiteral","keyboard":"NUMERICAL"}}}</t>
  </si>
  <si>
    <t>Para poner electricidad en un pueblo se han necesitado &lt;span class=\"no-break\"&gt;{{Q1}} hm&lt;/span&gt; de cable, mientras que el pueblo vecino ha utilizado &lt;span class=\"no-break\"&gt;{{Q2}} hm.&lt;/span&gt; ¿Cuánto cable se ha usado para alumbrar a ambos pueblos?
Se han usado &lt;span class=\"no-break\"&gt;{{A1}} hm&lt;/span&gt; de cable.</t>
  </si>
  <si>
    <t>Q1= Min = 10; Max = 90; Step = 1
Q2= Min = 10; Max = 90; Step = 1</t>
  </si>
  <si>
    <t>{"id":"M3-MyM-4a-A-3","stimulus":"&lt;p&gt;Para colocar iluminação em uma cidade foram necessários &lt;span class=\"no-break\"&gt;{{Q1}} hm&lt;/span&gt; de cabo, enquanto em outra cidade vizinha precisou-se de &lt;span class=\"no-break\"&gt;{{Q2}} hm.&lt;/span&gt; Qual comprimento total de cabo foi utilizado para iluminar ambas as cidades?&lt;/p&gt;","template":"&lt;p&gt;Foram utilizados &lt;span class=\"no-break\"&gt;{{response}} hm&lt;/span&gt; de cabo.&lt;/p&gt;","hint":"&lt;p&gt;Para realizar somas com unidades de comprimento, todas as medidas devem ser expressas na mesma unidade.&lt;/p&gt;","feedback":"&lt;p&gt;Para realizar somas com unidades de comprimento, todas as medidas devem ser expressas na mesma unidade.&lt;/p&gt;","seed":{"parameters":[{"name":"Q1","label":null,"min":10,"max":90,"step":1},{"name":"Q2","label":null,"min":10,"max":90,"step":1}],"calculated":[{"name":"A1","label":"{{function}}","function":"{{Q1}}+{{Q2}}"}],"uniques":true},"algorithm":{"name":"calculateOperation","params":{"method":"equivLiteral","keyboard":"NUMERICAL"}}}</t>
  </si>
  <si>
    <t>M3-MyM-4b</t>
  </si>
  <si>
    <t>Multiplica unidades de longitud dadas en forma simple (un factor de entre 2 y 3 cifras, el otro de 1)</t>
  </si>
  <si>
    <t>Arrastra el resultado y la unidad correctos de la siguiente multiplicación.
{{Q1}} {{Q11}} × {{Q2}} = {{A1}} {{A11}}</t>
  </si>
  <si>
    <t>Q1: Mín: 10;Máx: 999; Step: 1
Q2: Mín: 1;Máx: 9; Step: 1
Q4: Mín: 1;Máx: 9; Step: 1
Q11: "km", "hm", "dam", "m", "dm", "cm", "mm"
Q33: "km", "hm", "dam", "m", "dm", "cm", "mm"
Q44: "km", "hm", "dam", "m", "dm", "cm", "mm"
(uniques: true)</t>
  </si>
  <si>
    <t xml:space="preserve">
A1 = {{Q1}}*{{Q2}}
A11 = {{Q11}}
Distractores:
A3 = {{Q1}}+{{Q2}}
A5 = {{Q1}}*{{Q2}}+{{Q4}}
A6 = {{Q1}}*{{Q4}}
A33 = {{Q33}}
A44 = {{Q44}}</t>
  </si>
  <si>
    <t>Realiza la multiplicación y expresa el resultado en la unidad de longitud dada.</t>
  </si>
  <si>
    <t>&lt;p&gt;Para multiplicar una medida de longitud por un número, realiza la operación y expresa el resultado en esa misma unidad.&lt;/p&gt;</t>
  </si>
  <si>
    <t>{"id":"M3-MyM-4b-I-1","stimulus":"&lt;p&gt;Arraste o resultado e a unidade corretos da seguinte multiplicação.&lt;/p&gt;","template":"&lt;p style=\"text-align: center\"&gt;{{Q1}} {{Q11}} × {{Q2}} = {{response}} {{response}}&lt;/p&gt;","hint":"&lt;p&gt;Efetue a multiplicação e expresse o resultado na unidade de comprimento dada.&lt;/p&gt;","feedback":"&lt;p&gt;Para multiplicar uma medida de comprimento por um número, realize a operação e expresse o resultado na mesma unidade inicial.&lt;/p&gt;","seed":{"parameters":[{"name":"Q1","label":null,"min":10,"max":999,"step":1},{"name":"Q2","label":null,"min":1,"max":9,"step":1},{"name":"Q4","label":null,"min":1,"max":9,"step":1},{"name":"Q11","list":["km","hm","dam","m","dm","cm","mm"]},{"name":"Q33","list":["km","hm","dam","m","dm","cm","mm"]},{"name":"Q44","list":["km","hm","dam","m","dm","cm","mm"]}],"calculated":[{"name":"A1","label":"{{function}}","function":"{{Q1}}*{{Q2}}"},{"name":"A3","label":"{{function}}","function":"{{Q1}}+{{Q2}}","incorrect":true},{"name":"A5","label":"{{function}}","function":"{{Q1}}*{{Q2}}+{{Q4}}","incorrect":true},{"name":"A6","label":"{{function}}","function":"{{Q1}}*{{Q4}}","incorrect":true},{"name":"A11","label":"{{Q11}}","function":"{{Q11}}"},{"name":"A33","label":"{{Q33}}","function":"{{Q33}}","incorrect":true},{"name":"A44","label":"{{Q44}}","function":"{{Q44}}","incorrect":true}],"uniques":true},"algorithm":{"name":"calculateOperation","template":"Cloze with drag &amp; drop","params":{"keyboard":"NUMERICAL"}}}</t>
  </si>
  <si>
    <t>Realiza la siguiente multiplicación.
{{Q1}} {{Q11}} × {{Q2}} = {{A1}} {{Q11}}</t>
  </si>
  <si>
    <t>Q1: Mín: 10;Máx: 999; Step: 1
Q2: Mín: 1;Máx: 9; Step: 1
Q11: "km", "hm", "dam", "m", "dm", "cm", "mm"</t>
  </si>
  <si>
    <t>Realiza la multiplicación y comprueba que el resultado esté expresado en la unidad de longitud dada.</t>
  </si>
  <si>
    <t>&lt;p&gt;Para multiplicar una medida de longitud por un número, realiza la operación y expresa el resultado en esa misma unidad.&lt;/p&gt;
(No aplica T.individual)</t>
  </si>
  <si>
    <t>{"id":"M3-MyM-4b-E-1","stimulus":"&lt;p&gt;Calcule a seguinte multiplicação.&lt;/p&gt;","template":"&lt;p style=\"text-align: center\"&gt;{{Q1}} {{Q11}} × {{Q2}} = {{response}} {{Q11}}&lt;/p&gt;","hint":"&lt;p&gt;Efetue a multiplicação e observe se o resultado está expresso na unidade de comprimento dada.&lt;/p&gt;","feedback":"&lt;p&gt;Para multiplicar uma medida de comprimento por um número, realize a operação e expresse o resultado na mesma unidade inicial.&lt;/p&gt;","seed":{"parameters":[{"name":"Q1","label":null,"min":10,"max":999,"step":1},{"name":"Q2","label":null,"min":1,"max":9,"step":1},{"name":"Q11","list":["km","hm","dam","m","dm","cm","mm"]}],"calculated":[{"name":"A1","label":"{{function}}","function":"{{Q1}}*{{Q2}}"}],"uniques":true},"algorithm":{"name":"calculateOperation","params":{"method":"equivLiteral","keyboard":"NUMERICAL"}}}</t>
  </si>
  <si>
    <t>Un caracol recorre &lt;span class=\"no-break\"&gt;{{Q1}} m&lt;/span&gt; al día. En {{Q2}} días, ¿cuántos metros habrá recorrido?
El caracol habrá recorrido &lt;span class=\"no-break\"&gt;{{A1}} m.&lt;/span&gt;</t>
  </si>
  <si>
    <r>
      <rPr>
        <rFont val="Calibri"/>
        <color rgb="FF000000"/>
        <sz val="12.0"/>
      </rPr>
      <t>Q1: Mín:</t>
    </r>
    <r>
      <rPr>
        <rFont val="Calibri"/>
        <color rgb="FF000000"/>
        <sz val="12.0"/>
      </rPr>
      <t xml:space="preserve"> 10</t>
    </r>
    <r>
      <rPr>
        <rFont val="Calibri"/>
        <color rgb="FF000000"/>
        <sz val="12.0"/>
      </rPr>
      <t xml:space="preserve">;Máx: </t>
    </r>
    <r>
      <rPr>
        <rFont val="Calibri"/>
        <color rgb="FF000000"/>
        <sz val="12.0"/>
      </rPr>
      <t>24</t>
    </r>
    <r>
      <rPr>
        <rFont val="Calibri"/>
        <color rgb="FF000000"/>
        <sz val="12.0"/>
      </rPr>
      <t xml:space="preserve">; </t>
    </r>
    <r>
      <rPr>
        <rFont val="Calibri"/>
        <color rgb="FF000000"/>
        <sz val="12.0"/>
      </rPr>
      <t>Step: 1
Q2: Mín: 2;Máx: 9;Step: 1</t>
    </r>
  </si>
  <si>
    <t>Multiplica los metros que recorre el caracol en un día por el número de días.</t>
  </si>
  <si>
    <t>&lt;p&gt;Para conocer la distancia que recorrerá el caracol, multiplica {{Q1}} por {{Q2}} y expresa el producto en metros.&lt;/p&gt;</t>
  </si>
  <si>
    <t>{"id":"M3-MyM-4b-A-1","stimulus":"&lt;p&gt;Um caracol anda &lt;span class=\"no-break\"&gt;{{Q1}} m&lt;/span&gt; por dia. Em {{Q2}} dias, quantos metros ele andará?&lt;/p&gt;","template":"&lt;p&gt;O caracol irá andar &lt;span class=\"no-break\"&gt;{{response}} m.&lt;/span&gt;&lt;/p&gt;","hint":"&lt;p&gt;Multiplique os metros que o caracol anda em um dia pelo número de dias.&lt;/p&gt;","feedback":"&lt;p&gt;Para encontrar a distância que o caracol andará, multiplique {{Q1}} por {{Q2}} e expresse o produto em metros.&lt;/p&gt;","seed":{"parameters":[{"name":"Q1","label":null,"min":10,"max":24,"step":1},{"name":"Q2","label":null,"min":2,"max":9,"step":1}],"calculated":[{"name":"A1","label":"{{function}}","function":"{{Q1}}*{{Q2}}"}],"uniques":true},"algorithm":{"name":"calculateOperation","params":{"method":"equivLiteral","keyboard":"NUMERICAL"}}}</t>
  </si>
  <si>
    <t>Cada piso de un edificio mide &lt;span class=\"no-break\"&gt;{{Q1}} cm&lt;/span&gt; de altura. ¿A cuántos centímetros de la calle se encuentra el techo del {{Q2}}.º piso?
El techo del {{Q2}}.º piso está a &lt;span class=\"no-break\"&gt;{{A1}} cm&lt;/span&gt; de la calle.</t>
  </si>
  <si>
    <t>Q1: Mín: 280; Máx: 350; Step: 1
Q2: Mín: 2; Máx: 9; Step: 1</t>
  </si>
  <si>
    <t>Multiplica los centímetros de altura de un piso por el número de pisos.</t>
  </si>
  <si>
    <t>&lt;p&gt;Para conocer a qué altura se encuentra el techo del {{Q2}}.º piso, multiplica {{Q1}} por {{Q2}} y expresa el producto en centímetros.&lt;/p&gt;</t>
  </si>
  <si>
    <t>{"id":"M3-MyM-4b-A-2","stimulus":"&lt;p&gt;Cada andar de um edifício em construção está a &lt;span class=\"no-break\"&gt;{{Q1}} cm&lt;/span&gt; de altura do térreo. A quantos centímetros do térreo fica o {{Q2}}º andar?&lt;/p&gt;","template":"&lt;p&gt;O {{Q2}}º andar está a &lt;span class=\"no-break\"&gt;{{response}} cm&lt;/span&gt; do térreo.&lt;/p&gt;","hint":"&lt;p&gt;Multiplique a medida da altura de um andar pelo número de andares.&lt;/p&gt;","feedback":"&lt;p&gt;Para saber a que altura está o {{Q2}}º andar, multiplique {{Q1}} por {{Q2}} e expresse o produto em centímetros.&lt;/p&gt;","seed":{"parameters":[{"name":"Q1","label":null,"min":280,"max":350,"step":1},{"name":"Q2","label":null,"min":2,"max":9,"step":1}],"calculated":[{"name":"A1","label":"{{function}}","function":"{{Q1}}*{{Q2}}"}],"uniques":true},"algorithm":{"name":"calculateOperation","params":{"method":"equivLiteral","keyboard":"NUMERICAL"}}}</t>
  </si>
  <si>
    <t>Un botánico ha comprobado que un árbol crece &lt;span class=\"no-break\"&gt;{{Q1}} dm&lt;/span&gt; al año. ¿Cuántos decímetros crecerá el árbol al cabo de {{Q2}} años?
El árbol crecerá {{A1}} dm.</t>
  </si>
  <si>
    <t>Q1: Mín 10; Máx 50; Step: 1
Q2: Mín 2; Máx 9; Step: 1</t>
  </si>
  <si>
    <t>Multiplica los decímetros que crece el árbol al año por el número de años.</t>
  </si>
  <si>
    <t>&lt;p&gt;Para conocer cuánto crecerá el árbol en {{Q2}} años, multiplica {{Q1}} por {{Q2}} y expresa el producto en decímetros.&lt;/p&gt;</t>
  </si>
  <si>
    <t>{"id":"M3-MyM-4b-A-3","stimulus":"&lt;p&gt;Um botânico verificou que uma árvore cresce &lt;span class=\"no-break\"&gt;{{Q1}} dm&lt;/span&gt; por ano. Quantos decímetros a árvore crescerá após {{Q2}} anos?&lt;/p&gt;","template":"&lt;p&gt;A árvore crescerá {{response}} dm.&lt;/p&gt;","hint":"&lt;p&gt;Multiplique a quantidade de decímetros que a árvore cresce por ano pelo número de anos.&lt;/p&gt;","feedback":"&lt;p&gt;Para descobrir quanto a árvore crescerá em {{Q2}} anos, multiplique {{Q1}} por {{Q2}} e expresse o produto em decímetros.&lt;/p&gt;","seed":{"parameters":[{"name":"Q1","label":null,"min":10,"max":50,"step":1},{"name":"Q2","label":null,"min":2,"max":9,"step":1}],"calculated":[{"name":"A1","label":"{{function}}","function":"{{Q1}}*{{Q2}}"}],"uniques":true},"algorithm":{"name":"calculateOperation","params":{"method":"equivLiteral","keyboard":"NUMERICAL"}}}</t>
  </si>
  <si>
    <t>Una empresa utiliza {{Q1}} m de hilo de lana para tejer un par de calcetines. ¿Cuántos metros necesitará para coser {{Q2}} pares de calcetines?
Necesitará {{A1}} m de lana.</t>
  </si>
  <si>
    <t>Q1: Mín: 400; Máx: 500; Step: 1
Q2: Mín: 2; Máx: 9; Step: 1</t>
  </si>
  <si>
    <t>Multiplica los metros de lana para un par de calcetines por el número de calcetines.</t>
  </si>
  <si>
    <t>&lt;p&gt;Para conocer la lana necesaria, multiplica {{Q1}} por {{Q2}} y expresa el producto en metros.&lt;/p&gt;</t>
  </si>
  <si>
    <t>{"id":"M3-MyM-4b-A-4","stimulus":"&lt;p&gt;Uma empresa utiliza {{Q1}} m de fio de lã para tricotar um par de meias. Quantos metros ela precisará para produzir {{Q2}} pares de meias?&lt;/p&gt;","template":"&lt;p&gt;Serão necessários {{response}} m de lã.&lt;/p&gt;","hint":"&lt;p&gt;Multiplique a quantidade de metros de lã de um par de meias pelo número de pares de meias.&lt;/p&gt;","feedback":"&lt;p&gt;Para saber a quantidade de lã necessária, multiplique {{Q1}} por {{Q2}} e expresse o produto em metros.&lt;/p&gt;","seed":{"parameters":[{"name":"Q1","label":null,"min":400,"max":500,"step":1},{"name":"Q2","label":null,"min":2,"max":9,"step":1}],"calculated":[{"name":"A1","label":"{{function}}","function":"{{Q1}}*{{Q2}}"}],"uniques":true},"algorithm":{"name":"calculateOperation","params":{"method":"equivLiteral","keyboard":"NUMERICAL"}}}</t>
  </si>
  <si>
    <t>En una fábrica utilizan {{Q1}} cm de cinta adhesiva para empaquetar una caja. Si han empaquetado {{Q2}} cajas, ¿cuántos centímetros de cinta adhesiva se han utilizado?</t>
  </si>
  <si>
    <r>
      <rPr>
        <rFont val="Calibri"/>
        <color theme="1"/>
        <sz val="12.0"/>
      </rPr>
      <t xml:space="preserve">Q1: Mín: 10; Máx: </t>
    </r>
    <r>
      <rPr>
        <rFont val="Calibri"/>
        <color theme="1"/>
        <sz val="12.0"/>
      </rPr>
      <t>500</t>
    </r>
    <r>
      <rPr>
        <rFont val="Calibri"/>
        <color theme="1"/>
        <sz val="12.0"/>
      </rPr>
      <t>; Step: 1
Q2: Mín: 2; Máx: 9;Step: 1</t>
    </r>
  </si>
  <si>
    <t>Multiplica los centímetros de cinta adhesiva para una caja por el número de cajas.</t>
  </si>
  <si>
    <t>&lt;p&gt;Para conocer cuánta cinta adhesiva se ha necesitado, multiplica {{Q1}} por {{Q2}} y expresa el producto en centímetros.&lt;/p&gt;</t>
  </si>
  <si>
    <t>{"id":"M3-MyM-4b-A-5","stimulus":"&lt;p&gt;Em uma fábrica, são usados {{Q1}} cm de fita adesiva para embalar uma caixa. Se em um dia foram empacotadas {{Q2}} caixas, quantos centímetros de fita foram usados?&lt;/p&gt;","template":"&lt;p&gt;Foram utilizados {{response}} cm de fita adesiva.&lt;/p&gt;","hint":"&lt;p&gt;Multiplique a quantidade de fita para uma caixa pelo número de caixas.&lt;/p&gt;","feedback":"&lt;p&gt;Para descobrir quanta fita foi necessária, multiplique {{Q1}} por {{Q2}} e expresse o produto em centímetros.&lt;/p&gt;","seed":{"parameters":[{"name":"Q1","label":null,"min":10,"max":500,"step":1},{"name":"Q2","label":null,"min":2,"max":9,"step":1}],"calculated":[{"name":"A1","label":"{{function}}","function":"{{Q1}}*{{Q2}}"}],"uniques":true},"algorithm":{"name":"calculateOperation","params":{"method":"equivLiteral","keyboard":"NUMERICAL"}}}</t>
  </si>
  <si>
    <t>M3-MyM-5a</t>
  </si>
  <si>
    <t>Reconoce el litro, decilitro y centilitro como unidades para medir la capacidad de recipientes (máx 5 litros, sin decimales)</t>
  </si>
  <si>
    <t>Selecciona la afirmacion correcta.
Una botella tiene una capacidad de 50 cl.*
Un vaso tiene una capacidad de 20 cl.*
Una bañera tiene una capacidad de 100 l.*
Una garrafa tiene una capacidad de 20 l.*
Una botella tiene una capacidad de {{Q1}} cl.
Un vaso tiene una capacidad de {{Q3}} l.
Una bañera tiene una capacidad de {{Q5}} dl.
Una garrafa tiene una capacidad de {{Q7}} cl.
(Se ven 3, 1 correctas)</t>
  </si>
  <si>
    <r>
      <rPr>
        <rFont val="Calibri"/>
        <color rgb="FF000000"/>
        <sz val="12.0"/>
      </rPr>
      <t xml:space="preserve">Selecciona la afirmacion correcta.
A1: Una botella tiene una capacidad de 50 cl.*
A2: Un vaso tiene una capacidad de 20 cl.*
A3: Una bañera tiene una capacidad de 200 l.*
A4: Una garrafa tiene una capacidad de 20 l.*
A5: Una botella tiene una capacidad de {{Q1}} </t>
    </r>
    <r>
      <rPr>
        <rFont val="Calibri"/>
        <color rgb="FF000000"/>
        <sz val="12.0"/>
      </rPr>
      <t>cl</t>
    </r>
    <r>
      <rPr>
        <rFont val="Calibri"/>
        <color rgb="FF000000"/>
        <sz val="12.0"/>
      </rPr>
      <t xml:space="preserve">.
A6: Un vaso tiene una capacidad de {{Q3}} </t>
    </r>
    <r>
      <rPr>
        <rFont val="Calibri"/>
        <color rgb="FF000000"/>
        <sz val="12.0"/>
      </rPr>
      <t>l</t>
    </r>
    <r>
      <rPr>
        <rFont val="Calibri"/>
        <color rgb="FF000000"/>
        <sz val="12.0"/>
      </rPr>
      <t xml:space="preserve">.
A7: Una bañera tiene una capacidad de {{Q5}} </t>
    </r>
    <r>
      <rPr>
        <rFont val="Calibri"/>
        <color rgb="FF000000"/>
        <sz val="12.0"/>
      </rPr>
      <t>cl</t>
    </r>
    <r>
      <rPr>
        <rFont val="Calibri"/>
        <color rgb="FF000000"/>
        <sz val="12.0"/>
      </rPr>
      <t xml:space="preserve">.
A8: Una garrafa tiene una capacidad de {{Q7}} </t>
    </r>
    <r>
      <rPr>
        <rFont val="Calibri"/>
        <color rgb="FF000000"/>
        <sz val="12.0"/>
      </rPr>
      <t>cl.</t>
    </r>
    <r>
      <rPr>
        <rFont val="Calibri"/>
        <color rgb="FF000000"/>
        <sz val="12.0"/>
      </rPr>
      <t xml:space="preserve">
(Se ven 3, 1 correctas)</t>
    </r>
  </si>
  <si>
    <t>Q1: Mín = 1; Máx = 9; Step = 1
Q3: Mín = 1; Máx = 30; Step = 1
Q5: Mín = 1; Máx = 90; Step = 1
Q7: Mín = 1; Máx = 90; Step = 1</t>
  </si>
  <si>
    <t>&lt;p&gt;El litro es la unidad principal de medida de capacidad.&lt;/p&gt;&lt;p&gt;1 l = 10 dl = 100 cl&lt;/p&gt;</t>
  </si>
  <si>
    <t>&lt;p&gt;El litro es la unidad principal de medida de capacidad.&lt;/p&gt;&lt;p&gt;1 l = 10 dl = 100 cl&lt;/p&gt;
- Si falla A5
&lt;p&gt;La capacidad de una botella suele estar entre los 30 cl y 1.5 l.&lt;/p&gt;
- Si falla A6
&lt;p&gt;La capacidad de un vaso suele ser de unos 20 cl.&lt;/p&gt;
- Si falla A7
&lt;p&gt;La capacidad de una bañera suele ser de entre 100 l y 150 l.&lt;/p&gt;
-Si falla A8
&lt;p&gt;La capacidad de una garrafa suele estar entre los 5 l y los 25 l.&lt;/p&gt;</t>
  </si>
  <si>
    <t>{"id":"M3-MyM-5a-I-1","stimulus":"&lt;p&gt;Selecione a afirmação correta.&lt;/p&gt;","hint":"&lt;p&gt;O litro é a principal unidade de medida de capacidade.&lt;/p&gt;&lt;p style=\"text-align: center\"&gt;1 l = 10 dl = 100 cl&lt;/p&gt;","feedback":"&lt;p&gt;O litro é a principal unidade de medida de capacidade.&lt;/p&gt;&lt;p style=\"text-align: center\"&gt;1 l = 10 dl = 100 cl&lt;/p&gt;","seed":{"parameters":[{"name":"Q1","label":null,"min":1,"max":9,"step":1},{"name":"Q3","label":null,"min":1,"max":30,"step":1},{"name":"Q5","label":null,"min":1,"max":90,"step":1},{"name":"Q7","label":null,"min":1,"max":90,"step":1}],"calculated":[{"name":"A1","label":"Uma garrafa tem uma capacidade de 50 cl."},{"name":"A2","label":"Um copo tem capacidade de 20 cl."},{"name":"A3","label":"Uma banheira tem uma capacidade de 100 l."},{"name":"A4","label":"Uma galão tem capacidade de 20 litros."},{"name":"A5","label":"Uma garrafa tem capacidade de {{Q1}} cl.","incorrect":true,"feedback":"&lt;p&gt;A capacidade de uma garrafa é geralmente entre 30 cl e 1,5 l.&lt;/p&gt;"},{"name":"A6","label":"Um copo tem capacidade de {{Q3}} l.","incorrect":true,"feedback":"&lt;p&gt;A capacidade de um copo é geralmente cerca de 20 cl.&lt;/p&gt;"},{"name":"A7","label":"Uma banheira tem uma capacidade de {{Q5}} dl.","incorrect":true,"feedback":"&lt;p&gt;A capacidade de uma banheira é geralmente entre 100 l e 150 l.&lt;/p&gt;"},{"name":"A8","label":"Um galão tem capacidade de {{Q7}} cl.","incorrect":true,"feedback":"&lt;p&gt;A capacidade de um galão é geralmente entre 5 l e 25 l.&lt;/p&gt;"}],"uniques":true},"algorithm":{"name":"trueFalse","template":"Multiple choice – standard","params":{"countCorrect":1,"countIncorrect":2,"showCheckIcon":true}}}</t>
  </si>
  <si>
    <t>Escribe, en su forma abreviada, en cuál de estas unidades de capacidad se expresan mejor las siguientes medidas: litros, decilitros o centilitros.
El depósito de un coche tiene una capacidad de {{Q1}} {{A1}}.
Una taza tiene una capacidad de {{Q2}} {{A2}}.
Un bote de gel hidroalcohólico de bolsillo tiene una capacidad de unos {{Q3}} {{A3}}.</t>
  </si>
  <si>
    <t>Q1= Mín = 40; Máx = 70; Step = 1.
Q2= Mín = 2; Máx = 3; Step = 1
Q3= Mín = 5; Máx = 10; Step = 1</t>
  </si>
  <si>
    <t>A1 = "l"
A2 = "dl"
A3 = "cl"</t>
  </si>
  <si>
    <t>&lt;p&gt;El litro es la unidad principal de medida de capacidad.&lt;/p&gt;&lt;p&gt;1 l = 10 dl = 100 cl&lt;/p&gt;
-Si falla A1
&lt;p&gt;La capacidad del depósito de un coche suele estar entre los 40 y los 120 l.&lt;/p&gt;
-Si falla A2
&lt;p&gt;La capacidad de una taza suele ser de 2 cl.&lt;/p&gt;
-Si falla A3
&lt;p&gt;La capacidad de un gel hidroalcohólico de bolsillo suele estar entre los 3 y los 10 ml.&lt;/p&gt;</t>
  </si>
  <si>
    <t>{"id":"M3-MyM-5a-E-1","stimulus":"&lt;p&gt;Escreva, na forma abreviada, em qual dessas unidades de capacidade as seguintes medidas são melhor expressas: litros, decilitros ou centilitros.&lt;/p&gt;","template":"&lt;p&gt;O tanque de um carro tem capacidade de {{Q1}} {{response}}.&lt;/p&gt;&lt;p&gt;Um copo tem capacidade de {{Q2}} {{response}}.&lt;/p&gt;&lt;p&gt;Um frasco de álcool em gel de bolso tem uma capacidade de aproximadamente {{Q3}} {{response}}.&lt;/p&gt;","hint":"&lt;p&gt;O litro é a principal unidade de medida de capacidade.&lt;/p&gt;&lt;p style=\"text-align: center\"&gt;1 l = 10 dl = 100 cl&lt;/p&gt;","feedback":"&lt;p&gt;O litro é a principal unidade de medida de capacidade.&lt;/p&gt;&lt;p style=\"text-align: center\"&gt;1 l = 10 dl = 100 cl&lt;/p&gt;","seed":{"parameters":[{"name":"Q1","label":null,"min":40,"max":70,"step":1},{"name":"Q2","label":null,"min":2,"max":3,"step":1},{"name":"Q3","label":null,"min":5,"max":10,"step":1}],"calculated":[{"name":"A1","label":"l","feedback":"&lt;p&gt;A capacidade de um tanque de carro é geralmente de 40 l a 120 l.&lt;/p&gt;"},{"name":"A2","label":"dl","feedback":"&lt;p&gt;A capacidade de um copo é geralmente 2 cl.&lt;/p&gt;"},{"name":"A3","label":"cl","feedback":"&lt;p&gt;A capacidade de um frasco de ácool em gel é geralmente de 3 ml a 10 ml.&lt;/p&gt;"}],"uniques":true},"algorithm":{"name":"calculateOperation","template":"Cloze with text"}}</t>
  </si>
  <si>
    <t>Escribe, en su forma abreviada, en cuál de estas unidades de capacidad se expresan mejor las siguientes medidas: litros, decilitros o centilitros.
La capacidad de un tarro de mermelada es de {{Q1}} {{A1}}.
Es recomendable beber alrededor de {{Q2}} {{A2}} de agua al día.
Un brik tiene una capacidad de {{Q3}} {{A3}}.</t>
  </si>
  <si>
    <t>Q1= Mín = 40; Máx = 50; Step = 1
Q2= List = 2, 3
Q3= Mín = 9.5; Máx = 10; Step = 0.1</t>
  </si>
  <si>
    <t>A1 = "cl"
A2 = "l"
A3 = "dl"</t>
  </si>
  <si>
    <t>&lt;p&gt;El litro es la unidad principal de medida de capacidad.&lt;/p&gt;&lt;p&gt;1 l = 10 dl = 100 cl&lt;/p&gt;
-Si falla A1
&lt;p&gt;La capacidad de un tarro de mermelada suele estar entre los 40 y los 50 cl.&lt;/p&gt;
-Si falla A2
&lt;p&gt;Se recomienda beber entre 2 y 3 l de agua al día.&lt;/p&gt;
-Si falla A3
&lt;p&gt;La capacidad de un brik suele ser de 10 dl.&lt;/p&gt;</t>
  </si>
  <si>
    <t>{"id":"M3-MyM-5a-E-2","stimulus":"&lt;p&gt;Escreva, na forma abreviada, em qual dessas unidades de capacidade as seguintes medidas são melhor expressas: litros, decilitros ou centilitros.&lt;/p&gt;","template":"&lt;p&gt;A capacidade de um pote de geleia é {{Q1}} {{response}}.&lt;/p&gt;&lt;p&gt;Recomenda-se beber cerca de {{Q2}} {{response}} de água por dia.&lt;/p&gt;&lt;p&gt;Uma caixa de leite tem uma capacidade de {{Q3}} {{response}}.&lt;/p&gt;","hint":"&lt;p&gt;O litro é a principal unidade de medida de capacidade.&lt;/p&gt;&lt;p style=\"text-align: center\"&gt;1 l = 10 dl = 100 cl&lt;/p&gt;","feedback":"&lt;p&gt;O litro é a principal unidade de medida de capacidade.&lt;/p&gt;&lt;p style=\"text-align: center\"&gt;1 l = 10 dl = 100 cl&lt;/p&gt;","seed":{"parameters":[{"name":"Q1","label":null,"min":40,"max":50,"step":1},{"name":"Q2","label":null,"list":[2,3]},{"name":"Q3","label":null,"min":9.5,"max":10,"step":0.1}],"calculated":[{"name":"A1","label":"cl","feedback":"&lt;p&gt;A capacidade de um pote de geleia é geralmente de 40 cl e 50 cl.&lt;/p&gt;"},{"name":"A2","label":"l","feedback":"&lt;p&gt;Recomenda-se beber entre 2 l e 3 l de água por dia.&lt;/p&gt;"},{"name":"A3","label":"dl","feedback":"&lt;p&gt;A capacidade de uma caixa de leite é geralmente 10 dl.&lt;/p&gt;"}],"uniques":true},"algorithm":{"name":"calculateOperation","template":"Cloze with text"}}</t>
  </si>
  <si>
    <t>Escribe, en su forma abreviada, en cuál de estas unidades de capacidad se expresan mejor las siguientes medidas: litros, decilitros o centilitros.
Una cantimplora tiene una capacidad de {{Q1}} {{A1}}.
Una garrafa tiene una capacidad de {{Q2}} {{A2}}.
Una lata de refresco tiene una capacidad de {{Q3}} {{A3}}.</t>
  </si>
  <si>
    <t>Q1= List = 4, 5, 6, 7
Q2= List = 2, 3, 4, 5
Q3= Mín = 25; Máx = 35; Step = 1</t>
  </si>
  <si>
    <t>A1 = "dl"
A2 = "l"
A3 = "cl"</t>
  </si>
  <si>
    <t>&lt;p&gt;El litro es la unidad principal de medida de capacidad.&lt;/p&gt;&lt;p&gt;1 l = 10 dl = 100 cl&lt;/p&gt;
-Si falla A1
&lt;p&gt;La capacidad de una cantimplora suele estar entre los 4 y 7 dl.&lt;/p&gt;
-Si falla A2
&lt;p&gt;La capacidad de una garrafa suele estar entre los 2 y los 5 l.&lt;/p&gt;
-Si falla A3
&lt;p&gt;La capacidad de una lata de refresco suele ser de unos 25 cl.&lt;/p&gt;</t>
  </si>
  <si>
    <t>{"id":"M3-MyM-5a-E-3","stimulus":"&lt;p&gt;Escreva, na forma abreviada, em qual dessas unidades de capacidade as seguintes medidas são melhor expressas: litros, decilitros ou centilitros.&lt;/p&gt;","template":"&lt;p&gt;Uma garrafa de água mineral tem capacidade de {{Q1}} {{response}}.&lt;/p&gt;&lt;p&gt;Um galão de água tem capacidade de {{Q2}} {{response}}.&lt;/p&gt;&lt;p&gt;Uma lata de refrigerante tem capacidade de {{Q3}} {{response}}.&lt;/p&gt;","hint":"&lt;p&gt;O litro é a principal unidade de medida de capacidade.&lt;/p&gt;&lt;p style=\"text-align: center\"&gt;1 l = 10 dl = 100 cl&lt;/p&gt;","feedback":"&lt;p&gt;O litro é a principal unidade de medida de capacidade.&lt;/p&gt;&lt;p style=\"text-align: center\"&gt;1 l = 10 dl = 100 cl&lt;/p&gt;","seed":{"parameters":[{"name":"Q1","label":null,"list":[3,4,5,6]},{"name":"Q2","label":null,"list":[2,3,4,5]},{"name":"Q3","label":null,"min":25,"max":35,"step":1}],"calculated":[{"name":"A1","label":"dl","feedback":"&lt;p&gt;A capacidade de uma garrafa de água mineral é normalmente entre 3 dl e 6 dl.&lt;/p&gt;"},{"name":"A2","label":"l","feedback":"&lt;p&gt;A capacidade de um galão de água é geralmente entre 2 l e 5 l.&lt;/p&gt;"},{"name":"A3","label":"cl","feedback":"&lt;p&gt;A capacidade de uma lata de refrigerante é geralmente cerca de 25 cl.&lt;/p&gt;"}],"uniques":true},"algorithm":{"name":"calculateOperation","template":"Cloze with text"}}</t>
  </si>
  <si>
    <t>M3-MyM-5b</t>
  </si>
  <si>
    <t>Establece equivalencias entre el litro, decilitro y centilitro (de litros y decilitros a decilitros y centilitros, máx 200 litros, sin decimales)</t>
  </si>
  <si>
    <t>Arrastra los siguientes números para que las conversiones de unidades sean correctas.
{{A1}} l = {{A2}} dl = {{A3}} cl</t>
  </si>
  <si>
    <t>Q1: Mín 2;Máx 20; Step: 1
Q2: Mín 2;Máx 20; Step: 1
Q3: Mín 2;Máx 20; Step: 1</t>
  </si>
  <si>
    <t>A1 = {{Q1}}
A2 = {{Q1}}*10
A3 = {{Q1}}*100
Distractores
A4 = {{Q2}}*10
A5 = {{Q3}}*100</t>
  </si>
  <si>
    <t>&lt;p&gt;La equivalencia entre litros, decilitros y centilitros es la siguiente:&lt;/p&gt;&lt;p&gt;1 l = 10 dl = 100 cl&lt;/p&gt;</t>
  </si>
  <si>
    <t>&lt;p&gt;La equivalencia entre litros, decilitros y centilitros es la siguiente:&lt;/p&gt;&lt;p&gt;1 l = 10 dl = 100 cl&lt;/p&gt;
- Si falla A1
&lt;p&gt;Para calcular esta equivalencia hay que dividir los dl entre 10:&lt;/p&gt;&lt;p&gt;{{A1}} dl = {{A1}} : 10 = {{Q1}} l&lt;/p&gt;
- Si falla A2
&lt;p&gt;Para calcular esta equivalencia hay que multiplicar los litros por 10:&lt;/p&gt;&lt;p&gt;{{Q1}} l = {{Q1}} × 10 = {{A2}} dl&lt;/p&gt;
- Si falla A3
&lt;p&gt;Para calcular esta equivalencia hay que multiplicar los litros por 100:&lt;/p&gt;&lt;p&gt;{{Q1}} l = {{Q1}} × 100 = {{A3}} cl&lt;/p&gt;</t>
  </si>
  <si>
    <t>{"id":"M3-MyM-5b-I-1","stimulus":"&lt;p&gt;Arraste os números para que as conversões de unidade fiquem corretas.&lt;/p&gt;","template":"&lt;p style=\"text-align: center\"&gt;{{response}} l = {{response}} dl = {{response}} cl&lt;/p&gt;","hint":"&lt;p&gt;A equivalência entre litros, decilitros e centilitros é:&lt;/p&gt;&lt;p style=\"text-align: center\"&gt;1 l = 10 dl = 100 cl&lt;/p&gt;","feedback":"&lt;p&gt;A equivalência entre litros, decilitros e centilitros é:&lt;/p&gt;&lt;p style=\"text-align: center\"&gt;1 l = 10 dl = 100 cl&lt;/p&gt;","seed":{"parameters":[{"name":"Q1","label":null,"min":2,"max":20,"step":1},{"name":"Q2","label":null,"min":2,"max":20,"step":1},{"name":"Q3","label":null,"min":2,"max":20,"step":1}],"calculated":[{"name":"TA1","label":null,"function":"{{Q1}}","temp":true},{"name":"TA2","label":null,"function":"{{Q1}}*10","temp":true},{"name":"TA3","label":null,"function":"{{Q1}}*100","temp":true},{"name":"TA4","label":null,"function":"{{Q2}}*10","temp":true},{"name":"TA5","label":null,"function":"{{Q3}}*100","temp":true},{"name":"A1","label":"{{Q1}}","function":"{{Q1}}","feedback":"&lt;p&gt;Para calcular essa equivalência, divida os decilitros por 10:&lt;/p&gt;&lt;p&gt;{{TA2}} dl = {{function}} : 10 = {{Q1}} l&lt;/p&gt;"},{"name":"A2","label":"{{Q1}} × 10","function":"{{Q1}}*10","feedback":"&lt;p&gt;Para calcular essa equivalência, multiplique os litros por 10:&lt;/p&gt;&lt;p style=\"text-align: center\"&gt;{{Q1}} l = {{Q1}} × 10 = {{function}} dl&lt;/p&gt;"},{"name":"A3","label":"{{Q1}} × 100","function":"{{Q1}}*100","feedback":"&lt;p&gt;Para calcular essa equivalência, multiplique os litros por 100:&lt;/p&gt;&lt;p style=\"text-align: center\"&gt;{{Q1}} l = {{Q1}} × 100 = {{function}} cl&lt;/p&gt;"},{"name":"A4","label":"{{Q2}} × 10","function":"{{Q2}}*10","incorrect":true},{"name":"A5","label":"{{Q3}} × 100","function":"{{Q3}}*100","incorrect":true}],"uniques":true},"algorithm":{"name":"calculateOperation","template":"Cloze with drag &amp; drop","params":{"keyboard":"NUMERICAL"}}}</t>
  </si>
  <si>
    <t>Calcula las siguientes conversiones.
{{Q1}} l = {{A1}} dl
{{Q2}} dl = {{A2}} cl</t>
  </si>
  <si>
    <t>Q1: Mín 10;Máx 200; Step: 1
Q2: Mín 10;Máx 200; Step: 1</t>
  </si>
  <si>
    <t>A1 = {{Q1}}*10
A2 = {{Q2}}*10</t>
  </si>
  <si>
    <t>&lt;p&gt;La equivalencia entre litros, decilitros y centilitros es la siguiente:&lt;/p&gt;&lt;p&gt;l = 10 dl = 100 cl&lt;/p&gt;</t>
  </si>
  <si>
    <t>&lt;p&gt;La equivalencia entre litros, decilitros y centilitros es la siguiente:&lt;/p&gt;&lt;p&gt;l = 10 dl = 100 cl&lt;/p&gt;
- Si falla A1
&lt;p&gt;Para calcular esta equivalencia hay que multiplicar los litros por 10:&lt;/p&gt;&lt;p&gt;{{Q1}} l = {{Q1}} × 10 = {{A1}} dl&lt;/p&gt;
-Si falla A2
&lt;p&gt;Para calcular esta equivalencia hay que multiplicar los dl por 10:&lt;/p&gt;&lt;p&gt;{{Q2}} dl = {{Q2}} × 10 = {{A2}} cl&lt;/p&gt;</t>
  </si>
  <si>
    <t>{"id":"M3-MyM-5b-E-1","stimulus":"&lt;p&gt;Calcule as seguintes conversões.&lt;/p&gt;","template":"&lt;p style=\"text-align: center\"&gt;{{Q1}} l = {{response}} dl&lt;/p&gt;&lt;p style=\"text-align: center\"&gt;{{Q2}} dl = {{response}} cl&lt;/p&gt;","hint":"&lt;p&gt;A equivalência entre litros, decilitros e centilitros é:&lt;/p&gt;&lt;p style=\"text-align: center\"&gt;1 l = 10 dl = 100 cl&lt;/p&gt;","feedback":"&lt;p&gt;A equivalência entre litros, decilitros e centilitros é:&lt;/p&gt;&lt;p style=\"text-align: center\"&gt;1 l = 10 dl = 100 cl&lt;/p&gt;","seed":{"parameters":[{"name":"Q1","label":null,"min":10,"max":200,"step":1},{"name":"Q2","label":null,"min":10,"max":200,"step":1}],"calculated":[{"name":"A1","label":"{{function}}","function":"{{Q1}}*10","feedback":"&lt;p&gt;Para calcular essa equivalência, multiplique os litros por 10:&lt;/p&gt;&lt;p style=\"text-align: center\"&gt;{{Q1}} l = {{Q1}} × 10 = {{function}} dl&lt;/p&gt;"},{"name":"A2","label":"{{function}}","function":"{{Q2}}*10","feedback":"&lt;p&gt;Para calcular essa equivalência, multiplique os decilitros por 10:&lt;/p&gt;&lt;p style=\"text-align: center\"&gt;{{Q2}} dl = {{Q2}} × 10 = {{function}} cl&lt;/p&gt;"}],"uniques":true},"algorithm":{"name":"calculateOperation","params":{"method":"equivLiteral","keyboard":"NUMERICAL"}}}</t>
  </si>
  <si>
    <t>Calcula las siguientes conversiones.
{{Q3}} dl = {{A3}} cl
{{Q1}} l = {{A1}} dl</t>
  </si>
  <si>
    <t>Q3: Mín 10;Máx 200; Step: 1
Q1: Mín 10;Máx 200; Step: 1</t>
  </si>
  <si>
    <t>A3 = {{Q3}}*10
A1 = {{Q1}}*10</t>
  </si>
  <si>
    <t>&lt;p&gt;La equivalencia entre litros, decilitros y centilitros es la siguiente:&lt;/p&gt;&lt;p&gt;l = 10 dl = 100 cl&lt;/p&gt;
- Si falla A3
&lt;p&gt;Para calcular esta equivalencia hay que multiplicar los dl por 10:&lt;/p&gt;&lt;p&gt;{{Q3}} dl = {{Q3}} × 10 = {{A3}} cl&lt;/p&gt;
-Si falla A1
&lt;p&gt;Para calcular esta equivalencia hay que multiplicar los litros por 10:&lt;/p&gt;&lt;p&gt;{{Q1}} l = {{Q1}} × 10 = {{A1}} dl&lt;/p&gt;</t>
  </si>
  <si>
    <t>{"id":"M3-MyM-5b-E-2","stimulus":"&lt;p&gt;Calcule as seguintes conversões.&lt;/p&gt;","template":"&lt;p style=\"text-align: center\"&gt;{{Q3}} dl = {{response}} cl&lt;/p&gt;&lt;p style=\"text-align: center\"&gt;{{Q1}} l = {{response}} dl&lt;/p&gt;","hint":"&lt;p&gt;A equivalência entre litros, decilitros e centilitros é:&lt;/p&gt;&lt;p style=\"text-align: center\"&gt;1 l = 10 dl = 100 cl&lt;/p&gt;","feedback":"&lt;p&gt;A equivalência entre litros, decilitros e centilitros é:&lt;/p&gt;&lt;p style=\"text-align: center\"&gt;1 l = 10 dl = 100 cl&lt;/p&gt;","seed":{"parameters":[{"name":"Q1","label":null,"min":10,"max":200,"step":1},{"name":"Q3","label":null,"min":10,"max":200,"step":1}],"calculated":[{"name":"A3","label":"{{function}}","function":"{{Q3}}*10","feedback":"&lt;p&gt;Para calcular essa equivalência, multiplique os decilitros por 10:&lt;/p&gt;&lt;p style=\"text-align: center\"&gt;{{Q3}} dl = {{Q3}} × 10 = {{function}} cl&lt;/p&gt;"},{"name":"A1","label":"{{function}}","function":"{{Q1}}*10","feedback":"&lt;p&gt;Para calcular essa equivalência, multiplique os litros por 10:&lt;/p&gt;&lt;p style=\"text-align: center\"&gt;{{Q1}} l = {{Q1}} × 10 = {{function}} dl&lt;/p&gt;"}],"uniques":true},"algorithm":{"name":"calculateOperation","params":{"method":"equivLiteral","keyboard":"NUMERICAL"}}}</t>
  </si>
  <si>
    <t>Calcula las siguientes conversiones.
{{Q2}} l = {{A2}} cl
{{Q3}} dl = {{A3}} cl</t>
  </si>
  <si>
    <t>Q2: Mín 10;Máx 200; Step: 1
Q3: Mín 10;Máx 200; Step: 1</t>
  </si>
  <si>
    <t>A2 = {{Q2}}*100
A3 = {{Q3}}*10</t>
  </si>
  <si>
    <t>&lt;p&gt;La equivalencia entre litros, decilitros y centilitros es la siguiente:&lt;/p&gt;&lt;p&gt;l = 10 dl = 100 cl&lt;/p&gt;
- Si falla A2
&lt;p&gt;Para calcular esta equivalencia hay que multiplicar los litros por 100:&lt;/p&gt;&lt;p&gt;{{Q2}} l = {{Q2}} × 100 = {{A2}} cl&lt;/p&gt;
-Si falla A3
&lt;p&gt;Para calcular esta equivalencia hay que multiplicar los dl por 10:&lt;/p&gt;&lt;p&gt;{{Q3}} dl = {{Q3}} × 10 = {{A3}} cl&lt;/p&gt;</t>
  </si>
  <si>
    <t>{"id":"M3-MyM-5b-E-3","stimulus":"&lt;p&gt;Calcule as seguintes conversões.&lt;/p&gt;","template":"&lt;p style=\"text-align: center\"&gt;{{Q2}} l = {{response}} cl&lt;/p&gt;&lt;p style=\"text-align: center\"&gt;{{Q3}} dl = {{response}} cl&lt;/p&gt;","hint":"&lt;p&gt;A equivalência entre litros, decilitros e centilitros é:&lt;/p&gt;&lt;p style=\"text-align: center\"&gt;1 l = 10 dl = 100 cl&lt;/p&gt;","feedback":"&lt;p&gt;A equivalência entre litros, decilitros e centilitros é:&lt;/p&gt;&lt;p style=\"text-align: center\"&gt;1 l = 10 dl = 100 cl&lt;/p&gt;","seed":{"parameters":[{"name":"Q2","label":null,"min":10,"max":200,"step":1},{"name":"Q3","label":null,"min":10,"max":200,"step":1}],"calculated":[{"name":"A2","label":"{{function}}","function":"{{Q2}}*100","feedback":"&lt;p&gt;Para calcular essa equivalência, multiplique os litros por 100:&lt;/p&gt;&lt;p style=\"text-align: center\"&gt;{{Q2}} l = {{Q2}} × 100 = {{function}} cl&lt;/p&gt;"},{"name":"A3","label":"{{function}}","function":"{{Q3}}*10","feedback":"&lt;p&gt;Para calcular essa equivalência, multiplique os decilitros por 10:&lt;/p&gt;&lt;p style=\"text-align: center\"&gt;{{Q3}} dl = {{Q3}} × 10 = {{function}} cl&lt;/p&gt;"}],"uniques":true},"algorithm":{"name":"calculateOperation","params":{"method":"equivLiteral","keyboard":"NUMERICAL"}}}</t>
  </si>
  <si>
    <t>Una botella contiene {{Q1}} dl de agua. ¿A cuántos centilitros equivalen?
En la botella hay {{A1}} cl de agua.</t>
  </si>
  <si>
    <t>Q1: Mín: 5; Máx: 20; Step: 1</t>
  </si>
  <si>
    <t>¿Cuánta agua contiene la botella?
Contiene {{A2}} dl.
(cloze math)
{{A2}} = {{Q1}}</t>
  </si>
  <si>
    <t>¿Qué pide el enunciado?
Convertir los decilitros en centilitros.*
Convertir los decilitros en mililitros.
Convertir los decilitros en litros.
(single choice)</t>
  </si>
  <si>
    <t>Para hacer esta conversión, ¿qué equivalencia es correcta?
1 dl = 10 cl*
10 dl = 1 cl
1 dl = 100 cl
(single choice)</t>
  </si>
  <si>
    <t>Calcula, por tanto, cuántos centilitros hay en la botella.
{{Q1}} dl × 10 = {{A1}} cl
(cloze math)
A1 = {{Q1}}*10</t>
  </si>
  <si>
    <t>{"id":"M3-MyM-5b-A-1","seed":{"parameters":[{"name":"Q1","label":null,"min":5,"max":20,"step":1}],"uniques":true},"scaffolding":[{"id":"step-0","stimulus":"&lt;p&gt;Uma garrafa contém {{Q1}} dl de água. Quantos centilitros equivalem a essa medida?&lt;/p&gt;","template":"&lt;p&gt;A garrafa contém {{response}} cl de água.&lt;/p&gt;","seed":{"calculated":[{"name":"0-A1","label":"{{function}}","function":"{{Q1}}*10"}]},"algorithm":{"name":"calculateOperation","params":{"method":"equivLiteral","keyboard":"NUMERICAL"}}},{"id":"step-1","stimulus":"&lt;p&gt;Quanto de água, em decilitros, contém a garrafa?&lt;/p&gt;","template":"&lt;p&gt;A garrafa contém {{response}} dl.&lt;/p&gt;","seed":{"calculated":[{"name":"1-A1","label":"{{function}}","function":"{{Q1}}"}]},"algorithm":{"name":"calculateOperation","params":{"method":"equivLiteral","keyboard":"NUMERICAL"}}},{"id":"step-2","stimulus":"&lt;p&gt;O que pede o enunciado?&lt;/p&gt;","seed":{"calculated":[{"name":"2-A1","label":"&lt;p&gt;Converter decilitros para centilitros.&lt;/p&gt;"},{"name":"2-A2","label":"&lt;p&gt;Converter decilitros para mililitros.&lt;/p&gt;","incorrect":true},{"name":"2-A3","label":"&lt;p&gt;Converter decilitros para litros.&lt;/p&gt;","incorrect":true}]},"algorithm":{"name":"trueFalse","template":"Multiple choice – standard"}},{"id":"step-3","stimulus":"&lt;p&gt;Para fazer a conversão, qual equivalência está correta?&lt;/p&gt;","seed":{"calculated":[{"name":"3-A1","label":"&lt;p style=\"text-align: center\"&gt;1 dl = 10 cl&lt;/p&gt;"},{"name":"3-A2","label":"&lt;p style=\"text-align: center\"&gt;10 dl = 1 cl&lt;/p&gt;","incorrect":true},{"name":"3-A3","label":"&lt;p style=\"text-align: center\"&gt;1 dl = 100 cl&lt;/p&gt;","incorrect":true}]},"algorithm":{"name":"trueFalse","template":"Multiple choice – standard"}},{"id":"step-4","stimulus":"&lt;p&gt;Calcule, portanto, quantos centilitros de água há na garrafa.&lt;/p&gt;","template":"&lt;p style=\"text-align: center\"&gt;{{Q1}} dl × 10 = {{response}} cl&lt;/p&gt;","seed":{"calculated":[{"name":"4-A1","label":"{{function}}","function":"{{Q1}}*10"}]},"algorithm":{"name":"calculateOperation","params":{"method":"equivLiteral","keyboard":"NUMERICAL"}}}]}</t>
  </si>
  <si>
    <t>Sebastián ha llenado una jarra con {{Q1}} dl de agua. ¿A cuántos centilitros equivalen?
La jarra contiene {{A1}} cl de agua.</t>
  </si>
  <si>
    <t>Q1= Min=10; Max= 25; Step=1</t>
  </si>
  <si>
    <t>A1= {{Q1}}*10</t>
  </si>
  <si>
    <t>¿Qué cantidad de agua contiene la jarra que ha llenado Sebastián?
Contiene {{A2}} dl de agua.
#cloze math#
A2 = {{Q1}}</t>
  </si>
  <si>
    <t>¿Qué pide el enunciado?
Convertir los decilitros en centilitros. *
Convertir los decilitros en mililitros.
Convertir los decilitros en litros.
#single choice#</t>
  </si>
  <si>
    <t>Para hacer esta conversión, ¿cuál de estas equivalencias es correcta?
1 dl = 10 cl *
1 dl = 100 cl
10 dl = 10 cl 
#single choice#</t>
  </si>
  <si>
    <t>Calcula, por tanto, cuántos centilitros hay en la jarra de agua.
{{Q1}} dl × 10 = {{A1}} cl 
#cloze math#
A1 ={{Q1}}*10</t>
  </si>
  <si>
    <t>{"id":"M3-MyM-5b-A-2","seed":{"parameters":[{"name":"Q1","label":null,"min":10,"max":25,"step":1}],"uniques":true},"scaffolding":[{"id":"step-0","stimulus":"&lt;p&gt;Sebastião encheu uma jarra com {{Q1}} dl de água. Essa medida equivale a quantos centilitros?&lt;/p&gt;","template":"&lt;p&gt;A jarra contém {{response}} cl de água.&lt;/p&gt;","seed":{"calculated":[{"name":"0-A1","label":"{{function}}","function":"{{Q1}}*10"}]},"algorithm":{"name":"calculateOperation","params":{"method":"equivLiteral","keyboard":"NUMERICAL"}}},{"id":"step-1","stimulus":"&lt;p&gt;Quanta água há na jarra que Sebastião encheu?&lt;/p&gt;","template":"&lt;p&gt;A jarra contém {{response}} dl de água.&lt;/p&gt;","seed":{"calculated":[{"name":"1-A1","label":"{{function}}","function":"{{Q1}}"}]},"algorithm":{"name":"calculateOperation","params":{"method":"equivLiteral","keyboard":"NUMERICAL"}}},{"id":"step-2","stimulus":"&lt;p&gt;O que pede o enunciado?&lt;/p&gt;","seed":{"calculated":[{"name":"2-A1","label":"&lt;p&gt;Converter decilitros para centilitros.&lt;/p&gt;"},{"name":"2-A2","label":"&lt;p&gt;Converter decilitros para mililitros.&lt;/p&gt;","incorrect":true},{"name":"2-A3","label":"&lt;p&gt;Converter decilitros para litros.&lt;/p&gt;","incorrect":true}]},"algorithm":{"name":"trueFalse","template":"Multiple choice – standard"}},{"id":"step-3","stimulus":"&lt;p&gt;Para fazer a conversão, qual dessas equivalências está correta?&lt;/p&gt;","seed":{"calculated":[{"name":"3-A1","label":"&lt;p style=\"text-align: center\"&gt;1 dl = 10 cl&lt;/p&gt;"},{"name":"3-A2","label":"&lt;p style=\"text-align: center\"&gt;1 dl = 100 cl&lt;/p&gt;","incorrect":true},{"name":"3-A3","label":"&lt;p style=\"text-align: center\"&gt;10 dl = 10 cl&lt;/p&gt;","incorrect":true}]},"algorithm":{"name":"trueFalse","template":"Multiple choice – standard"}},{"id":"step-4","stimulus":"&lt;p&gt;Calcule, portanto, quantos centilitros há na jarra de água.&lt;/p&gt;","template":"&lt;p style=\"text-align: center\"&gt;{{Q1}} dl × 10 = {{response}} cl&lt;/p&gt;","seed":{"calculated":[{"name":"4-A1","label":"{{function}}","function":"{{Q1}}*10"}]},"algorithm":{"name":"calculateOperation","params":{"method":"equivLiteral","keyboard":"NUMERICAL"}}}]}</t>
  </si>
  <si>
    <t>En el depósito de un camión cisterna de bomberos quedan &lt;span class=\"no-break\"&gt;{{Q1}} l&lt;/span&gt; de agua. ¿A cuántos centilitros equivalen?
Quedan &lt;span class=\"no-break\"&gt;{{A1}} cl&lt;/span&gt; de agua.</t>
  </si>
  <si>
    <t>Un camión cisterna de bomberos tiene una capacidad de &lt;span class=\"no-break\"&gt;{{Q1}} dl.&lt;/span&gt; ¿A cuántos l de capacidad equivalen?
La capacidad del camión es de &lt;span class=\"no-break\"&gt;{{A1}} l.&lt;/span&gt;</t>
  </si>
  <si>
    <t>Q1= Min=100; Max= 200; Step=1</t>
  </si>
  <si>
    <t>A1= {{Q1}}*100</t>
  </si>
  <si>
    <t>¿Cuántos litros de agua quedan en el camión cisterna?
Quedan {{A2}} l.
#cloze math#
A2 = {{Q1}}</t>
  </si>
  <si>
    <t>¿Qué pide el enunciado?
Convertir los litros en centilitros. *
Convertir los litros en mililitros.
Convertir los litros en decilitros.
#single choice#</t>
  </si>
  <si>
    <t>Para hacer esta conversión, ¿cuál de estas equivalencias es correcta?
1 l = 100 cl *
1 l = 10 cl
10 l = 100 cl 
#single choice#</t>
  </si>
  <si>
    <t>Calcula, por tanto, cuántos centilitros de agua quedan en el depósito.
{{Q1}} l × 100 = {{A1}} cl 
#cloze math#
A1 ={{Q1}}*100</t>
  </si>
  <si>
    <t>{"id":"M3-MyM-5b-A-3","seed":{"parameters":[{"name":"Q1","label":null,"min":100,"max":200,"step":1}],"uniques":true},"scaffolding":[{"id":"step-0","stimulus":"&lt;p&gt;Após atenderem a uma ocorrência, no tanque de um caminhão de bombeiros restaram &lt;span class=\"no-break\"&gt;{{Q1}} l&lt;/span&gt; de água. Quantos centilitros equivalem a essa medida?&lt;/p&gt;","template":"&lt;p&gt;No tanque, restaram &lt;span class=\"no-break\"&gt;{{response}} cl&lt;/span&gt; de água.&lt;/p&gt;","seed":{"calculated":[{"name":"0-A1","label":"{{function}}","function":"{{Q1}}*100"}]},"algorithm":{"name":"calculateOperation","params":{"method":"equivLiteral","keyboard":"NUMERICAL"}}},{"id":"step-1","stimulus":"&lt;p&gt;Quantos litros de água restaram no caminhão-tanque?&lt;/p&gt;","template":"&lt;p&gt;Restaram {{response}} l.&lt;/p&gt;","seed":{"calculated":[{"name":"1-A1","label":"{{function}}","function":"{{Q1}}"}]},"algorithm":{"name":"calculateOperation","params":{"method":"equivLiteral","keyboard":"NUMERICAL"}}},{"id":"step-2","stimulus":"&lt;p&gt;O que pede o enunciado?&lt;/p&gt;","seed":{"calculated":[{"name":"2-A1","label":"&lt;p&gt;Converter litros para centilitros.&lt;/p&gt;"},{"name":"2-A2","label":"&lt;p&gt;Converter litros para mililitros.&lt;/p&gt;","incorrect":true},{"name":"2-A3","label":"&lt;p&gt;Converter litros para decilitros.&lt;/p&gt;","incorrect":true}]},"algorithm":{"name":"trueFalse","template":"Multiple choice – standard"}},{"id":"step-3","stimulus":"&lt;p&gt;Para fazer a conversão, qual dessas equivalências está correta?&lt;/p&gt;","seed":{"calculated":[{"name":"3-A1","label":"&lt;p style=\"text-align: center\"&gt;1 l = 100 cl&lt;/p&gt;"},{"name":"3-A2","label":"&lt;p style=\"text-align: center\"&gt;1 l = 10 cl&lt;/p&gt;","incorrect":true},{"name":"3-A3","label":"&lt;p style=\"text-align: center\"&gt;10 l = 100 cl&lt;/p&gt;","incorrect":true}]},"algorithm":{"name":"trueFalse","template":"Multiple choice – standard"}},{"id":"step-4","stimulus":"&lt;p&gt;Calcule, portanto, quantos centilitros de água restaram no tanque.&lt;/p&gt;","template":"&lt;p style=\"text-align: center\"&gt;{{Q1}} l × 100 = {{response}} cl&lt;/p&gt;","seed":{"calculated":[{"name":"4-A1","label":"{{function}}","function":"{{Q1}}*100"}]},"algorithm":{"name":"calculateOperation","params":{"method":"equivLiteral","keyboard":"NUMERICAL"}}}]}</t>
  </si>
  <si>
    <t>M3-MyM-5c</t>
  </si>
  <si>
    <t>Ordena medidas de capacidad dadas en forma simple (máx 5 litros, sin decimales)</t>
  </si>
  <si>
    <t>Señala si las siguientes comparaciones son correctas o incorrectas.
{{Q1}} {{Q21}} &lt; {{Q2}} {{Q21}} *
{{Q3}} {{Q22}} &gt; {{Q4}} {{Q22}}*
{{Q5}} {{Q23}} &lt; {{Q6}} {{Q23}}*
{{Q7}} {{Q24}} &gt; {{Q8}} {{Q24}}
{{Q9}} {{Q25}} &lt; {{Q10}} {{Q25}}
{{Q11}} {{Q26}} &gt; {{Q12}} {{Q26}}
(2 Verdaderas y 1 Falsa)</t>
  </si>
  <si>
    <t>Q1: Mín = 1; Máx = 99; Step = 1
Q2: Mín = 100; Máx = 200; Step = 1
Q3: Mín = 220; Máx = 400; Step = 1
Q4: Mín = 201; Máx = 219; Step = 1
Q5: Mín = 1; Máx = 4 ; Step = 1
Q6: Mín = 5; Máx = 10; Step = 1
Q7: Mín = 100; Máx = 199; Step = 1
Q8: Mín = 200; Máx = 1000; Step = 1
Q9: Mín = 1000; Máx = 9999; Step = 1
Q10: Mín = 1;Máx = 999; Step = 1
Q11: Mín = 5; Máx = 10; Step = 1
Q12: Mín = 11; Máx = 50; Step = 1
Q21-Q26: l, dl, cl</t>
  </si>
  <si>
    <t>&lt;p&gt;Para comparar medidas de capacidad, tienen que estar todas expresadas en la misma unidad. Después, se comparan sus cifras empezando por la izquierda.&lt;/p&gt;
(No TE individual)</t>
  </si>
  <si>
    <t>{"id":"M3-MyM-5c-I-1","stimulus":"&lt;p&gt;Indique se as seguintes comparações estão corretas ou incorretas.&lt;/p&gt;","hint":"&lt;p&gt;Como as medidas estão expressas na mesma unidade, basta comparar os algarismos a partir da esquerda.&lt;/p&gt;","feedback":"&lt;p&gt;Para comparar as medidas de capacidade, todas elas devem ser expressas na mesma unidade. Em seguida, os algarismos são comparados a partir da esquerda.&lt;/p&gt;","seed":{"parameters":[{"name":"Q1","label":null,"min":1,"max":99,"step":1},{"name":"Q2","label":null,"min":100,"max":200,"step":1},{"name":"Q3","label":null,"min":220,"max":400,"step":1},{"name":"Q4","label":null,"min":201,"max":219,"step":1},{"name":"Q5","label":null,"min":1,"max":4,"step":1},{"name":"Q6","label":null,"min":5,"max":10,"step":1},{"name":"Q7","label":null,"min":100,"max":199,"step":1},{"name":"Q8","label":null,"min":200,"max":1000,"step":1},{"name":"Q9","label":null,"min":1000,"max":9999,"step":1},{"name":"Q10","label":null,"min":1,"max":999,"step":1},{"name":"Q11","label":null,"min":5,"max":10,"step":1},{"name":"Q12","label":null,"min":11,"max":50,"step":1},{"name":"Q21","label":null,"list":["l","dl","cl"]},{"name":"Q22","label":null,"list":["l","dl","cl"]},{"name":"Q23","label":null,"list":["l","dl","cl"]},{"name":"Q24","label":null,"list":["l","dl","cl"]},{"name":"Q25","label":null,"list":["l","dl","cl"]},{"name":"Q26","label":null,"list":["l","dl","cl"]}],"calculated":[{"name":"A1","label":"{{Q1}} {{Q21}} &lt; {{Q2}} {{Q21}}"},{"name":"A2","label":"{{Q3}} {{Q22}} &gt; {{Q4}} {{Q22}}"},{"name":"A3","label":"{{Q5}} {{Q23}} &lt; {{Q6}} {{Q23}}"},{"name":"A4","label":"{{Q7}} {{Q24}} &gt; {{Q8}} {{Q24}}","incorrect":true},{"name":"A5","label":"{{Q9}} {{Q25}} &lt; {{Q10}} {{Q25}}","incorrect":true},{"name":"A6","label":"{{Q11}} {{Q26}} &gt; {{Q12}} {{Q26}}","incorrect":true}],"uniques":true},"algorithm":{"name":"trueFalse","template":"Choice matrix – inline","params":{"countCorrect":2,"countIncorrect":1,"showCheckIcon":false,"options":["Correta","Incorreta"]}}}</t>
  </si>
  <si>
    <t>Ordena de mayor a menor los siguientes volúmenes.
{{T2}} l
{{T3}} dl
{{Q4}} cl</t>
  </si>
  <si>
    <t>Q2: Mín = 100; Máx = 400; Step = 100
Q3: Mín = 100; Máx = 499; Step = 10
Q4: Mín = 100; Máx = 499; Step = 1</t>
  </si>
  <si>
    <t>T2 = {{Q2}}/100
T3 = {{Q3}}/10</t>
  </si>
  <si>
    <t>¿Qué pide el enunciado?
Ordenar los volúmenes de mayor a menor.*
Ordenar los volúmenes de menor a mayor.
Seleccionar el volumen mayor.
[single choice]</t>
  </si>
  <si>
    <t>Para ordenar las distintas medidas, hay que expresarlas en la misma unidad. ¿Cuál de estas conversiones de unidades es correcta?
1 l = 10 dl = 100 cl*
1 dl = 10 l = 100 cl
100 l = 10 dl = 1 cl
(Single choice)</t>
  </si>
  <si>
    <t>Con ayuda de la igualdad anterior, convierte todas las cantidades a centilitros.
{{T2}} l = {{T2}} × 100 = {{A2}} cl
{{T3}} dl = {{T3}} × 10 = {{A3}} cl
[cloze with math]
T2 = {{Q2}}/100
T3 = {{Q3}}/10
A4 ={{Q2}}
A3 ={{Q3}}</t>
  </si>
  <si>
    <t>Con los resultados anteriores, ordena los volúmenes de mayor a menor.
{{T2}} l = {{Q2}} cl
{{T3}} dl = {{Q3}} cl
{{Q4}} cl
[order list]
T2 = {{Q2}}/100
T3 = {{Q3}}/10</t>
  </si>
  <si>
    <t>{"id":"M3-MyM-5c-E-1","seed":{"parameters":[{"name":"Q2","label":null,"min":100,"max":400,"step":100},{"name":"Q3","label":null,"min":100,"max":499,"step":10},{"name":"Q4","label":null,"min":100,"max":499,"step":1}],"uniques":true},"scaffolding":[{"id":"step-0","stimulus":"&lt;p&gt;Arraste e ordene os seguintes volumes do maior &lt;span style=\"color:#FF0000\";&gt;⭡&lt;/span&gt; para o menor &lt;span style=\"color:#FF0000\";&gt;⭣&lt;/span&gt;.&lt;/p&gt;","seed":{"parameters":[],"calculated":[{"name":"T2","function":"{{Q2}}/100","temp":true},{"name":"T3","function":"{{Q3}}/10","temp":true},{"name":"0-A1","label":"{{T2}} l","function":"{{Q2}}"},{"name":"0-A2","label":"{{T3}} dl","function":"{{Q3}}"},{"name":"0-A3","label":"{{Q4}} cl","function":"{{Q4}}"}]},"algorithm":{"name":"orderNumbers","params":{"order":"desc"}}},{"id":"step-1","stimulus":"&lt;p&gt;O que pede o enunciado?&lt;/p&gt;","seed":{"calculated":[{"name":"1-A1","label":"&lt;p&gt;Ordenar os volumes do maior para o menor.&lt;/p&gt;"},{"name":"1-A2","label":"&lt;p&gt;Ordenar os volumes do menor para o maior.&lt;/p&gt;","incorrect":true},{"name":"1-A3","label":"&lt;p&gt;Selecionar o maior volume.&lt;/p&gt;","incorrect":true}]},"algorithm":{"name":"trueFalse","template":"Multiple choice – standard"}},{"id":"step-2","stimulus":"&lt;p&gt;Para ordenar as diferentes medidas, elas devem ser expressas na mesma unidade. Qual destas conversões de unidade está correta?&lt;/p&gt;","seed":{"calculated":[{"name":"2-A1","label":"&lt;p&gt;1 l = 10 dl = 100 cl&lt;/p&gt;"},{"name":"2-A2","label":"&lt;p&gt;1 dl = 10 l = 100 cl&lt;/p&gt;","incorrect":true},{"name":"2-A3","label":"&lt;p&gt;100 l = 10 dl = 1 cl&lt;/p&gt;","incorrect":true}]},"algorithm":{"name":"trueFalse","template":"Multiple choice – standard"}},{"id":"step-3","stimulus":"&lt;p&gt;Com a ajuda da igualdade anterior, converta todas as medidas para centilitros.&lt;/p&gt;","template":"&lt;p style=\"text-align: center\"&gt;{{T2}} l = {{T2}} × 100 = {{response}} cl&lt;/p&gt;&lt;p style=\"text-align: center\"&gt;{{T3}} dl = {{T3}} × 10 = {{response}} cl&lt;/p&gt;","seed":{"calculated":[{"name":"T2","label":"{{function}}","function":"{{Q2}}/100","temp":true},{"name":"T3","label":"{{function}}","function":"{{Q3}}/10","temp":true},{"name":"3-A1","label":"{{function}}","function":"{{Q2}}"},{"name":"3-A2","label":"{{function}}","function":"{{Q3}}"}]},"algorithm":{"name":"calculateOperation","params":{"method":"equivLiteral","keyboard":"NUMERICAL"}}},{"id":"step-4","stimulus":"&lt;p&gt;Com os resultados acima, arraste e ordene os volumes do maior &lt;span style=\"color:#FF0000\";&gt;⭡&lt;/span&gt; para o menor &lt;span style=\"color:#FF0000\";&gt;⭣&lt;/span&gt;.&lt;/p&gt;","seed":{"parameters":[],"calculated":[{"name":"T1","function":"{{Q1}}/1000","temp":true},{"name":"T2","function":"{{Q2}}/100","temp":true},{"name":"T3","function":"{{Q3}}/10","temp":true},{"name":"T4","function":"{{Q4}}","temp":true},{"name":"4-A1","label":"{{T2}} l = {{Q2}} cl","function":"{{Q2}}"},{"name":"4-A2","label":"{{T3}} dl = {{Q3}} cl","function":"{{Q3}}"},{"name":"4-A3","label":"{{Q4}} cl","function":"{{Q4}}"}]},"algorithm":{"name":"orderNumbers","params":{"order":"desc"}}}]}</t>
  </si>
  <si>
    <t>Tres amigos tienen tres envases de agua con las siguientes capacidades. Ordénalas de mayor a menor.
{{T1}} l
{{T2}} dl
{{Q3}} cl</t>
  </si>
  <si>
    <t>Q1= Min = 100; Max = 500; Step = 100
Q2= Min = 100; Max = 500; Step = 10
Q3= Min = 100; Max = 500; Step = 1</t>
  </si>
  <si>
    <t>T1 = {{Q1}}/100
T2 = {{Q2}}/10</t>
  </si>
  <si>
    <t>¿Qué pide el enunciado?
Ordenar las capacidades de mayor a menor.*
Ordenar las capacidades de menor a mayor.
Seleccionar la mayor capacidad.
#single choice#</t>
  </si>
  <si>
    <t>Para ordenar las distintas medidas, hay que expresarlas en la misma unidad. ¿En qué tabla están las conversiones de unidades correctas?
Imagen M3-MyM-5c-1*
Imagen M3-MyM-5c-2
Imagen M3-MyM-5c-3
#Single choice#</t>
  </si>
  <si>
    <t>Con la ayuda de la anterior tabla de conversiones, convierte todas las cantidades a centilitros.
{{T1}} l × 100 = {{A1}} cl
{{T2}} dl × 10 = {{A2}} cl
{{Q3}} cl
#cloze with math#
T1 = {{Q1}}/100
T2 = {{Q2}}/10
A1 ={{Q1}}
A2 ={{Q2}}</t>
  </si>
  <si>
    <t>Con los resultados anteriores, ordena las capacidades de los recipientes de mayor a menor.
{{T1}} l = {{Q1}} cl
{{T2}} dl = {{Q2}} cl
{{Q3}} cl
#order list#
T1 = {{Q1}}/100
T2 = {{Q2}}/10</t>
  </si>
  <si>
    <t>{"id":"M3-MyM-5c-A-1","seed":{"parameters":[{"name":"Q1","label":null,"min":100,"max":500,"step":100},{"name":"Q2","label":null,"min":100,"max":500,"step":10},{"name":"Q3","label":null,"min":100,"max":500,"step":1}],"uniques":true},"scaffolding":[{"id":"step-0","stimulus":"&lt;p&gt;Três amigos têm três recipientes de água com as seguintes capacidades. Arraste e ordene-os da maior &lt;span style=\"color:#FF0000\";&gt;⭡&lt;/span&gt; para a menor &lt;span style=\"color:#FF0000\";&gt;⭣&lt;/span&gt; medida de capacidade.&lt;/p&gt;","seed":{"parameters":[],"calculated":[{"name":"T1","function":"{{Q1}}/100","temp":true},{"name":"T2","function":"{{Q2}}/10","temp":true},{"name":"0-A1","label":"{{T1}} l","function":"{{Q1}}"},{"name":"0-A2","label":"{{T2}} dl","function":"{{Q2}}"},{"name":"0-A3","label":"{{Q3}} cl","function":"{{Q3}}"}]},"algorithm":{"name":"orderNumbers","params":{"order":"desc"}}},{"id":"step-1","stimulus":"&lt;p&gt;O que pede o enunciado?&lt;/p&gt;","seed":{"calculated":[{"name":"1-A1","label":"&lt;p&gt;Ordenar as medidas de capaciade da maior para a menor.&lt;/p&gt;"},{"name":"1-A2","label":"&lt;p&gt;Ordenar as medidas de capaciade da menor para a maior.&lt;/p&gt;","incorrect":true},{"name":"1-A3","label":"&lt;p&gt;Selecionar a medida de capacidade maior.&lt;/p&gt;","incorrect":true}]},"algorithm":{"name":"trueFalse","template":"Multiple choice – standard"}},{"id":"step-2","stimulus":"&lt;p&gt;Para ordenar as diferentes medidas, elas devem estar expressas na mesma unidade. Em qual tabela estão as conversões de unidade corretas?&lt;/p&gt;","seed":{"calculated":[{"name":"2-A1","label":"&lt;img src=\"https://blueberry-assets.oneclick.es/M5_MyM_3c_1.svg\" width=\"450\"&gt;&lt;/img&gt;"},{"name":"2-A2","label":"&lt;img src=\"https://blueberry-assets.oneclick.es/M5_MyM_3c_2.svg\" width=\"450\"&gt;&lt;/img&gt;","incorrect":true},{"name":"2-A3","label":"&lt;img src=\"https://blueberry-assets.oneclick.es/M5_MyM_3c_3.svg\" width=\"450\"&gt;&lt;/img&gt;","incorrect":true}]},"algorithm":{"name":"trueFalse","template":"Multiple choice – standard"}},{"id":"step-3","stimulus":"&lt;p&gt;Com a ajuda da tabela de conversão acima, converta todas as quantidades para centilitros.&lt;/p&gt;","template":"&lt;p style=\"text-align: center\"&gt;{{T1}} l × 100 = {{response}} cl&lt;/p&gt;&lt;p style=\"text-align: center\"&gt;{{T2}} dl × 10 = {{response}} cl&lt;/p&gt;&lt;p style=\"text-align: center\"&gt;{{Q3}} cl&lt;/p&gt;","seed":{"calculated":[{"name":"T1","label":"{{function}}","function":"{{Q1}}/100","temp":true},{"name":"T2","label":"{{function}}","function":"{{Q2}}/10","temp":true},{"name":"3-A1","label":"{{function}}","function":"{{Q1}}"},{"name":"3-A2","label":"{{function}}","function":"{{Q2}}"}]},"algorithm":{"name":"calculateOperation","params":{"method":"equivLiteral","keyboard":"NUMERICAL"}}},{"id":"step-4","stimulus":"&lt;p&gt;Com os resultados anteriores, arraste e ordene as capacidades dos recipientes da maior &lt;span style=\"color:#FF0000\";&gt;⭡&lt;/span&gt; para a menor &lt;span style=\"color:#FF0000\";&gt;⭣&lt;/span&gt;.&lt;/p&gt;","seed":{"parameters":[],"calculated":[{"name":"T1","function":"{{Q1}}/100","temp":true},{"name":"T2","function":"{{Q2}}/10","temp":true},{"name":"T3","function":"{{Q3}}","temp":true},{"name":"4-A1","label":"{{T1}} l = {{Q1}} cl","function":"{{Q1}}"},{"name":"4-A2","label":"{{T2}} dl = {{Q2}} cl","function":"{{Q2}}"},{"name":"4-A3","label":"{{Q3}} cl","function":"{{Q3}}"}]},"algorithm":{"name":"orderNumbers","params":{"order":"desc"}}}]}</t>
  </si>
  <si>
    <t>Victoria ha comprado tres floreros con las siguientes capacidades. Ordénalas de menor a mayor.
{{T1}} dl
{{Q2}} cl
{{T3}} l</t>
  </si>
  <si>
    <t>Q1: Mín = 100; Máx = 400; Step = 10
Q2: Mín = 100; Máx = 400; Step = 1
Q3: Mín = 100; Máx = 400; Step = 100</t>
  </si>
  <si>
    <t>T1 = {{Q1}}/10
T3 = {{Q3}}/100</t>
  </si>
  <si>
    <t>¿Qué pide el enunciado?
Ordenar el volumen de los floreros de menor a mayor.*
Ordenar el volumen de los floreros de mayor a menor.
Seleccionar el florero de menor volumen.
[single choice]</t>
  </si>
  <si>
    <t>Para ordenar las distintas medidas, hay que expresarlas en la misma unidad. ¿Cuál de estas conversiones de unidades es correcta?
1 dl = 10 l = 100 cl
1 l = 10 dl = 100 cl*
100 l = 10 dl = 1 cl
(Single choice)</t>
  </si>
  <si>
    <t>Con ayuda de la igualdad anterior, convierte todas las cantidades a centilitros.
{{T1}} dl = {{T1}} × 10 = {{A1}} cl
{{T3}} l = {{T3}} × 100 = {{A3}} cl
[cloze with math]
T1 = {{Q1}}/10
T3 = {{Q3}}/100
A1 = {{Q1}}
A3 = {{Q3}}</t>
  </si>
  <si>
    <t>Con los resultados anteriores, ordena el volumen de los floreros de menor a mayor.
{{T1}} dl = {{Q1}} cl
{{Q2}} cl
{{T3}} l = {{Q3}} cl
[order list]
T1 = {{Q1}}/10
T3 = {{Q3}}/100</t>
  </si>
  <si>
    <t>{"id":"M3-MyM-5c-A-2","seed":{"parameters":[{"name":"Q1","label":null,"min":100,"max":400,"step":10},{"name":"Q2","label":null,"min":100,"max":400,"step":1},{"name":"Q3","label":null,"min":100,"max":400,"step":100}],"uniques":true},"scaffolding":[{"id":"step-0","stimulus":"&lt;p&gt;Vitória comprou três vasos com as seguintes capacidades. Arraste e ordene-os do maior &lt;span style=\"color:#FF0000\";&gt;⭡&lt;/span&gt; para o menor &lt;span style=\"color:#FF0000\";&gt;⭣&lt;/span&gt;.&lt;/p&gt;","seed":{"parameters":[],"calculated":[{"name":"T1","function":"{{Q1}}/10","temp":true},{"name":"T3","function":"{{Q3}}/100","temp":true},{"name":"0-A1","label":"{{T1}} dl","function":"{{Q1}}"},{"name":"0-A2","label":"{{Q2}} cl","function":"{{Q2}}"},{"name":"0-A3","label":"{{T3}} l","function":"{{Q3}}"}]},"algorithm":{"name":"orderNumbers","params":{"order":"desc"}}},{"id":"step-1","stimulus":"&lt;p&gt;O que pede o enunciado?&lt;/p&gt;","seed":{"calculated":[{"name":"1-A1","label":"&lt;p&gt;Ordenar os volumes dos vasos do menor para o maior.&lt;/p&gt;","incorrect":true},{"name":"1-A2","label":"&lt;p&gt;Ordenar os volumes dos vasos do maior para o menor.&lt;/p&gt;"},{"name":"1-A3","label":"&lt;p&gt;Selecionar o vaso com o menor volume.&lt;/p&gt;","incorrect":true}]},"algorithm":{"name":"trueFalse","template":"Multiple choice – standard"}},{"id":"step-2","stimulus":"&lt;p&gt;Para ordenar as diferentes medidas, elas devem ser expressas na mesma unidade. Qual destas conversões de unidade está correta?&lt;/p&gt;","seed":{"calculated":[{"name":"2-A1","label":"&lt;p&gt;1 l = 10 dl = 100 cl&lt;/p&gt;"},{"name":"2-A2","label":"&lt;p&gt;1 dl = 10 l = 100 cl&lt;/p&gt;","incorrect":true},{"name":"2-A3","label":"&lt;p&gt;100 l = 10 dl = 1 cl&lt;/p&gt;","incorrect":true}]},"algorithm":{"name":"trueFalse","template":"Multiple choice – standard"}},{"id":"step-3","stimulus":"&lt;p&gt;Com a ajuda da igualdade anterior, converta todas as medidas para centilitros.&lt;/p&gt;","template":"&lt;p style=\"text-align: center\"&gt;{{T1}} dl = {{T1}} × 10 = {{response}} cl&lt;/p&gt;&lt;p style=\"text-align: center\"&gt;{{T3}} l = {{T3}} × 100 = {{response}} cl&lt;/p&gt;","seed":{"calculated":[{"name":"T1","label":"{{function}}","function":"{{Q1}}/10","temp":true},{"name":"T3","label":"{{function}}","function":"{{Q3}}/100","temp":true},{"name":"3-A1","label":"{{function}}","function":"{{Q1}}"},{"name":"3-A3","label":"{{function}}","function":"{{Q3}}"}]},"algorithm":{"name":"calculateOperation","params":{"method":"equivLiteral","keyboard":"NUMERICAL"}}},{"id":"step-4","stimulus":"&lt;p&gt;Com os resultados anteriores, ordene os volumes dos vasos do maior &lt;span style=\"color:#FF0000\";&gt;⭡&lt;/span&gt; para o menor &lt;span style=\"color:#FF0000\";&gt;⭣&lt;/span&gt;.&lt;/p&gt;","seed":{"parameters":[],"calculated":[{"name":"T1","function":"{{Q1}}/10","temp":true},{"name":"T2","function":"{{Q2}}","temp":true},{"name":"T3","function":"{{Q3}}/100","temp":true},{"name":"4-A1","label":"{{T1}} dl = {{Q1}} cl","function":"{{Q1}}"},{"name":"4-A2","label":"{{Q2}} cl","function":"{{Q2}}"},{"name":"4-A3","label":"{{T3}} l = {{Q3}} cl","function":"{{Q3}}"}]},"algorithm":{"name":"orderNumbers","params":{"order":"desc"}}}]}</t>
  </si>
  <si>
    <t>Un bolígrafo verde contiene &lt;span class=\"no-break\"&gt;{{T1}} dl&lt;/span&gt; de tinta, mientras que uno negro, &lt;span class=\"no-break\"&gt;{{Q2}} cl.&lt;/span&gt; ¿Cuántos centilitros tiene el bolígrafo con más tinta?
El bolígrafo con más tinta es el de &lt;span class=\"no-break\"&gt;{{A1}} cl.&lt;/span&gt;</t>
  </si>
  <si>
    <t>Brenda tiene diferentes perfumes, en frascos con las siguientes capacidades. Ordenalas de menor a mayor.
{{Q1}} cl
{{Q2}} ml
{{Q3}} dl</t>
  </si>
  <si>
    <t>Q1: Mín = 30; Máx = 50; Step = 10
Q2: Mín = 30; Máx = 50; Step = 1</t>
  </si>
  <si>
    <t>T1 = {{Q1}}/10
A1 = math.max({{Q1}}, {{Q2}})</t>
  </si>
  <si>
    <t>¿Cuánta tinta contiene cada bolígrafo?
El bolígrafo verde contiene {{A2}} dl.
El bolígrafo negro contiene {{A3}} cl.
(cloze math)
A1 = {{Q1}}/10
A2 = {{Q2}}/10</t>
  </si>
  <si>
    <t>¿Qué pide el enunciado?
Indicar cuántos centilitros contiene el bolígrafo con mayor capacidad.*
Indicar cuántos centilitros contiene el bolígrafo con menor capacidad.
Indicar cuántos centilitros contienen los dos bolígrafos juntos.
[single choice]</t>
  </si>
  <si>
    <t>Para ordenar las distintas medidas, hay que expresarlas en la misma unidad. ¿Cuál de estas conversiones de unidades es correcta?
1 dl = 10 l = 100 cl
100 l = 10 dl = 1 cl
1 l = 10 dl = 100 cl*
(Single choice)</t>
  </si>
  <si>
    <t>Con ayuda de la igualdad anterior, calcula los centilitros que contiene el bolígrafo verde.
{{T1}} dl = {{T1}} × 10 = {{A2}} cl
[cloze with math]
T1 = {{Q1}}/10
A2 = Q1</t>
  </si>
  <si>
    <t>Selecciona, por tanto, cuál es el bolígrafo que contiene más tinta.
El bolígrafo verde con {{T3}} cl.*
El bolígrafo negro con {{T4}} cl.
(single choice) 
T3 = math.max({{Q1}}, {{Q2}})
T4 = math.min({{Q1}}, {{Q2}})</t>
  </si>
  <si>
    <t>{"id":"M3-MyM-5c-A-3","seed":{"parameters":[{"name":"Q1","label":null,"min":30,"max":50,"step":10},{"name":"Q2","label":null,"min":30,"max":50,"step":1}],"uniques":true},"scaffolding":[{"id":"step-0","stimulus":"&lt;p&gt;Uma caneta verde contém &lt;span class=\"no-break\"&gt;{{T1}} dl&lt;/span&gt; de tinta, enquanto uma preta contém &lt;span class=\"no-break\"&gt;{{Q2}} cl.&lt;/span&gt; Quantos centilitros tem a caneta com mais tinta?&lt;/p&gt;","template":"&lt;p&gt;A caneta com mais tinta tem &lt;span class=\"no-break\"&gt;{{response}} cl.&lt;/span&gt;&lt;/p&gt;","seed":{"parameters":[],"calculated":[{"name":"T1","function":"{{Q1}}/10","temp":true},{"name":"0-A1","label":"{{function}}","function":"math.max({{Q1}}, {{Q2}})"}]},"algorithm":{"name":"calculateOperation","params":{"method":"equivLiteral","keyboard":"NUMERICAL"}}},{"id":"step-1","stimulus":"&lt;p&gt;Quanta tinta contém cada caneta?&lt;/p&gt;","template":"&lt;p&gt;A caneta verde contém {{response}} dl.&lt;/p&gt;&lt;p&gt;A caneta preta contém {{response}} cl.&lt;/p&gt;","seed":{"calculated":[{"name":"1-A1","label":"{{function}}","function":"{{Q1}}/10"},{"name":"1-A2","label":"{{function}}","function":"{{Q2}}"}]},"algorithm":{"name":"calculateOperation","params":{"method":"equivLiteral","keyboard":"NUMERICAL"}}},{"id":"step-2","stimulus":"&lt;p&gt;O que pede o enunciado?&lt;/p&gt;","seed":{"calculated":[{"name":"2-A1","label":"&lt;p&gt;Indicar quantos centilitros há na caneta com mais tinta.&lt;/p&gt;"},{"name":"2-A2","label":"&lt;p&gt;Indicar quantos centilitros há na caneta com menos tinta.&lt;/p&gt;","incorrect":true},{"name":"2-A3","label":"&lt;p&gt;Indicar quantos centilitros as duas canetas têm juntas.&lt;/p&gt;","incorrect":true}]},"algorithm":{"name":"trueFalse","template":"Multiple choice – standard"}},{"id":"step-3","stimulus":"&lt;p&gt;Para ordenar as diferentes medidas, elas devem ser expressas na mesma unidade. Qual destas conversões de unidade está correta?&lt;/p&gt;","seed":{"calculated":[{"name":"3-A1","label":"&lt;p&gt;1 l = 10 dl = 100 cl&lt;/p&gt;"},{"name":"3-A2","label":"&lt;p&gt;1 dl = 10 l = 100 cl&lt;/p&gt;","incorrect":true},{"name":"3-A3","label":"&lt;p&gt;100 l = 10 dl = 1 cl&lt;/p&gt;","incorrect":true}]},"algorithm":{"name":"trueFalse","template":"Multiple choice – standard"}},{"id":"step-4","stimulus":"&lt;p&gt;Com a ajuda da igualdade anterior, calcule quantos centilitros de tinta há na caneta verde.&lt;/p&gt;","template":"&lt;p style=\"text-align: center\"&gt;{{T1}} dl = {{T1}} × 10 = {{response}} cl&lt;/p&gt;","seed":{"calculated":[{"name":"T1","label":"{{function}}","function":"{{Q1}}/10","temp":true},{"name":"4-A1","label":"{{function}}","function":"{{Q1}}"}]},"algorithm":{"name":"calculateOperation","params":{"method":"equivLiteral","keyboard":"NUMERICAL"}}},{"id":"step-5","stimulus":"&lt;p&gt;Selecione, portanto, a caneta que contém mais tinta.","seed":{"parameters":[],"calculated":[{"name":"T3","function":"math.max({{Q1}}, {{Q2}})","temp":true},{"name":"T4","function":"math.min({{Q1}}, {{Q2}})","temp":true},{"name":"5-A1","label":"A caneta verde com {{T3}} cl."},{"name":"5-A2","label":"A caneta preta com {{T4}} cl.","incorrect":true}]},"algorithm":{"name":"trueFalse","template":"Multiple choice – standard"}}]}</t>
  </si>
  <si>
    <t>M3-MyM-6a</t>
  </si>
  <si>
    <t>Utiliza el medio litro y cuarto de litro para medir capacidades, establece equivalencias, operaciones sencillas, etc.</t>
  </si>
  <si>
    <t>Indica cuáles de estas afirmaciones son correctas o incorrectas.
A1: El medio litro y el cuarto de litro son partes del litro.*
A2: Dos cuartos de litro son medio litro.*
A3: Dos medios litros son un litro.*
A4: Tres cuartos de litro son 75 cl.*
A5: Dos cuartos de litro son un litro.
A6: Medio litro son 500 cl.
A7: Tres cuartos de litro son un litro.
A8: Tres medios litros son un litro.
(se visualizan 3 opciones, 2 verdaderas)</t>
  </si>
  <si>
    <t>El medio litro y el cuarto de litro son partes del litro.</t>
  </si>
  <si>
    <t>&lt;p&gt;El medio litro y el cuarto de litro son partes del litro.&lt;/p&gt;&lt;p&gt;Medio litro = 50 cl&lt;/p&gt;&lt;p&gt;Un cuarto de litro = 25 cl&lt;/p&gt;
-Si falla A5
&lt;p&gt;Dos cuartos de litro equvalen a 50 cl, es decir, medio litro.&lt;/p&gt;
-Si falla A6
&lt;p&gt;Medio litro equivale a 50 cl.&lt;/p&gt;
-Si falla A7
&lt;p&gt;Tres cuartos de litro equivalen a 75 cl.&lt;/p&gt;
-Si falla A8
&lt;p&gt;Tres medios litros equivalen a 150 cl.&lt;/p&gt;</t>
  </si>
  <si>
    <t>{"id":"M3-MyM-6a-I-1","stimulus":"&lt;p&gt;Indique quais dessas afirmações estão corretas ou incorretas.&lt;/p&gt;","hint":"&lt;p&gt;O meio litro e o quarto de litro são partes do litro.&lt;/p&gt;","feedback":"&lt;p&gt;O meio litro e o quarto de litro são partes do litro.&lt;/p&gt;&lt;p&gt;Meio litro = 50 cl&lt;/p&gt;&lt;p&gt;Um quarto de litro = 25 cl&lt;/p&gt;","seed":{"parameters":[],"calculated":[{"name":"A1","label":"O meio litro e o quarto de litro são partes do litro."},{"name":"A2","label":"Dois quartos de litro é meio litro."},{"name":"A3","label":"Dois meios litros são um litro."},{"name":"A4","label":"Três quartos de um litro são 75 cl."},{"name":"A5","label":"Dois quartos de um litro é um litro.","incorrect":true,"feedback":"&lt;p&gt;Dois quartos de litro equivalem a 50 cl, ou seja, meio litro.&lt;/p&gt;"},{"name":"A6","label":"Meio litro é 500 cl.","incorrect":true,"feedback":"&lt;p&gt;Meio litro equivale a 50 cl.&lt;/p&gt;"},{"name":"A7","label":"Três quartos de um litro é um litro.","incorrect":true,"feedback":"&lt;p&gt;Três quartos de litro equivalem a 75 cl.&lt;/p&gt;"},{"name":"A8","label":"Três meios litros é um litro.","incorrect":true,"feedback":"&lt;p&gt;Três meios litros equivalem a 150 cl.&lt;/p&gt;"}],"uniques":true},"algorithm":{"name":"trueFalse","template":"Choice matrix – inline","params":{"countCorrect":2,"countIncorrect":1,"showCheckIcon":false,"options":["Correta","Incorreta"]}}}</t>
  </si>
  <si>
    <t>Calcula las siguientes conversiones.
{{Q1}} cuartos de litro son &lt;span class=\"no-break\"&gt;{{A1}} cl.&lt;/span&gt;
{{Q2}} medios litros son {{A2}} cuartos de litro.</t>
  </si>
  <si>
    <t>Calcula las siguientes conversiones.
Tres cuartos de litro son &lt;span class=\"no-break\"&gt;{{A1}} cl.&lt;/span&gt;
Dos cuartos de litro son &lt;span class=\"no-break\"&gt;{{A2}} cl.&lt;/span&gt;
Cuatro medio litros son &lt;span class=\"no-break\"&gt;{{A3}} cl.&lt;/span&gt;</t>
  </si>
  <si>
    <t>Q1 = 2, 3, 4, 5
Q2 = 8, 12, 16, 20</t>
  </si>
  <si>
    <t>A1 = {{Q1}}*25
A2 = {{Q2}}*2</t>
  </si>
  <si>
    <t>&lt;p&gt;El medio litro y el cuarto de litro son partes del litro.&lt;/p&gt;&lt;p&gt;Medio litro = 50 cl&lt;/p&gt;&lt;p&gt;Un cuarto de litro = 25 cl&lt;/p&gt;
-Si falla A1
&lt;p&gt;25 cl × {{Q1}} = {{A1}} cl&lt;/p&gt;
-Si falla A2
&lt;p&gt;{{Q2}} medios litros × 2 = {{A2}} cuartos de litro&lt;/p&gt;</t>
  </si>
  <si>
    <t>{"id":"M3-MyM-6a-E-1","stimulus":"&lt;p&gt;Calcule as seguintes conversões.&lt;/p&gt;","template":"&lt;p&gt;{{Q1}} quartos de litro são &lt;span class=\"no-break\"&gt;{{response}} cl.&lt;/span&gt;&lt;/p&gt;&lt;p&gt;{{Q2}} meios litros são {{response}} quartos de litro.&lt;/p&gt;","hint":"&lt;p&gt;O meio litro e o quarto de litro são partes do litro.&lt;/p&gt;","feedback":"&lt;p&gt;O meio litro e o quarto de litro são partes do litro.&lt;/p&gt;&lt;p&gt;Meio litro = 50 cl&lt;/p&gt;&lt;p&gt;Um quarto de litro = 25 cl&lt;/p&gt;","seed":{"parameters":[{"name":"Q1","label":null,"list":[2,3,4,5]},{"name":"Q2","label":null,"list":[8,12,16,20]}],"calculated":[{"name":"A1","label":"{{function}}","function":"{{Q1}}*25","feedback":"&lt;p&gt;25 cl × {{Q1}} = {{function}} cl&lt;/p&gt;"},{"name":"A2","label":"{{function}}","function":"{{Q2}}*2","feedback":"&lt;p&gt;{{Q2}} meios litros × 2 = {{function}} quartos de litro&lt;/p&gt;"}],"uniques":true},"algorithm":{"name":"calculateOperation","params":{"method":"equivLiteral","keyboard":"NUMERICAL"}}}</t>
  </si>
  <si>
    <t>Calcula las siguientes conversiones.
{{Q1}} medios litros son &lt;span class=\"no-break\"&gt;{{A1}} cl.&lt;/span&gt;
{{Q2}} cuartos de litro son {{A2}} litros.</t>
  </si>
  <si>
    <t>A1 = {{Q1}}*50
A2 = {{Q2}}/4</t>
  </si>
  <si>
    <t>&lt;p&gt;El medio litro y el cuarto de litro son partes del litro.&lt;/p&gt;&lt;p&gt;Medio litro = 50 cl&lt;/p&gt;&lt;p&gt;Un cuarto de litro = 25 cl&lt;/p&gt;
-Si falla A1
&lt;p&gt;50 cl × {{Q1}} = {{A1}} cl&lt;/p&gt;
-Si falla A2
&lt;p&gt;{{Q2}} cuartos de litro : 4 = {{A2}} litros&lt;/p&gt;</t>
  </si>
  <si>
    <t>{"id":"M3-MyM-6a-E-2","stimulus":"&lt;p&gt;Calcule as seguintes conversões.&lt;/p&gt;","template":"&lt;p&gt;{{Q1}} meios litros são &lt;span class=\"no-break\"&gt;{{response}} cl.&lt;/span&gt;&lt;/p&gt;&lt;p&gt;{{Q2}} quartos de litro são {{response}} litros.&lt;/p&gt;","hint":"&lt;p&gt;O meio litro e o quarto de litro são partes do litro.&lt;/p&gt;","feedback":"&lt;p&gt;O meio litro e o quarto de litro são partes do litro.&lt;/p&gt;&lt;p&gt;Meio litro = 50 cl&lt;/p&gt;&lt;p&gt;Um quarto de litro = 25 cl&lt;/p&gt;","seed":{"parameters":[{"name":"Q1","label":null,"list":[2,3,4,5]},{"name":"Q2","label":null,"list":[8,12,16,20]}],"calculated":[{"name":"A1","label":"{{function}}","function":"{{Q1}}*50","feedback":"&lt;p&gt;50 cl × {{Q1}} = {{function}} cl&lt;/p&gt;"},{"name":"A2","label":"{{function}}","function":"{{Q2}}/4","feedback":"&lt;p&gt;{{Q2}} quartos de litro : 4 = {{function}} litros&lt;/p&gt;"}],"uniques":true},"algorithm":{"name":"calculateOperation","params":{"method":"equivLiteral","keyboard":"NUMERICAL"}}}</t>
  </si>
  <si>
    <t>¿Cuántas botellas de medio litro se pueden llenar con {{Q1}} l de agua?
Se pueden llenar {{A1}} botellas de medio litro.</t>
  </si>
  <si>
    <r>
      <rPr>
        <rFont val="Calibri"/>
        <color theme="1"/>
        <sz val="12.0"/>
      </rPr>
      <t xml:space="preserve">Q1: Mín: </t>
    </r>
    <r>
      <rPr>
        <rFont val="Calibri"/>
        <color theme="1"/>
        <sz val="12.0"/>
      </rPr>
      <t>2</t>
    </r>
    <r>
      <rPr>
        <rFont val="Calibri"/>
        <color theme="1"/>
        <sz val="12.0"/>
      </rPr>
      <t>; Máx: 9; Step: 1</t>
    </r>
  </si>
  <si>
    <t>A1 = {{Q1}}*2</t>
  </si>
  <si>
    <t>El medio litro es parte del litro.</t>
  </si>
  <si>
    <t>&lt;p&gt;El medio litro es parte del litro. Como 1 l = 2 medios litros, entonces:&lt;/p&gt;&lt;p&gt;{{Q1}} l × 2 = {{A1}} medios litros&lt;/p&gt;</t>
  </si>
  <si>
    <t>{"id":"M3-MyM-6a-A-1","stimulus":"&lt;p&gt;Quantas garrafas de meio litro podem ser enchidas com {{Q1}} l de água?&lt;/p&gt;","template":"&lt;p&gt;Podem ser enchidas {{response}} garrafas de meio litro.&lt;/p&gt;","hint":"&lt;p&gt;O meio litro é parte do litro.&lt;/p&gt;","feedback":"&lt;p&gt;O meio litro é parte do litro. Como 1 l = 2 meios litros, então:&lt;/p&gt;&lt;p style=\"text-align: center\"&gt;{{Q1}} l × 2 = {{A1}} meios litros&lt;/p&gt;","seed":{"parameters":[{"name":"Q1","label":null,"min":2,"max":9,"step":1}],"calculated":[{"name":"A1","label":"{{function}}","function":"{{Q1}}*2"}],"uniques":true},"algorithm":{"name":"calculateOperation","params":{"method":"equivLiteral","keyboard":"NUMERICAL"}}}</t>
  </si>
  <si>
    <t>Pilar utiliza un cuarto de litro para regar una planta. Si tiene {{Q1}} plantas, ¿cuántos centilitros de agua necesita para regar todas?
Necesita {{A1}} cl de agua.</t>
  </si>
  <si>
    <r>
      <rPr>
        <rFont val="Calibri"/>
        <color theme="1"/>
        <sz val="12.0"/>
      </rPr>
      <t xml:space="preserve">Q1: Mín: </t>
    </r>
    <r>
      <rPr>
        <rFont val="Calibri"/>
        <color theme="1"/>
        <sz val="12.0"/>
      </rPr>
      <t>2</t>
    </r>
    <r>
      <rPr>
        <rFont val="Calibri"/>
        <color theme="1"/>
        <sz val="12.0"/>
      </rPr>
      <t>; Máx: 9; Step: 1</t>
    </r>
  </si>
  <si>
    <t>A1 = {{Q1}}*25</t>
  </si>
  <si>
    <t>El cuarto de litro es parte del litro.</t>
  </si>
  <si>
    <t>&lt;p&gt;El cuarto de litro es parte del litro. Como 1 cuarto de litro = 25 cl, entonces:&lt;/p&gt;&lt;p&gt;25 cl × {{Q1}} = {{A1}} cl&lt;/p&gt;</t>
  </si>
  <si>
    <t>{"id":"M3-MyM-6a-A-2","stimulus":"&lt;p&gt;Pietra usa um quarto de litro para regar cada planta que ela tem. Se ela tem {{Q1}} plantas, quantos centilitros de água ela precisa para regar todas elas?&lt;/p&gt;","template":"&lt;p&gt;Ela necessita de {{response}} cl de água.&lt;/p&gt;","hint":"&lt;p&gt;O quarto de litro é parte do litro.&lt;/p&gt;","feedback":"&lt;p&gt;O quarto de litro é parte do litro. Como 1 quarto de litro = 25 cl, então:&lt;/p&gt;&lt;p style=\"text-align: center\"&gt;25 cl × {{Q1}} = {{A1}} cl&lt;/p&gt;","seed":{"parameters":[{"name":"Q1","label":null,"min":2,"max":9,"step":1}],"calculated":[{"name":"A1","label":"{{function}}","function":"{{Q1}}*25"}],"uniques":true},"algorithm":{"name":"calculateOperation","params":{"method":"equivLiteral","keyboard":"NUMERICAL"}}}</t>
  </si>
  <si>
    <t>Rafa ha comprado {{Q1}} briks de medio litro de zumo de limón y {{Q2}} briks de cuarto de litro de zumo de naranja. ¿Cuántos litros de zumo ha comprado en total?
Ha comprado {{A1}} l.</t>
  </si>
  <si>
    <t>Q1: Mín: 2; Máx: 16; Step: 2
Q2: List = 4, 8, 12, 16</t>
  </si>
  <si>
    <r>
      <rPr>
        <rFont val="Calibri"/>
        <color theme="1"/>
        <sz val="12.0"/>
      </rPr>
      <t>A1 = {{Q1}}</t>
    </r>
    <r>
      <rPr>
        <rFont val="Calibri"/>
        <color theme="1"/>
        <sz val="12.0"/>
      </rPr>
      <t>/</t>
    </r>
    <r>
      <rPr>
        <rFont val="Calibri"/>
        <color theme="1"/>
        <sz val="12.0"/>
      </rPr>
      <t>2+{{Q2}}</t>
    </r>
    <r>
      <rPr>
        <rFont val="Calibri"/>
        <color theme="1"/>
        <sz val="12.0"/>
      </rPr>
      <t>/</t>
    </r>
    <r>
      <rPr>
        <rFont val="Calibri"/>
        <color theme="1"/>
        <sz val="12.0"/>
      </rPr>
      <t>4</t>
    </r>
  </si>
  <si>
    <t>&lt;p&gt;El medio litro y el cuarto de litro son partes del litro. Como 1 litro = 2 medios litros y 1 litro = 4 cuartos de litro, entonces:&lt;/p&gt;&lt;p&gt;{{Q1}} medios litros : 2 = {{T1}} l&lt;/p&gt;&lt;p&gt;{{Q2}} cuartos de litro : 4 = {{T2}} l&lt;/p&gt;&lt;p&gt;{{T1}} l + {{T2}} l = {{A1}} l&lt;/p&gt;</t>
  </si>
  <si>
    <t>T1 = {{Q1}}/2
T2 = {{Q2}}/4</t>
  </si>
  <si>
    <t>{"id":"M3-MyM-6a-A-3","stimulus":"&lt;p&gt;Rafael comprou {{Q1}} caixas de meio litro de suco de limão e {{Q2}} caixas de um quarto de litro de suco de laranja. Quantos litros de suco ele comprou no total?&lt;/p&gt;","template":"&lt;p&gt;Ele comprou {{response}} l de suco.&lt;/p&gt;","hint":"&lt;p&gt;O meio litro e o quarto de litro são partes do litro.&lt;/p&gt;","feedback":"&lt;p&gt;O meio litro e o quarto de litro são partes do litro. Como 1 litro = 2 meios litros e 1 litro = 4 quartos de litro, então:&lt;/p&gt;&lt;p style=\"text-align: center\"&gt;{{Q1}} meios litros : 2 = {{T1}} l&lt;/p&gt;&lt;p style=\"text-align: center\"&gt;{{Q2}} quartos de litro : 4 = {{T2}} l&lt;/p&gt;&lt;p style=\"text-align: center\"&gt;{{T1}} l + {{T2}} l = {{A1}} l&lt;/p&gt;","seed":{"parameters":[{"name":"Q1","label":null,"min":2,"max":16,"step":2},{"name":"Q2","label":null,"list":[4,8,12,16]}],"calculated":[{"name":"T1","label":"{{function}}","function":"{{Q1}}/2","temp":true},{"name":"T2","label":"{{function}}","function":"{{Q2}}/4","temp":true},{"name":"A1","label":"{{function}}","function":"{{Q1}}/2+{{Q2}}/4"}],"uniques":true},"algorithm":{"name":"calculateOperation","params":{"method":"equivLiteral","keyboard":"NUMERICAL"}}}</t>
  </si>
  <si>
    <t>M3-MyM-8a</t>
  </si>
  <si>
    <t>Suma y resta medidas de capacidad dadas en forma simple (nºs de entre 2 y 3 unidades, sin decimales)</t>
  </si>
  <si>
    <t>Selecciona el resultado de esta suma.
{{Q1}} {{Q11}} + {{Q2}} {{Q11}} = ...
{{T1}} {{Q11}}*
{{T2}} {{Q11}}
{{T3}} {{Q11}}
{{T4}} {{Q11}}
{{T5}} {{Q11}}
Se ven 3</t>
  </si>
  <si>
    <t>Q1: Mín 100;Máx 999; Step: 1
Q2: Mín 100;Máx 999; Step: 1
Q3-Q4: Mín 1;Máx 99; Step: 1
Q5-Q6: Mín 10;Máx 90; Step: 10
Q11: "l", "dl", "cl"</t>
  </si>
  <si>
    <t>T1 = {{Q1}}+{{Q2}}
T2 = {{Q1}}+{{Q2}}+{{Q3}}
T3 = {{Q1}}+{{Q2}}-{{Q4}}
T4 = {{Q1}}+{{Q2}}+{{Q5}}
T5 = {{Q1}}+{{Q2}}-{{Q6}}</t>
  </si>
  <si>
    <t>Suma {{Q1}} y {{Q2}} porque están expresados en la misma unidad.</t>
  </si>
  <si>
    <t>&lt;p&gt;Para sumar unidades de capacidad, todas las medidas tienen que estar expresadas en la misma unidad.&lt;/p&gt;</t>
  </si>
  <si>
    <t>{"id":"M3-MyM-8a-I-1","stimulus":"&lt;p&gt;Selecione o resultado da adição.&lt;/p&gt;&lt;p style=\"text-align: center\"&gt;{{Q1}} {{Q11}} + {{Q2}} {{Q11}} = ...&lt;/p&gt;","hint":"&lt;p&gt;Pode-se somar {{Q1}} e {{Q2}}, pois estão expressos na mesma unidade.&lt;/p&gt;","feedback":"&lt;p&gt;Para adicionar medidas de capacidade, todas elas devem estar expressas na mesma unidade.&lt;/p&gt;","seed":{"parameters":[{"name":"Q1","label":null,"min":100,"max":999,"step":1},{"name":"Q2","label":null,"min":100,"max":999,"step":1},{"name":"Q3","label":null,"min":1,"max":99,"step":1},{"name":"Q4","label":null,"min":1,"max":99,"step":1},{"name":"Q5","label":null,"min":10,"max":90,"step":10},{"name":"Q6","label":null,"min":10,"max":90,"step":10},{"name":"Q11","label":null,"list":["l","dl","cl"]}],"calculated":[{"name":"A1","label":"{{function}} {{Q11}}","function":"{{Q1}}+{{Q2}}"},{"name":"A2","label":"{{function}} {{Q11}}","function":"{{Q1}}+{{Q2}}+{{Q3}}","incorrect":true},{"name":"A3","label":"{{function}} {{Q11}}","function":"{{Q1}}+{{Q2}}-{{Q4}}","incorrect":true},{"name":"A4","label":"{{function}} {{Q11}}","function":"{{Q1}}+{{Q2}}+{{Q5}}","incorrect":true},{"name":"A5","label":"{{function}} {{Q11}}","function":"{{Q1}}+{{Q2}}-{{Q6}}","incorrect":true}],"uniques":true},"algorithm":{"name":"trueFalse","template":"Multiple choice – standard","params":{"countCorrect":1,"countIncorrect":2,"showCheckIcon":false,
            "columns": 3
        }
    }
}</t>
  </si>
  <si>
    <t>Selecciona el resultado de esta operación.
{{T0}} {{Q11}} − {{Q2}} {{Q11}} = ...
{{T1}} {{Q11}}*
{{T2}} {{Q11}}
{{T3}} {{Q11}}
{{T4}} {{Q11}}
{{T5}} {{Q11}}</t>
  </si>
  <si>
    <t>T0 = {{Q1}}+{{Q2}}
T1 = {{Q1}}
T2 = {{Q1}}+{{Q3}}
T3 = {{Q1}}-{{Q4}}
T4 = {{Q1}}+{{Q5}}
T5 = {{Q1}}-{{Q6}}</t>
  </si>
  <si>
    <t>Resta {{Q2}} a {{T0}} porque están expresados en la misma unidad.</t>
  </si>
  <si>
    <t>&lt;p&gt;Para restar unidades de capacidad, todas las medidas tienen que estar expresadas en la misma unidad.&lt;/p&gt;</t>
  </si>
  <si>
    <t>{"id":"M3-MyM-8a-I-2","stimulus":"&lt;p&gt;Selecione o resultado da subtração.&lt;/p&gt;&lt;p style=\"text-align: center\"&gt;{{T0}}} {{Q11}} − {{Q2}} {{Q11}} = ...&lt;/p&gt;","hint":"&lt;p&gt;Pode-se subtrair {{Q2}} de {{T0}}, pois estão expressos na mesma unidade.&lt;/p&gt;","feedback":"&lt;p&gt;Para subtrair medidas de capacidade, todas elas devem estar expressas na mesma unidade.&lt;/p&gt;","seed":{"parameters":[{"name":"Q1","label":null,"min":100,"max":999,"step":1},{"name":"Q2","label":null,"min":100,"max":999,"step":1},{"name":"Q3","label":null,"min":1,"max":99,"step":1},{"name":"Q4","label":null,"min":1,"max":99,"step":1},{"name":"Q5","label":null,"min":10,"max":90,"step":10},{"name":"Q6","label":null,"min":10,"max":90,"step":10},{"name":"Q11","label":null,"list":["l","dl","cl"]}],"calculated":[{"name":"T0","label":"{{function}}","function":"{{Q1}}+{{Q2}}","temp":true},{"name":"A1","label":"{{function}} {{Q11}}","function":"{{Q1}}"},{"name":"A2","label":"{{function}} {{Q11}}","function":"{{Q1}}+{{Q3}}","incorrect":true},{"name":"A3","label":"{{function}} {{Q11}}","function":"{{Q1}}-{{Q4}}","incorrect":true},{"name":"A4","label":"{{function}} {{Q11}}","function":"{{Q1}}+{{Q5}}","incorrect":true},{"name":"A5","label":"{{function}} {{Q11}}","function":"{{Q1}}-{{Q6}}","incorrect":true}],"uniques":true},"algorithm":{"name":"trueFalse","template":"Multiple choice – standard","params":{"countCorrect":1,"countIncorrect":2,"showCheckIcon":false,
            "columns": 3
        }
    }
}</t>
  </si>
  <si>
    <t>Calcula la siguiente suma.
{{Q1}} {{Q11}} + {{Q2}} {{Q11}} = {{A1}} {{Q11}}</t>
  </si>
  <si>
    <t>Realiza las siguientes operaciones para expresar los resultados en la unidad indicada.
{{Q1}} {{Q11}} + {{Q2}} {{Q11}} = {{A1}} {{Q11}}
{{T1}} {{Q12}} − {{Q3}} {{Q12}} = {{A2}} {{Q12}}</t>
  </si>
  <si>
    <t>Q1-Q2: Mín 10;Máx 999; Step: 1
Q11:  "l", "dl", "cl"</t>
  </si>
  <si>
    <t>Como la unidad de ambas medidas es la misma, solo hay que sumar.</t>
  </si>
  <si>
    <t>{"id":"M3-MyM-8a-E-1","stimulus":"&lt;p&gt;Calcule a seguinte adição.&lt;/p&gt;","template":"&lt;p style=\"text-align: center\"&gt;{{Q1}} {{Q11}} + {{Q2}} {{Q11}} = {{response}} {{Q11}}&lt;/p&gt;","hint":"&lt;p&gt;Como a unidade de ambas as medidas é a mesma, basta adicionar as quantidades.&lt;/p&gt;","feedback":"&lt;p&gt;Para adicionar medidas de capacidade, todas elas devem estar expressas na mesma unidade.&lt;/p&gt;","seed":{"parameters":[{"name":"Q1","label":null,"min":10,"max":999,"step":1},{"name":"Q2","label":null,"min":10,"max":999,"step":1},{"name":"Q11","list":["l","dl","cl"]}],"calculated":[{"name":"A1","label":"{{function}}","function":"{{Q1}} + {{Q2}}"}],"uniques":true},"algorithm":{"name":"calculateOperation","params":{"method":"equivLiteral","keyboard":"NUMERICAL"}}}</t>
  </si>
  <si>
    <t>Calcula la siguiente resta.
{{T1}} {{Q12}} − {{Q3}} {{Q12}} = {{A1}} {{Q12}}</t>
  </si>
  <si>
    <t>Q3-Q4: Mín 10;Máx 500; Step: 1
Q12:  "l", "dl", "cl"</t>
  </si>
  <si>
    <t>T1 = {{Q3}} + {{Q4}}
A1 = {{Q4}}</t>
  </si>
  <si>
    <t>Como la unidad de ambas medidas es la misma, solo hay que restar.</t>
  </si>
  <si>
    <t>{"id":"M3-MyM-8a-E-2","stimulus":"&lt;p&gt;Calcule a seguinte subtração.&lt;/p&gt;","template":"&lt;p style=\"text-align: center\"&gt;{{T1}} {{Q12}} − {{Q3}} {{Q12}} = {{response}} {{Q12}}&lt;/p&gt;","hint":"&lt;p&gt;Como a unidade de ambas as medidas é a mesma, basta subtrair as quantidades.&lt;/p&gt;","feedback":"&lt;p&gt;Para subtrair medidas de capacidade, todas elas devem estar expressas na mesma unidade.&lt;/p&gt;","seed":{"parameters":[{"name":"Q3","label":null,"min":10,"max":500,"step":1},{"name":"Q4","label":null,"min":10,"max":500,"step":1},{"name":"Q12","list":["l","dl","cl"]}],"calculated":[{"name":"T1","function":"{{Q3}} + {{Q4}}","temp":true},{"name":"A1","label":"{{function}}","function":"{{Q4}}"}],"uniques":true},"algorithm":{"name":"calculateOperation","params":{"method":"equivLiteral","keyboard":"NUMERICAL"}}}</t>
  </si>
  <si>
    <t>Para hacer un viaje, Hernán necesita &lt;span class=\"no-break\"&gt;{{T1}} l&lt;/span&gt; de gasolina, pero en el depósito de su coche solo hay &lt;span class=\"no-break\"&gt;{{Q2}} l.&lt;/span&gt; ¿Cuántos litros de combustible tiene que repostar?
Manuel tiene que repostar {{A1}} l.</t>
  </si>
  <si>
    <t>Q1= Min = 20; Max = 45; Step = 1
Q2= Min = 20; Max = 45; Step = 1</t>
  </si>
  <si>
    <t>T1 = {{Q1}}+{{Q2}}
A1 = {{Q1}}</t>
  </si>
  <si>
    <t>Para realizar restas de unidades de capacidad, todas las medidas tienen que estar expresadas en la misma unidad.</t>
  </si>
  <si>
    <t>&lt;p&gt;Para realizar restas de unidades de capacidad, todas las medidas tienen que estar expresadas en la misma unidad.&lt;/p&gt;&lt;p&gt;{{T1}} l − {{Q2}} l = {{Q1}} l&lt;/p&gt;</t>
  </si>
  <si>
    <t>{"id":"M3-MyM-8a-A-1","stimulus":"&lt;p&gt;Para fazer uma viagem, Henrique precisa de &lt;span class=\"no-break\"&gt;{{T1}} l&lt;/span&gt; de gasolina, porém no tanque de seu carro tem apenas &lt;span class=\"no-break\"&gt;{{Q2}} l.&lt;/span&gt; Quantos litros de combustível ele precisa reabastecer?&lt;/p&gt;","template":"&lt;p&gt;Henrique precisa reabastecer {{response}} l.&lt;/p&gt;","hint":"&lt;p&gt;Para realizar a subtração de medidas de capacidade, todas elas devem estar expressas na mesma unidade.&lt;/p&gt;","feedback":"&lt;p&gt;Para realizar a subtração de medidas de capacidade, todas elas devem estar expressas na mesma unidade.&lt;/p&gt;&lt;p style=\"text-align: center\"&gt;{{T1}} l − {{Q2}} l = {{Q1}} l&lt;/p&gt;","seed":{"parameters":[{"name":"Q1","label":null,"min":20,"max":45,"step":1},{"name":"Q2","label":null,"min":20,"max":45,"step":1}],"calculated":[{"name":"T1","label":"{{function}}","function":"{{Q1}}+{{Q2}}","temp":true},{"name":"A1","label":"{{function}}","function":"{{Q1}}"}],"uniques":true},"algorithm":{"name":"calculateOperation","params":{"method":"equivLiteral","keyboard":"NUMERICAL"}}}</t>
  </si>
  <si>
    <t>Para una fiesta se ha preparado una bebida con &lt;span class=\"no-break\"&gt;{{Q1}} l&lt;/span&gt; de zumo de {{Q11}} y &lt;span class=\"no-break\"&gt;{{Q2}} l&lt;/span&gt; de zumo de {{Q22}}. ¿Cuantos litros de zumo lleva en total?
La bebida lleva {{A1}} l de zumo.</t>
  </si>
  <si>
    <t>Q1= Min = 1; Max = 9; Step = 1
Q2= Min = 1; Max = 5; Step = 1
Q11: "kiwi", "manzana", "naranja"
Q22: "piña", "mango", "pomelo"</t>
  </si>
  <si>
    <t>A1 = {{Q1}}+{Q2}}</t>
  </si>
  <si>
    <t>Para realizar sumas de unidades de capacidad, todas las medidas tienen que estar expresadas en la misma unidad.</t>
  </si>
  <si>
    <t>&lt;p&gt;Para realizar sumas de unidades de capacidad, todas las medidas tienen que estar expresadas en la misma unidad.&lt;/p&gt;&lt;p&gt;{{Q1}} l + {{Q2}} l = {{A1}} l&lt;/p&gt;</t>
  </si>
  <si>
    <t>{"id":"M3-MyM-8a-A-2","stimulus":"&lt;p&gt;Para uma festa foi preparada uma bebida com &lt;span class=\"no-break\"&gt;{{Q1}} l&lt;/span&gt; de suco de {{Q11}} e &lt;span class=\"no-break\"&gt;{{Q2}} l&lt;/span&gt; de suco de {{Q22}}. Quantos litros de suco foram utilizados no total?&lt;/p&gt;","template":"&lt;p&gt;Foram utilizados {{response}} l de suco.&lt;/p&gt;","hint":"&lt;p&gt;Para realizar adições de medidas de capacidade, todas elas devem estar expressas na mesma unidade.&lt;/p&gt;","feedback":"&lt;p&gt;Para realizar adições de medidas de capacidade, todas elas devem estar expressas na mesma unidade.&lt;/p&gt;&lt;p style=\"text-align: center\"&gt;{{Q1}} l + {{Q2}} l = {{A1}} l&lt;/p&gt;","seed":{"parameters":[{"name":"Q1","label":null,"min":1,"max":9,"step":1},{"name":"Q2","label":null,"min":1,"max":5,"step":1},{"name":"Q11","label":null,"list":["kiwi","maçã","laranja"]},{"name":"Q22","label":null,"list":["abacaxi","manga","limão"]}],"calculated":[{"name":"A1","label":"{{function}}","function":"{{Q1}}+{{Q2}}"}],"uniques":true},"algorithm":{"name":"calculateOperation","params":{"method":"equivLiteral","keyboard":"NUMERICAL"}}}</t>
  </si>
  <si>
    <t>Oscar ha preparado &lt;span class=\"no-break\"&gt;{{T1}} dl&lt;/span&gt; de sopa para la comida familiar. Entre todos tomaron &lt;span class=\"no-break\"&gt;{{Q2}} dl.&lt;/span&gt; ¿Cuánta sopa sobró?
Sobraron &lt;span class=\"no-break\"&gt;{{A1}} dl&lt;/span&gt; de sopa.</t>
  </si>
  <si>
    <t xml:space="preserve">
Q1= Min = 10; Max = 30; Step = 1
Q2= Min = 10; Max = 20; Step = 1</t>
  </si>
  <si>
    <r>
      <rPr>
        <rFont val="Calibri"/>
        <color theme="1"/>
        <sz val="12.0"/>
      </rPr>
      <t xml:space="preserve">T1 = {{Q1}}+{{Q2}}
A1 = </t>
    </r>
    <r>
      <rPr>
        <rFont val="Calibri"/>
        <color theme="1"/>
        <sz val="12.0"/>
      </rPr>
      <t>{{Q1}}</t>
    </r>
  </si>
  <si>
    <t>&lt;p&gt;Para realizar restas de unidades de capacidad, todas las medidas tienen que estar expresadas en la misma unidad.&lt;/p&gt;&lt;p&gt;{{T1}} dl − {{Q2}} dl = {{Q1}} dl&lt;/p&gt;</t>
  </si>
  <si>
    <t>{"id":"M3-MyM-8a-A-3","stimulus":"&lt;p&gt;Oscar preparou &lt;span class=\"no-break\"&gt;{{T1}} dl&lt;/span&gt; de sopa para a refeição em família. Se a família tomou &lt;span class=\"no-break\"&gt;{{Q2}} dl&lt;/span&gt; da sopa, quanto do alimento sobrou?&lt;/p&gt;","template":"&lt;p&gt;Sobraram &lt;span class=\"no-break\"&gt;{{response}} dl&lt;/span&gt; de sopa.&lt;/p&gt;","hint":"&lt;p&gt;Para realizar a subtração de medidas de capacidade, todas elas devem estar expressas na mesma unidade.&lt;/p&gt;","feedback":"&lt;p&gt;Para realizar a subtração de medidas de capacidade, todas elas devem estar expressas na mesma unidade.&lt;/p&gt;&lt;p style=\"text-align: center\"&gt;{{T1}} dl − {{Q2}} dl = {{Q1}} dl&lt;/p&gt;","seed":{"parameters":[{"name":"Q1","label":null,"min":10,"max":30,"step":1},{"name":"Q2","label":null,"min":10,"max":20,"step":1}],"calculated":[{"name":"T1","label":"{{function}}","function":"{{Q1}}+{{Q2}}","temp":true},{"name":"A1","label":"{{function}}","function":"{{Q1}}"}],"uniques":true},"algorithm":{"name":"calculateOperation","params":{"method":"equivLiteral","keyboard":"NUMERICAL"}}}</t>
  </si>
  <si>
    <t>M3-MyM-8b</t>
  </si>
  <si>
    <t>Multiplica y divide medidas de capacidad dadas en forma simple (nºs de entre 2 y 3 unidades, sin decimales)</t>
  </si>
  <si>
    <t>Señala cuál es el resultado de multiplicar {{Q1}} {{Q2}} por {{Q3}}. 
{{T1}} {{Q2}}*
{{T1}} {{Q4}}
{{T2}} {{Q2}}
{{T3}} {{Q2}}
{{T4}} {{Q2}}
{{T5}} {{Q2}}
Se ven 3</t>
  </si>
  <si>
    <t>Q1: Mín 50; Máx 999; Step: 1
Q3: Mín 2; Máx 9; Step: 1
Q5-Q6: Mín 1; Máx 50; Step: 1
Q2: ["l", "dl", "cl"]
Q4: ["l", "dl", "cl"]</t>
  </si>
  <si>
    <t>T1 = {{Q1}}*{{Q3}}
T2 = {{Q1}}*{{Q3}}-{{Q6}}
T3 = {{Q1}}*{{Q3}}+{{Q5}}
T4 = {{Q1}}*{{Q3}}-{{Q5}}
T5 = {{Q1}}*{{Q3}}+{{Q6}}</t>
  </si>
  <si>
    <t>Realiza la multiplicación y comprueba que el resultado esté expresado en la misma unidad de capacidad que la dada.</t>
  </si>
  <si>
    <t>&lt;p&gt;Para multiplicar una medida de capacidad por un número, realiza la operación y expresa el resultado en esa misma unidad.&lt;/p&gt;&lt;p&gt;{{Q1}} {{Q2}} × {{Q3}} = {{T1}} {{Q2}}&lt;p&gt;</t>
  </si>
  <si>
    <t>{"id":"M3-MyM-8b-I-1","stimulus":"&lt;p&gt;Indique o resultado da multiplicação de {{Q1}} {{Q2}} por {{Q3}}.&lt;/p&gt;","hint":"&lt;p&gt;Efetue a multiplicação e verifique se o resultado é expresso na mesma unidade de capacidade dada inicialmente.&lt;/p&gt;","feedback":"&lt;p&gt;Para multiplicar uma medida de capacidade por um número, efetue a operação e expresse o resultado na mesma unidade dada inicialmente.&lt;/p&gt;&lt;p&gt;{{Q1}} {{Q2}} × {{Q3}} = {{T1}} {{Q2}}&lt;/p&gt;","seed":{"parameters":[{"name":"Q1","label":null,"min":50,"max":999,"step":1},{"name":"Q2","list":["l","dl","cl"]},{"name":"Q3","label":null,"min":2,"max":9,"step":1},{"name":"Q4","list":["l","dl","cl"]},{"name":"Q5","min":1,"max":50,"step":1},{"name":"Q6","min":1,"max":50,"step":1}],"calculated":[{"name":"T1","function":"{{Q1}}*{{Q3}}","temp":true},{"name":"T2","function":"{{Q1}}*{{Q3}}-{{Q6}}","temp":true},{"name":"T3","function":"{{Q1}}*{{Q3}}+{{Q5}}","temp":true},{"name":"T4","function":"{{Q1}}*{{Q3}}-{{Q5}}","temp":true},{"name":"T5","function":"{{Q1}}*{{Q3}}+{{Q6}}","temp":true},{"name":"A1","label":"{{function}}","function":"{{T1}} {{Q2}}"},{"name":"A2","label":"{{function}}","function":"{{T1}} {{Q4}}","incorrect":true},{"name":"A2","label":"{{function}}","function":"{{T2}} {{Q2}}","incorrect":true},{"name":"A4","label":"{{function}}","function":"{{T3}} {{Q2}}","incorrect":true},{"name":"A5","label":"{{function}}","function":"{{T4}} {{Q2}}","incorrect":true},{"name":"A6","label":"{{function}}","function":"{{T5}} {{Q2}}","incorrect":true}],"uniques":true},"algorithm":{"name":"trueFalse","template":"Multiple choice – standard","params":{"countCorrect":1,"countIncorrect":2,"showCheckIcon":false,
            "columns": 3
        }
    }
}</t>
  </si>
  <si>
    <t>Señala cuál es el resultado de dividir {{T0}} {{Q2}} entre {{Q3}}. 
{{T1}} {{Q2}}*
{{T1}} {{Q4}}
{{T3}} {{Q2}}
{{T4}} {{Q2}}
{{T5}} {{Q2}}
Se ven 3</t>
  </si>
  <si>
    <t>Q1: Mín 50; Máx 100; Step: 1
Q3: Mín 2; Máx 9; Step: 1
Q5-Q7: Mín 1; Máx 10; Step: 1
Q2: ["l", "dl", "cl"]
Q4: ["l", "dl", "cl"]</t>
  </si>
  <si>
    <t>T0 = {{Q1}}*{{Q3}}
T1 = {{Q1}}
T3 = {{Q1}}+{{Q5}}
T4 = {{Q1}}-{{Q6}}
T5 = {{Q1}}+{{Q7}}</t>
  </si>
  <si>
    <t>Realiza la división y comprueba que el resultado esté expresado en la misma unidad de capacidad que la dada.</t>
  </si>
  <si>
    <t>&lt;p&gt;Para dividir una medida de capacidad por un número, realiza la operación y expresa el resultado en esa misma unidad.&lt;/p&gt;&lt;p&gt;{{T0}} {{Q2}} : {{Q3}} = {{Q1}} {{Q2}}&lt;p&gt;</t>
  </si>
  <si>
    <t>{"id":"M3-MyM-8b-I-2","stimulus":"&lt;p&gt;Indique o resultado da divisão de {{T0}} {{Q2}} por {{Q3}}.&lt;/p&gt;","hint":"&lt;p&gt;Efetue a divisão e verifique se o resultado é expresso na mesma unidade de capacidade dada inicialmente.&lt;/p&gt;","feedback":"&lt;p&gt;Para dividir uma medida de capacidade por um número, efetue a operação e expresse o resultado na mesma unidade dada inicialmente.&lt;/p&gt;&lt;p style=\"text-align: center\"&gt;{{T0}} {{Q2}} : {{Q3}} = {{Q1}} {{Q2}}&lt;/p&gt;","seed":{"parameters":[{"name":"Q1","label":null,"min":50,"max":100,"step":1},{"name":"Q2","label":null,"list":["l","dl","cl"]},{"name":"Q3","label":null,"min":2,"max":9,"step":1},{"name":"Q4","label":null,"list":["l","dl","cl"]},{"name":"Q5","label":null,"min":1,"max":10,"step":1},{"name":"Q6","label":null,"min":1,"max":10,"step":1}],"calculated":[{"name":"T0","label":"{{function}}","function":"{{Q1}}*{{Q3}}","temp":true},{"name":"A1","label":"{{function}} {{Q2}}","function":"{{Q1}}"},{"name":"A2","label":"{{function}} {{Q4}}","function":"{{Q1}}","incorrect":true},{"name":"A3","label":"{{function}} {{Q2}}","function":"{{Q1}}+{{Q5}}","incorrect":true},{"name":"A4","label":"{{function}} {{Q2}}","function":"{{Q1}}-{{Q5}}","incorrect":true},{"name":"A5","label":"{{function}} {{Q2}}","function":"{{Q1}}+{{Q6}}","incorrect":true}],"uniques":true},"algorithm":{"name":"trueFalse","template":"Multiple choice – standard","params":{"countCorrect":1,"countIncorrect":2,"showCheckIcon":false,
            "columns": 3
        }
    }
}</t>
  </si>
  <si>
    <t>Realiza la siguiente multiplicación.
{{Q3}} {{Q6}} × {{Q4}} = {{A2}} {{Q6}}</t>
  </si>
  <si>
    <t>Q3: Mín: 50;Máx: 999; Step: 1
Q4: Mín: 2;Máx: 9; Step: 1
Q6: ["l", "dl", "cl"]</t>
  </si>
  <si>
    <t>A2 = {{Q3}}*{{Q4}}</t>
  </si>
  <si>
    <t>&lt;p&gt;Para multiplicar una medida de capacidad por un número, realiza la operación y expresa el resultado en esa misma unidad.&lt;/p&gt;</t>
  </si>
  <si>
    <t>{"id":"M3-MyM-8b-E-1","stimulus":"&lt;p&gt;Calcule a seguinte multiplicação.&lt;/p&gt;","template":"&lt;p style=\"text-align: center\"&gt;{{Q3}} {{Q6}} × {{Q4}} = {{response}} {{Q6}}&lt;/p&gt;","hint":"&lt;p&gt;Efetue a multiplicação e verifique se o resultado é expresso na mesma unidade de capacidade dada inicialmente.&lt;/p&gt;","feedback":"&lt;p&gt;Para multiplicar uma medida de capacidade por um número, efetue a operação e expresse o resultado na mesma unidade dada inicialmente.&lt;/p&gt;","seed":{"parameters":[{"name":"Q3","label":null,"min":50,"max":999,"step":1},{"name":"Q4","label":null,"min":2,"max":9,"step":1},{"name":"Q6","label":null,"list":["l","dl","cl"]}],"calculated":[{"name":"A1","label":"{{function}}","function":"{{Q3}}*{{Q4}}"}],"uniques":true},"algorithm":{"name":"calculateOperation","params":{"method":"equivLiteral","keyboard":"NUMERICAL"}}}</t>
  </si>
  <si>
    <t>Realiza la siguiente división.
{{T1}} {{Q5}} : {{Q1}} = {{A1}} {{Q5}}</t>
  </si>
  <si>
    <t>Q1: Mín: 2; Máx: 9; Step: 1
Q2: Mín: 10; Máx: 99; Step: 1
Q5: ["l", "dl", "cl"]</t>
  </si>
  <si>
    <t>&lt;p&gt;Para dividir una medida de capacidad por un número, realiza la operación y expresa el resultado en esa misma unidad.&lt;/p&gt;</t>
  </si>
  <si>
    <t>{"id":"M3-MyM-8b-E-2","stimulus":"&lt;p&gt;Calcule a seguinte divisão.&lt;/p&gt;","template":"&lt;p style=\"text-align: center\"&gt;{{T1}} {{Q5}} : {{Q1}} = {{response}} {{Q5}}&lt;/p&gt;","hint":"&lt;p&gt;Efetue a divisão e verifique se o resultado é expresso na mesma unidade de capacidade dada inicialmente.&lt;/p&gt;","feedback":"&lt;p&gt;Para dividir uma medida de capacidade por um número, efetue a operação e expresse o resultado na mesma unidade dada inicialmente.&lt;/p&gt;","seed":{"parameters":[{"name":"Q1","label":null,"min":2,"max":9,"step":1},{"name":"Q2","label":null,"min":10,"max":99,"step":1},{"name":"Q5","label":null,"list":["l","dl","cl"]}],"calculated":[{"name":"T1","label":"{{function}}","function":"{{Q1}}*{{Q2}}","temp":true},{"name":"A1","label":"{{function}}","function":"{{Q2}}"}],"uniques":true},"algorithm":{"name":"calculateOperation","params":{"method":"equivLiteral","keyboard":"NUMERICAL"}}}</t>
  </si>
  <si>
    <t>Para pintar una habitación se necesitan &lt;span class=\"no-break\"&gt;{{Q1}} dl&lt;/span&gt; de pintura. ¿Cuántos decilitros se necesitarán para pintar {{Q2}} habitaciones?
Se necesitarán &lt;span class=\"no-break\"&gt;{{A1}} dl&lt;/span&gt; de pintura.</t>
  </si>
  <si>
    <t>Q1: Mín: 4;Máx: 12; Step: 1
Q2: Mín: 2;Máx: 9; Step: 1</t>
  </si>
  <si>
    <t>&lt;p&gt;Para multiplicar una medida de capacidad por un número, realiza la operación y expresa el resultado en esa misma unidad.&lt;/p&gt;&lt;p&gt;{{Q1}} dl × {{Q2}} = {{A1}} dl&lt;p&gt;</t>
  </si>
  <si>
    <t>{"id":"M3-MyM-8b-A-1","stimulus":"&lt;p&gt;Para pintar um quarto são necessários &lt;span class=\"no-break\"&gt;{{Q1}} dl&lt;/span&gt; de tinta. Quantos decilitros serão necessários para pintar {{Q2}} quartos?&lt;/p&gt;","template":"&lt;p&gt;Serão necessários &lt;span class=\"no-break\"&gt;{{response}} dl&lt;/span&gt; de tinta.&lt;/p&gt;","hint":"&lt;p&gt;Efetue a multiplicação e verifique se o resultado é expresso na mesma unidade de capacidade dada inicialmente.&lt;/p&gt;","feedback":"&lt;p&gt;Para multiplicar uma medida de capacidade por um número, efetue a operação e expresse o resultado na mesma unidade dada inicialmente.&lt;/p&gt;&lt;p style=\"text-align: center\"&gt;{{Q1}} dl × {{Q2}} = {{A1}} dl&lt;/p&gt;","seed":{"parameters":[{"name":"Q1","label":null,"min":4,"max":12,"step":1},{"name":"Q2","label":null,"min":2,"max":9,"step":1}],"calculated":[{"name":"A1","label":"{{function}}","function":"{{Q1}}*{{Q2}}"}],"uniques":true},"algorithm":{"name":"calculateOperation","params":{"method":"equivLiteral","keyboard":"NUMERICAL"}}}</t>
  </si>
  <si>
    <t>Una lavandería industrial utiliza &lt;span class=\"no-break\"&gt;{{Q1}} cl&lt;/span&gt; de suavizante en cada lavado. ¿Cuántos centilítros de suavizante son necesarios para {{Q2}} lavados?
Se necesitan {{A1}} cl de suavizante.</t>
  </si>
  <si>
    <t>Con &lt;span class=\"no-break\"&gt;{{Q1}} cl&lt;/span&gt; de suavizante, se hace un lavado de ropa. ¿Cuántas centilítros de suavizante, se necesitan para {{Q2}} lavados?
Se necesitan {{A1}} centilítros.</t>
  </si>
  <si>
    <r>
      <rPr>
        <rFont val="Calibri"/>
        <color rgb="FF000000"/>
        <sz val="12.0"/>
      </rPr>
      <t xml:space="preserve">Q1: Mín: </t>
    </r>
    <r>
      <rPr>
        <rFont val="Calibri"/>
        <color rgb="FF000000"/>
        <sz val="12.0"/>
      </rPr>
      <t>100</t>
    </r>
    <r>
      <rPr>
        <rFont val="Calibri"/>
        <color rgb="FF000000"/>
        <sz val="12.0"/>
      </rPr>
      <t xml:space="preserve">; Máx: 500; Step: </t>
    </r>
    <r>
      <rPr>
        <rFont val="Calibri"/>
        <color rgb="FF000000"/>
        <sz val="12.0"/>
      </rPr>
      <t>10</t>
    </r>
    <r>
      <rPr>
        <rFont val="Calibri"/>
        <color rgb="FF000000"/>
        <sz val="12.0"/>
      </rPr>
      <t xml:space="preserve">
</t>
    </r>
    <r>
      <rPr>
        <rFont val="Calibri"/>
        <color rgb="FF000000"/>
        <sz val="12.0"/>
      </rPr>
      <t>Q2: Mín: 10; Máx: 30; Step: 1</t>
    </r>
  </si>
  <si>
    <t>&lt;p&gt;Para multiplicar una medida de capacidad por un número, realiza la operación y expresa el resultado en esa misma unidad.&lt;/p&gt;&lt;p&gt;{{Q1}} cl × {{Q2}} = {{A1}} cl&lt;p&gt;</t>
  </si>
  <si>
    <t>{"id":"M3-MyM-8b-A-2","stimulus":"&lt;p&gt;Uma lavanderia industrial utiliza &lt;span class=\"no-break\"&gt;{{Q1}} cl&lt;/span&gt; de amaciante em cada lavagem. Quantos centilitros de amaciante são necessários para {{Q2}} lavagens?&lt;/p&gt;","template":"&lt;p&gt;São necessários {{response}} cl de amaciante.&lt;/p&gt;","hint":"&lt;p&gt;Efetue a multiplicação e verifique se o resultado é expresso na mesma unidade de capacidade dada inicialmente.&lt;/p&gt;","feedback":"&lt;p&gt;Para multiplicar uma medida de capacidade por um número, efetue a operação e expresse o resultado na mesma unidade dada inicialmente.&lt;/p&gt;&lt;p style=\"text-align: center\"&gt;{{Q1}} cl × {{Q2}} = {{A1}} cl&lt;/p&gt;","seed":{"parameters":[{"name":"Q1","label":null,"min":100,"max":500,"step":10},{"name":"Q2","label":null,"min":10,"max":30,"step":1}],"calculated":[{"name":"A1","label":"{{function}}","function":"{{Q1}}*{{Q2}}"}],"uniques":true},"algorithm":{"name":"calculateOperation","params":{"method":"equivLiteral","keyboard":"NUMERICAL"}}}</t>
  </si>
  <si>
    <t>En una planta embotelladora han distribuido &lt;span class=\"no-break\"&gt;{{T1}} l&lt;/span&gt; de agua en {{Q1}} botellas. ¿Cuántos litros de agua hay en cada botella?  
En cada botella hay {{A1}} l de agua.</t>
  </si>
  <si>
    <t>En una planta potabilizadora de agua, cuentan con &lt;span class=\"no-break\"&gt;{{T1}} l&lt;/span&gt; Los han distribuido en {{Q1}} botellas. ¿Cuántos litros de agua han distribuido en cada botella?  
Han distribuido {{A1}} litros de agua.</t>
  </si>
  <si>
    <t>Q1: Mín: 100; Máx: 199; Step: 1
Q2: Mín: 1; Máx: 5; Step: 1</t>
  </si>
  <si>
    <t>&lt;p&gt;Para dividir una medida de capacidad por un número, realiza la operación y expresa el resultado en esa misma unidad.&lt;/p&gt;&lt;p&gt;{{T1}} l : {{Q1}} = {{Q2}} l&lt;/p&gt;</t>
  </si>
  <si>
    <t>{"id":"M3-MyM-8b-A-3","stimulus":"&lt;p&gt;Em uma fábrica de engarrafamento foram distribuídos &lt;span class=\"no-break\"&gt;{{T1}} l&lt;/span&gt; de água em {{Q1}} garrafas. Quantos litros de água foram colocados em cada garrafa?&lt;/p&gt;","template":"&lt;p&gt;Em cada garrafa colocou-se {{response}} l de água.&lt;/p&gt;","hint":"&lt;p&gt;Efetue a divisão e verifique se o resultado é expresso na mesma unidade de capacidade dada inicialmente.&lt;/p&gt;","feedback":"&lt;p&gt;Para dividir uma medida de capacidade por um número, efetue a operação e expresse o resultado na mesma unidade dada inicialmente.&lt;/p&gt;&lt;p style=\"text-align: center\"&gt;{{T1}} l : {{Q1}} = {{Q2}} l&lt;/p&gt;","seed":{"parameters":[{"name":"Q1","label":null,"min":100,"max":199,"step":1},{"name":"Q2","label":null,"min":1,"max":5,"step":1}],"calculated":[{"name":"T1","label":"{{function}}","function":"{{Q1}}*{{Q2}}","temp":true},{"name":"A1","label":"{{function}}","function":"{{Q2}}"}],"uniques":true},"algorithm":{"name":"calculateOperation","params":{"method":"equivLiteral","keyboard":"NUMERICAL"}}}</t>
  </si>
  <si>
    <t>Una granja ha producido &lt;span class=\"no-break\"&gt;{{T1}} l&lt;/span&gt; de leche. Si se han distribuido en {{Q1}} depósitos, ¿cuántos litros de capacidad tiene cada depósito?
Cada depósito contiene &lt;span class=\"no-break\"&gt;{{A1}} l&lt;/span&gt; de leche.</t>
  </si>
  <si>
    <t>Q1: Mín: 2; Máx: 10; Step: 1
Q2: Mín: 10; Máx: 99; Step: 1</t>
  </si>
  <si>
    <t>{"id":"M3-MyM-8b-A-4","stimulus":"&lt;p&gt;Uma fazenda produziu &lt;span class=\"no-break\"&gt;{{T1}} l&lt;/span&gt; de leite. Se o total de leite produzido foi distribuído em {{Q1}} tanques, quantos litros de leite ficou em cada tanque?&lt;/p&gt;","template":"&lt;p&gt;Em cada tanque ficaram &lt;span class=\"no-break\"&gt;{{response}} l&lt;/span&gt; de leite.&lt;/p&gt;","hint":"&lt;p&gt;Efetue a divisão e verifique se o resultado é expresso na mesma unidade de capacidade dada inicialmente.&lt;/p&gt;","feedback":"&lt;p&gt;Para dividir uma medida de capacidade por um número, efetue a operação e expresse o resultado na mesma unidade dada inicialmente.&lt;/p&gt;&lt;p style=\"text-align: center\"&gt;{{T1}} l : {{Q1}} = {{Q2}} l&lt;/p&gt;","seed":{"parameters":[{"name":"Q1","label":null,"min":2,"max":10,"step":1},{"name":"Q2","label":null,"min":10,"max":99,"step":1}],"calculated":[{"name":"T1","label":"{{function}}","function":"{{Q1}}*{{Q2}}","temp":true},{"name":"A1","label":"{{function}}","function":"{{Q2}}"}],"uniques":true},"algorithm":{"name":"calculateOperation","params":{"method":"equivLiteral","keyboard":"NUMERICAL"}}}</t>
  </si>
  <si>
    <t>Al cambiar el agua de la pecera, Nicolás necesita &lt;span class=\"no-break\"&gt;{{Q1}} l&lt;/span&gt; para llenarla. ¿Cuántos litros necesitará para llenar {{Q2}} peceras iguales?
Necesitará &lt;span class=\"no-break\"&gt;{{A1}} l.&lt;/span&gt;</t>
  </si>
  <si>
    <t xml:space="preserve">Una bañera se llena con &lt;span class=\"no-break\"&gt;{{Q1}} hl&lt;/span&gt; de agua. ¿Cuántos Hectólitros son necesarios para llenar {{Q2}} bañeras?
Son necesarios {{A1}} hectolítros. </t>
  </si>
  <si>
    <t>Q1: Mín: 100; Máx: 200; Step: 1
Q2: Mín 2; Máx: 10; Step: 1</t>
  </si>
  <si>
    <t>&lt;p&gt;Para multiplicar una medida de capacidad por un número, realiza la operación y expresa el resultado en esa misma unidad.&lt;/p&gt;&lt;p&gt;{{Q1}} l × {{Q2}} = {{A1}} l&lt;p&gt;</t>
  </si>
  <si>
    <t>{"id":"M3-MyM-8b-A-5","stimulus":"&lt;p&gt;Ao trocar a água de um aquário, Nicolas precisou de &lt;span class=\"no-break\"&gt;{{Q1}} l&lt;/span&gt; para enchê-lo. Quantos litros Nicolas irá precisar para encher {{Q2}} áquarios iguais?&lt;/p&gt;","template":"&lt;p&gt;Ele precisará de &lt;span class=\"no-break\"&gt;{{response}} l de água.&lt;/span&gt;&lt;/p&gt;","hint":"&lt;p&gt;Efetue a divisão e verifique se o resultado é expresso na mesma unidade de capacidade dada inicialmente.&lt;/p&gt;","feedback":"&lt;p&gt;Para dividir uma medida de capacidade por um número, efetue a operação e expresse o resultado na mesma unidade dada inicialmente.&lt;/p&gt;&lt;p style=\"text-align: center\"&gt;{{Q1}} l × {{Q2}} = {{A1}} l&lt;/p&gt;","seed":{"parameters":[{"name":"Q1","label":null,"min":100,"max":200,"step":1},{"name":"Q2","label":null,"min":2,"max":10,"step":1}],"calculated":[{"name":"A1","label":"{{function}}","function":"{{Q1}}*{{Q2}}"}],"uniques":true},"algorithm":{"name":"calculateOperation","params":{"method":"equivLiteral","keyboard":"NUMERICAL"}}}</t>
  </si>
  <si>
    <t>M3-MyM-9a</t>
  </si>
  <si>
    <t>Reconoce el kilogramo y el gramo como unidad para medir la masa de objetos (máx 5 kilos, sin decimales)</t>
  </si>
  <si>
    <t>Selecciona los objetos con una masa mayor que 1 kg.
Imágenes:
Mesa*
Tiburón*
Coche*
Televisor*
Móvil
Manzana
Lápiz
Gominolas</t>
  </si>
  <si>
    <t>Elige la unidad más adecuada para expresar la masa de los siguientes elementos.
A1: grupo 1
A2: grupo 2
A3: grupo 3
(kilogramos - gramos)</t>
  </si>
  <si>
    <t>Multiple choice</t>
  </si>
  <si>
    <t>1 kg equivale a 1 000 g.</t>
  </si>
  <si>
    <t>&lt;p&gt;1 kg equivale a 1 000 g.&lt;/p&gt;
A5 =&lt;p&gt;La masa de un teléfono móvil suele ser de unos 200 g.&lt;/p&gt;
A6 =&lt;p&gt;La masa de una manzana suele estar entre los 170 g y los 250 g.&lt;/p&gt;
A7 =&lt;p&gt;La masa de un lápiz suele ser de unos 30 g.&lt;/p&gt;
A8 =&lt;p&gt;La masa de una bolsa de caramelos suele ser de 100 g.&lt;/p&gt;</t>
  </si>
  <si>
    <t>{"id":"M3-MyM-9a-I-1","stimulus":"&lt;p&gt;Selecione os objetos com massa superior a 1 kg.&lt;/p&gt;","hint":"&lt;p&gt;1 kg equivale a 1 000 g.&lt;/p&gt;","feedback":"&lt;p&gt;1 kg equivale a 1 000 g.&lt;/p&gt;","seed":{"parameters":[{"name":"Q1","label":null,"min":1,"max":50,"step":1},{"name":"Q2","label":null,"min":1,"max":50,"step":1},{"name":"Q3","label":null,"min":1,"max":50,"step":1}],"calculated":[{"name":"A1","label":"&lt;div style=\"display:flex; justify-content:center;\"&gt;&lt;img src=\"https://blueberry-assets.oneclick.es/M3_MyM_9a_1.svg\" width=\"300\"&gt;&lt;/img&gt;&lt;/div&gt;"},{"name":"A2","label":"&lt;div style=\"display:flex; justify-content:center;\"&gt;&lt;img src=\"https://blueberry-assets.oneclick.es/M3_MyM_9a_2.svg\" width=\"300\"&gt;&lt;/img&gt;&lt;/div&gt;"},{"name":"A3","label":"&lt;div style=\"display:flex; justify-content:center;\"&gt;&lt;img src=\"https://blueberry-assets.oneclick.es/M3_MyM_9a_3.svg\" width=\"300\"&gt;&lt;/img&gt;&lt;/div&gt;"},{"name":"A4","label":"&lt;div style=\"display:flex; justify-content:center;\"&gt;&lt;img src=\"https://blueberry-assets.oneclick.es/M3_MyM_9a_4.svg\" width=\"300\"&gt;&lt;/img&gt;&lt;/div&gt;"},{"name":"A5","label":"&lt;div style=\"display:flex; justify-content:center;\"&gt;&lt;img src=\"https://blueberry-assets.oneclick.es/M3_MyM_9a_5.svg\" width=\"300\"&gt;&lt;/img&gt;&lt;/div&gt;","incorrect":true,"feedback":"&lt;p&gt;A massa de um telefone celular é geralmente cerca de 200 g.&lt;/p&gt;"},{"name":"A6","label":"&lt;div style=\"display:flex; justify-content:center;\"&gt;&lt;img src=\"https://blueberry-assets.oneclick.es/M3_MyM_9a_6.svg\" width=\"300\"&gt;&lt;/img&gt;&lt;/div&gt;","incorrect":true,"feedback":"&lt;p&gt;A massa de uma maçã é geralmente de 170 g a 250 g.&lt;/p&gt;"},{"name":"A7","label":"&lt;div style=\"display:flex; justify-content:center;\"&gt;&lt;img src=\"https://blueberry-assets.oneclick.es/M3_MyM_9a_7.svg\" width=\"300\"&gt;&lt;/img&gt;&lt;/div&gt;","incorrect":true,"feedback":"&lt;p&gt;A massa de um lápis é geralmente cerca de 30 g.&lt;/p&gt;"},{"name":"A8","label":"&lt;div style=\"display:flex; justify-content:center;\"&gt;&lt;img src=\"https://blueberry-assets.oneclick.es/M3_MyM_9a_8.svg\" width=\"300\"&gt;&lt;/img&gt;&lt;/div&gt;","incorrect":true,"feedback":"&lt;p&gt;A massa de um pacote de balas é geralmente 100 g.&lt;/p&gt;"}],"uniques":true},"algorithm":{"name":"trueFalse","template":"Multiple choice – multiple response","params":{"countCorrect":2,"countIncorrect":1,"showCheckIcon":false,"columns":3}}}</t>
  </si>
  <si>
    <t>Selecciona los objetos con una masa menor que 1 kg.
Imágenes:
Mesa
Tiburón
Coche
Televisor
Móvil*
Manzana*
Lápiz*
Gominolas*</t>
  </si>
  <si>
    <t>&lt;p&gt;1 kg equivale a 1 000 g.&lt;/p&gt;
A1 =&lt;p&gt;La masa de una mesa puede estar entre los 10 kg y los 100 kg.&lt;/p&gt;
A2 =&lt;p&gt;La masa de un tiburón suele estar entre los 700 kg y los 1 000 kg.&lt;/p&gt;
A3 =&lt;p&gt;La masa de un coche ronda entre los 700 kg y 1 000 kg.&lt;/p&gt;
A4 =&lt;p&gt;La masa de una televisión puede estar entre los 5 kg y los 15 kg.&lt;/p&gt;</t>
  </si>
  <si>
    <t>{"id":"M3-MyM-9a-I-2","stimulus":"&lt;p&gt;Selecione os objetos com massa inferior a 1 kg.&lt;/p&gt;","hint":"&lt;p&gt;1 kg equivale a 1 000 g.&lt;/p&gt;","feedback":"&lt;p&gt;1 kg equivale a 1 000 g.&lt;/p&gt;","seed":{"parameters":[{"name":"Q1","label":null,"min":1,"max":50,"step":1},{"name":"Q2","label":null,"min":1,"max":50,"step":1},{"name":"Q3","label":null,"min":1,"max":50,"step":1}],"calculated":[{"name":"A1","label":"&lt;div style=\"display:flex; justify-content:center;\"&gt;&lt;img src=\"https://blueberry-assets.oneclick.es/M3_MyM_9a_1.svg\" width=\"300\"&gt;&lt;/img&gt;&lt;/div&gt;","incorrect":true,"feedback":"&lt;p&gt;A massa de uma mesa pode estar entre 10 kg e 100 kg.&lt;/p&gt;"},{"name":"A2","label":"&lt;div style=\"display:flex; justify-content:center;\"&gt;&lt;img src=\"https://blueberry-assets.oneclick.es/M3_MyM_9a_2.svg\" width=\"300\"&gt;&lt;/img&gt;&lt;/div&gt;","incorrect":true,"feedback":"&lt;p&gt;A massa de um tubarão é geralmente de 700 kg a 1 000 kg.&lt;/p&gt;"},{"name":"A3","label":"&lt;div style=\"display:flex; justify-content:center;\"&gt;&lt;img src=\"https://blueberry-assets.oneclick.es/M3_MyM_9a_3.svg\" width=\"300\"&gt;&lt;/img&gt;&lt;/div&gt;","incorrect":true,"feedback":"&lt;p&gt;A massa de um carro está entre 700 kg e 1 000 kg.&lt;/p&gt;"},{"name":"A4","label":"&lt;div style=\"display:flex; justify-content:center;\"&gt;&lt;img src=\"https://blueberry-assets.oneclick.es/M3_MyM_9a_4.svg\" width=\"300\"&gt;&lt;/img&gt;&lt;/div&gt;","incorrect":true,"feedback":"&lt;p&gt;A massa de uma televisão pode estar entre 5 kg e 15 kg.&lt;/p&gt;"},{"name":"A5","label":"&lt;div style=\"display:flex; justify-content:center;\"&gt;&lt;img src=\"https://blueberry-assets.oneclick.es/M3_MyM_9a_5.svg\" width=\"300\"&gt;&lt;/img&gt;&lt;/div&gt;"},{"name":"A6","label":"&lt;div style=\"display:flex; justify-content:center;\"&gt;&lt;img src=\"https://blueberry-assets.oneclick.es/M3_MyM_9a_6.svg\" width=\"300\"&gt;&lt;/img&gt;&lt;/div&gt;"},{"name":"A7","label":"&lt;div style=\"display:flex; justify-content:center;\"&gt;&lt;img src=\"https://blueberry-assets.oneclick.es/M3_MyM_9a_7.svg\" width=\"300\"&gt;&lt;/img&gt;&lt;/div&gt;"},{"name":"A8","label":"&lt;div style=\"display:flex; justify-content:center;\"&gt;&lt;img src=\"https://blueberry-assets.oneclick.es/M3_MyM_9a_8.svg\" width=\"300\"&gt;&lt;/img&gt;&lt;/div&gt;"}],"uniques":true},"algorithm":{"name":"trueFalse","template":"Multiple choice – multiple response","params":{"countCorrect":2,"countIncorrect":1,"showCheckIcon":false,"columns":3}}}</t>
  </si>
  <si>
    <t>Escoge en cuál de estas unidades se expresan mejor las siguientes masas, en &lt;i&gt;kilogramos&lt;/i&gt; o en &lt;i&gt;gramos.&lt;/i&gt; Escríbelas en su forma abreviada.
{{Q1}} {{A1}}.
{{Q2}} {{A2}}.
{{Q3}} {{A3}}.</t>
  </si>
  <si>
    <t>Escribe, en su forma abreviada, en qué unidades se expresan mejor las medidas de masa en los siguientes animales.
A1: grupo 1
A2: grupo 2
A3: grupo 3</t>
  </si>
  <si>
    <t>Q1: "La masa de un gorrión es de 30", "La masa de un hámster es de 120", "La masa de un colibrí es de unos 20"
Q2: "La masa de una jirafa es unos 1 000", "La masa de un perro suele ser de unos 30", "La masa de un cerdo es de unos 150"
Q3: "La masa de una lagartija es de unos 2", "La masa de un ratón es de unos 20", "La masa de una paloma es de unos 300"</t>
  </si>
  <si>
    <t>A1 = "g"
A2 = "kg"
A3 = "g"</t>
  </si>
  <si>
    <t>&lt;p&gt;1 kg equivale a 1 000 g.&lt;/p&gt;</t>
  </si>
  <si>
    <t>{"id":"M3-MyM-9a-E-1","stimulus":"&lt;p&gt;Escolha em qual dessas unidades as seguintes medidas de massa são melhor expressas, em &lt;i&gt;quilograma&lt;/i&gt; ou em &lt;i&gt;grama.&lt;/i&gt; Escreva as unidades na forma abreviada.&lt;/p&gt;","template":"&lt;p&gt;{{Q1}} {{response}}.&lt;/p&gt;&lt;p&gt;{{Q2}} {{response}}.&lt;/p&gt;&lt;p&gt;{{Q3}} {{response}}.&lt;/p&gt;","hint":"&lt;p&gt;1 kg equivale a 1 000 g.&lt;/p&gt;","feedback":"&lt;p&gt;1 kg equivale a 1 000 g.&lt;/p&gt;","seed":{"parameters":[{"name":"Q1","label":null,"list":["A massa de um pardal é 30","A massa de um hamster é 120","A massa de um beija-flor é de cerca de 20"]},{"name":"Q2","label":null,"list":["A massa de uma girafa é de cerca de 1000","A massa de um cachorro é geralmente cerca de 30","A massa de um porco é de cerca de 150"]},{"name":"Q3","label":null,"list":["A massa de uma lagartixa é de cerca de 2","A massa de um rato é cerca de 20","A massa de um pombo é cerca de 300"]}],"calculated":[{"name":"A1","label":"g"},{"name":"A2","label":"kg"},{"name":"A3","label":"g"}],"uniques":true},"algorithm":{"name":"calculateOperation","template":"Cloze with text"}}</t>
  </si>
  <si>
    <t>Escribe, en su forma abreviada, en qué unidades se expresan mejor las medidas de masa en los siguientes objetos.
A1: grupo 1
A2: grupo 2
A3: grupo 3</t>
  </si>
  <si>
    <t>Q1: "La masa de una jirafa es unos 1 000", "La masa de un perro suele ser de unos 30", "La masa de un cerdo es de unos 150"
Q2: "La masa de un gorrión es de 30", "La masa de un hámster es de 120", "La masa de un colibrí es de unos 20"
Q3: "La masa de una lagartija es de unos 2", "La masa de un ratón es de unos 20", "La masa de una paloma es de unos 300"</t>
  </si>
  <si>
    <t>A1 = "kg"
A2 = "g"
A3 = "g"</t>
  </si>
  <si>
    <t>{"id":"M3-MyM-9a-E-2","stimulus":"&lt;p&gt;Escolha em qual dessas unidades as seguintes medidas de massa são melhor expressas, em &lt;i&gt;quilograma&lt;/i&gt; ou em &lt;i&gt;grama.&lt;/i&gt; Escreva as unidades na forma abreviada.&lt;/p&gt;","template":"&lt;p&gt;{{Q1}} {{response}}.&lt;/p&gt;&lt;p&gt;{{Q2}} {{response}}.&lt;/p&gt;&lt;p&gt;{{Q3}} {{response}}.&lt;/p&gt;","hint":"&lt;p&gt;1 kg equivale a 1 000 g.&lt;/p&gt;","feedback":"&lt;p&gt;1 kg equivale a 1 000 g.&lt;/p&gt;","seed":{"parameters":[{"name":"Q2","label":null,"list":["A massa de um pardal é 30","A massa de um hamster é 120","A massa de um beija-flor é de cerca de 20"]},{"name":"Q1","label":null,"list":["A massa de uma girafa é de cerca de 1000","A massa de um cão é geralmente cerca de 30","A massa de um porco é de cerca de 150"]},{"name":"Q3","label":null,"list":["A massa de uma lagartixa é de cerca de 2","A massa de um rato é cerca de 20","A massa de um pombo é cerca de 300"]}],"calculated":[{"name":"A1","label":"kg"},{"name":"A2","label":"g"},{"name":"A3","label":"g"}],"uniques":true},"algorithm":{"name":"calculateOperation","template":"Cloze with text"}}</t>
  </si>
  <si>
    <t>M3-MyM-9b</t>
  </si>
  <si>
    <t>Establece equivalencias entre kilogramo y gramo (de kg a g, máx 50 kilos, sin decimales)</t>
  </si>
  <si>
    <t>Indica cuál de estas equivalencias es correcta.
{{Q1}} kg = {{T1}} g*
{{Q2}} kg = {{T2}} g
{{Q3}} kg = {{T3}} g
(3 opciones, 1 correcta)</t>
  </si>
  <si>
    <t>max 50 kilos</t>
  </si>
  <si>
    <t>Q1-Q3: Mín: 1; Máx: 50; Step: 1</t>
  </si>
  <si>
    <t>T1 = {{Q1}}*1000
T2 = {{Q2}}*100
T3 = {{Q3}}*10</t>
  </si>
  <si>
    <t>&lt;p&gt;La equivalencia entre kilogramos y gramos es:&lt;/p&gt;&lt;p&gt;1 kg = 1 000 g&lt;/p&gt;</t>
  </si>
  <si>
    <t>&lt;p&gt;La equivalencia entre kilogramos y gramos es:&lt;/p&gt;&lt;p&gt;1 kg = 1 000 g&lt;/p&gt;
Si selecciona A2:
&lt;p&gt;La equivalencia correcta es:&lt;/p&gt;&lt;p&gt;{{Q2}} kg × 1 000 = {{T4}} g&lt;/p&gt;
Si selecciona A3:
&lt;p&gt;La equivalencia correcta es:&lt;/p&gt;&lt;p&gt;{{Q3}} kg × 1 000 = {{T5}} g&lt;/p&gt;</t>
  </si>
  <si>
    <t>T4 = {{Q2}}*1000
T5 = {{Q3}}*1000</t>
  </si>
  <si>
    <t>{"id":"M3-MyM-9b-I-1","stimulus":"&lt;p&gt;Indique qual dessas equivalências está correta.&lt;/p&gt;","hint":"&lt;p&gt;A equivalência entre quilograma e grama é:&lt;/p&gt;&lt;p style=\"text-align: center\"&gt;1 kg = 1 000 g&lt;/p&gt;","feedback":"&lt;p&gt;A equivalência entre quilograma e grama é:&lt;/p&gt;&lt;p style=\"text-align: center\"&gt;1 kg = 1 000 g&lt;/p&gt;","seed":{"parameters":[{"name":"Q1","label":null,"min":1,"max":50,"step":1},{"name":"Q2","label":null,"min":1,"max":50,"step":1},{"name":"Q3","label":null,"min":1,"max":50,"step":1}],"calculated":[{"name":"T4","function":"{{Q2}}*1000","temp":"true"},{"name":"T5","function":"{{Q3}}*1000","temp":"true"},{"name":"A1","label":"{{Q1}} kg = {{function}} g","function":"{{Q1}}*1000"},{"name":"A2","label":"{{Q2}} kg = {{function}} g","function":"{{Q2}}*100","incorrect":true,"feedback":"&lt;p&gt;A equivalência correta é:&lt;/p&gt;&lt;p&gt;{{Q2}} kg × 1 000 = {{T4}} g&lt;/p&gt;"},{"name":"A3","label":"{{Q3}} kg = {{function}} g","function":"{{Q3}}*10","incorrect":true,"feedback":"&lt;p&gt;A equivalência correta é:&lt;/p&gt;&lt;p&gt;{{Q3}} kg × 1 000 = {{T5}} g&lt;/p&gt;"}],"uniques":true},"algorithm":{"name":"trueFalse","template":"Multiple choice – standard","params":{"countCorrect":1,"countIncorrect":2,"showCheckIcon":false,
            "columns": 3
        }
    }
}</t>
  </si>
  <si>
    <t>Calcula la siguiente equivalencia.
{{Q1}} kg = {{A1}} g</t>
  </si>
  <si>
    <t>Q1: Mín 1;Máx 50; Step: 1</t>
  </si>
  <si>
    <t>&lt;p&gt;La equivalencia entre kilogramos y gramos es:&lt;/p&gt;&lt;p&gt;1 kg = 1 000 g&lt;/p&gt;&lt;p&gt;{{Q1}} kg × 1 000 = {{A1}} g&lt;/p&gt;</t>
  </si>
  <si>
    <t>{"id":"M3-MyM-9b-E-1","stimulus":"&lt;p&gt;Calcule a seguinte equivalência.&lt;/p&gt;","template":"&lt;p style=\"text-align: center\"&gt;{{Q1}} kg = {{response}} g&lt;/p&gt;","hint":"&lt;p&gt;A equivalência entre quilograma e grama é:&lt;/p&gt;&lt;p style=\"text-align: center\"&gt;1 kg = 1 000 g&lt;/p&gt;","feedback":"&lt;p&gt;A equivalência entre quilograma e grama é:&lt;/p&gt;&lt;p style=\"text-align: center\"&gt;1 kg = 1 000 g&lt;/p&gt;&lt;p style=\"text-align: center\"&gt;{{Q1}} kg × 1 000 = {{A1}} g&lt;/p&gt;","seed":{"parameters":[{"name":"Q1","label":null,"min":1,"max":50,"step":1}],"calculated":[{"name":"A1","label":"{{function}}","function":"{{Q1}}*1000"}],"uniques":true},"algorithm":{"name":"calculateOperation","params":{"method":"equivLiteral","keyboard":"NUMERICAL"}}}</t>
  </si>
  <si>
    <t>Vera ha comprado &lt;span class=\"no-break\"&gt;{{Q1}} kg&lt;/span&gt; de comida para patos. ¿Cuántos gramos son?
Ha comprado &lt;span class=\"no-break\"&gt;{{A1}} g&lt;/span&gt; de comida.</t>
  </si>
  <si>
    <t xml:space="preserve">Q1: Mín: 1; Máx: 20; Step: 1
</t>
  </si>
  <si>
    <t>{"id":"M3-MyM-9b-A-1","stimulus":"&lt;p&gt;Vera comprou &lt;span class=\"no-break\"&gt;{{Q1}} kg&lt;/span&gt; de ração para patos. Quantos gramas ela comprou?&lt;/p&gt;","template":"&lt;p&gt;Ela comprou &lt;span class=\"no-break\"&gt;{{response}} g&lt;/span&gt; de ração.&lt;/p&gt;","hint":"&lt;p&gt;A equivalência entre quilograma e grama é:&lt;/p&gt;&lt;p style=\"text-align: center\"&gt;1 kg = 1 000 g&lt;/p&gt;","feedback":"&lt;p&gt;A equivalência entre quilograma e grama é:&lt;/p&gt;&lt;p style=\"text-align: center\"&gt;1 kg = 1 000 g&lt;/p&gt;&lt;p style=\"text-align: center\"&gt;{{Q1}} kg × 1 000 = {{A1}} g&lt;/p&gt;","seed":{"parameters":[{"name":"Q1","label":null,"min":1,"max":20,"step":1}],"calculated":[{"name":"A1","label":"{{function}}","function":"{{Q1}}*1000"}],"uniques":true},"algorithm":{"name":"calculateOperation","params":{"method":"equivLiteral","keyboard":"NUMERICAL"}}}</t>
  </si>
  <si>
    <t>Santiago ha preparado una barbacoa con &lt;span class=\"no-break\"&gt;{{Q1}} kg&lt;/span&gt; de carne para sus amigos. ¿A cuántos gramos equivalen?
Ha cocinado &lt;span class=\"no-break\"&gt;{{A1}} g&lt;/span&gt; de carne.</t>
  </si>
  <si>
    <t>Q1: Mín: 1; Máx: 12; Step: 1</t>
  </si>
  <si>
    <t>{"id":"M3-MyM-9b-A-2","stimulus":"&lt;p&gt;Tiago preparou um churrasco com &lt;span class=\"no-break\"&gt;{{Q1}} kg&lt;/span&gt; de carne para os amigos dele. Quantos gramas de carne ele ofereceu no churrasco?&lt;/p&gt;","template":"&lt;p&gt;Ele ofereceu &lt;span class=\"no-break\"&gt;{{response}} g&lt;/span&gt; de carne.&lt;/p&gt;","hint":"&lt;p&gt;A equivalência entre quilograma e grama é:&lt;/p&gt;&lt;p style=\"text-align: center\"&gt;1 kg = 1 000 g&lt;/p&gt;","feedback":"&lt;p&gt;A equivalência entre quilograma e grama é:&lt;/p&gt;&lt;p style=\"text-align: center\"&gt;1 kg = 1 000 g&lt;/p&gt;&lt;p style=\"text-align: center\"&gt;{{Q1}} kg × 1 000 = {{A1}} g&lt;/p&gt;","seed":{"parameters":[{"name":"Q1","label":null,"min":1,"max":12,"step":1}],"calculated":[{"name":"A1","label":"{{function}}","function":"{{Q1}}*1000"}],"uniques":true},"algorithm":{"name":"calculateOperation","params":{"method":"equivLiteral","keyboard":"NUMERICAL"}}}</t>
  </si>
  <si>
    <t>Para reparar un muro se necesitan &lt;span class=\"no-break\"&gt;{{Q1}} kg&lt;/span&gt; de cemento. ¿A cuántos gramos equivalen?
Equivalen a &lt;span class=\"no-break\"&gt;{{A1}} g.&lt;/span&gt;</t>
  </si>
  <si>
    <t>Q1: Mín: 1; Máx: 50; Step: 1</t>
  </si>
  <si>
    <t>{"id":"M3-MyM-9b-A-3","stimulus":"&lt;p&gt;Para rebocar um muro foram necessários &lt;span class=\"no-break\"&gt;{{Q1}} kg&lt;/span&gt; de cimento. Essa medida equivale a quantos gramas?&lt;/p&gt;","template":"&lt;p&gt;Equivalem a &lt;span class=\"no-break\"&gt;{{response}} g.&lt;/span&gt;&lt;/p&gt;","hint":"&lt;p&gt;A equivalência entre quilograma e grama é:&lt;/p&gt;&lt;p style=\"text-align: center\"&gt;1 kg = 1 000 g&lt;/p&gt;","feedback":"&lt;p&gt;A equivalência entre quilograma e grama é:&lt;/p&gt;&lt;p style=\"text-align: center\"&gt;1 kg = 1 000 g&lt;/p&gt;&lt;p style=\"text-align: center\"&gt;{{Q1}} kg × 1 000 = {{A1}} g&lt;/p&gt;","seed":{"parameters":[{"name":"Q1","label":null,"min":1,"max":50,"step":1}],"calculated":[{"name":"A1","label":"{{function}}","function":"{{Q1}}*1000"}],"uniques":true},"algorithm":{"name":"calculateOperation","params":{"method":"equivLiteral","keyboard":"NUMERICAL"}}}</t>
  </si>
  <si>
    <t>M3-MyM-9c</t>
  </si>
  <si>
    <t>Ordena medidas de masa dadas en forma simple (máx 5 kilos, sin decimales)</t>
  </si>
  <si>
    <t>Selecciona la masa que es menor que {{Q1}} kg.
{{T1}} g*
{{T2}} g
{{T3}} g</t>
  </si>
  <si>
    <t>Q1 = Max = 2; Min = 5; Step = 1
Q2-Q4 = Max = 1; Min = 30; Step = 1</t>
  </si>
  <si>
    <t>T1 = {{Q1}}*1000-{{Q2}}*50
T2 = {{Q1}}*1000+{{Q3}}*50
T3 = {{Q1}}*1000+{{Q4}}*50</t>
  </si>
  <si>
    <t>&lt;p&gt;Para comparar medidas de masa, tienen que estar todas expresadas en la misma unidad. Después, se comparan sus cifras empezando por la izquierda.&lt;/p&gt;
(No TE individual)</t>
  </si>
  <si>
    <t>{"id":"M3-MyM-9c-I-1","stimulus":"&lt;p&gt;Selecione a medida de massa que é menor do que {{Q1}} kg.&lt;/p&gt;","feedback":"&lt;p&gt;Para comparar as medidas de massa, todas elas devem estar expressas na mesma unidade. Em seguida, os algarismos são comparados a partir da esquerda.&lt;/p&gt;","hint":"&lt;p&gt;Como as medidas estão expressas na mesma unidade, basta comparar os algarismos a partir da esquerda.&lt;/p&gt;","seed":{"parameters":[{"name":"Q1","label":null,"min":2,"max":5,"step":1},{"name":"Q2","label":null,"min":1,"max":30,"step":1},{"name":"Q3","label":null,"min":1,"max":30,"step":1},{"name":"Q4","label":null,"min":1,"max":30,"step":1}],"calculated":[{"name":"T1","label":"{{function}}","function":"{{Q1}}*1000-{{Q2}}*50","temp":true},{"name":"T2","label":"{{function}}","function":"{{Q1}}*1000+{{Q3}}*50","temp":true},{"name":"T3","label":"{{function}}","function":"{{Q1}}*1000+{{Q4}}*50","temp":true},{"name":"A1","label":"{{T1}} g"},{"name":"A2","label":"{{T2}} g","incorrect":true},{"name":"A3","label":"{{T3}} g","incorrect":true}],"uniques":true},"algorithm":{"name":"trueFalse","template":"Multiple choice – standard","params":{"countCorrect":1,"countIncorrect":2,"showCheckIcon":false,
            "columns": 3
        }
    }
}</t>
  </si>
  <si>
    <t>Ordena de mayor a menor las siguientes medidas de masa.
{{T1}} kg
{{T2}} kg
{{Q3}} g
{{Q4}} g</t>
  </si>
  <si>
    <t>Q1: Mín: 1000;Máx: 5000; Step: 1000
Q2: Mín: 1000;Máx: 5000; Step: 1000
Q3: Mín: 250;Máx: 5000; Step: 25
Q4: Mín: 250;Máx: 5000; Step: 25</t>
  </si>
  <si>
    <t>T1 = {{Q1}}/1000
T2 = {{Q2}}/1000
A1 = {{Q1}}
A2 = {{Q2}}
A3 = {{Q3}}
A4 = {{Q4}}</t>
  </si>
  <si>
    <t>¿Qué pide el enunciado?
Ordenar las medidas de masa de mayor a menor.*
Ordenar las medidas de masa de menor a mayor.
Averiguar la medida de masa de mayor peso.
[single choice]</t>
  </si>
  <si>
    <t>Para ordenar las medidas, hay que expresarlas en la misma unidad. ¿Cuál de estas equivalencias es correcta?
1 kg = 1 000 g*
1 kg = 10 g
1 000 kg = 1 g
(Single choice)</t>
  </si>
  <si>
    <t>Con ayuda de la igualdad anterior, convierte todas las cantidades a gramos.
{{T1}} kg = {{T1}} × 1 000 = {{A1}} g
{{T2}} kg = {{T2}} × 1 000 = {{A2}} g
[cloze with math]
T1 = {{Q1}}/1000
T2 = {{Q2}}/1000
A1 = {{Q1}}
A2 = {{Q2}}</t>
  </si>
  <si>
    <t>Con los resultados anteriores, ordena las medidas de masa de mayor a menor.
{{T1}} kg = {{Q1}} g
{{T2}} kg = {{Q2}} g
{{Q3}} g
{{Q4}} g
[order list]
T1 = {{Q1}}/1000
T2 = {{Q2}}/1000</t>
  </si>
  <si>
    <t>{"id":"M3-MyM-9c-E-1","seed":{"parameters":[{"name":"Q1","label":null,"min":1000,"max":5000,"step":1000},{"name":"Q2","label":null,"min":1000,"max":5000,"step":1000},{"name":"Q3","label":null,"min":250,"max":5000,"step":25},{"name":"Q4","label":null,"min":250,"max":5000,"step":25}],"uniques":true},"scaffolding":[{"id":"step-0","stimulus":"&lt;p&gt;Arraste e ordene as seguintes medidas de massa da maior &lt;span style=\"color:#FF0000\";&gt;⭡&lt;/span&gt; para a menor &lt;span style=\"color:#FF0000\";&gt;⭣&lt;/span&gt;.&lt;/p&gt;","seed":{"calculated":[{"name":"T1","function":"{{Q1}}/1000","temp":true},{"name":"T2","function":"{{Q2}}/1000","temp":true},{"name":"0-A1","label":"{{T1}} kg","function":"{{Q1}}"},{"name":"0-A2","label":"{{T2}} kg","function":"{{Q2}}"},{"name":"0-A3","label":"{{Q3}} g","function":"{{Q3}}"},{"name":"0-A4","label":"{{Q4}} g","function":"{{Q4}}"}]},"algorithm":{"name":"orderNumbers","params":{"order":"desc"}}},{"id":"step-1","stimulus":"&lt;p&gt;O que pede o enunciado?&lt;/p&gt;","seed":{"calculated":[{"name":"1-A1","label":"&lt;p&gt;Ordenar as medidas de massa da maior para a menor.&lt;/p&gt;"},{"name":"1-A2","label":"&lt;p&gt;Ordenar as medidas de massa do menor para o maior.&lt;/p&gt;","incorrect":true},{"name":"1-A3","label":"&lt;p&gt;Encontrar a medida que indica a massa mais pesada.&lt;/p&gt;","incorrect":true}]},"algorithm":{"name":"trueFalse","template":"Multiple choice – standard"}},{"id":"step-2","stimulus":"&lt;p&gt;Para ordenar as diferentes medidas, elas devem estar expressas na mesma unidade. Qual destas conversões de unidade está correta?&lt;/p&gt;","seed":{"calculated":[{"name":"2-A1","label":"&lt;p&gt;1 kg = 1 000 g&lt;/p&gt;"},{"name":"2-A2","label":"&lt;p&gt;1 kg = 10 g&lt;/p&gt;","incorrect":true},{"name":"2-A3","label":"&lt;p&gt;1 000 kg = 1 g&lt;/p&gt;","incorrect":true}]},"algorithm":{"name":"trueFalse","template":"Multiple choice – standard"}},{"id":"step-3","stimulus":"&lt;p&gt;Com a ajuda da igualdade anterior, converta todas as medidas para grama.&lt;/p&gt;","template":"&lt;p style=\"text-align: center\"&gt;{{T1}} kg = {{T1}} × 1 000 = {{response}} g&lt;/p&gt;&lt;p style=\"text-align: center\"&gt;{{T2}} kg = {{T2}} × 1 000 = {{response}} g&lt;/p&gt;","seed":{"calculated":[{"name":"T1","function":"{{Q1}}/1000","temp":true},{"name":"T2","function":"{{Q2}}/1000","temp":true},{"name":"4-A1","label":"{{function}}","function":"{{Q1}}"},{"name":"4-A2","label":"{{function}}","function":"{{Q2}}"}]},"algorithm":{"name":"calculateOperation","params":{"method":"equivLiteral","keyboard":"NUMERICAL"}}},{"id":"step-4","stimulus":"&lt;p&gt;Com os resultados acima, arraste e ordene as medidas de massa da maior &lt;span style=\"color:#FF0000\";&gt;⭡&lt;/span&gt; para a menor &lt;span style=\"color:#FF0000\";&gt;⭣&lt;/span&gt;.&lt;/p&gt;","seed":{"calculated":[{"name":"T1","function":"{{Q1}}/1000","temp":true},{"name":"T2","function":"{{Q2}}/1000","temp":true},{"name":"5-A1","label":"{{T1}} kg = {{Q1}} g","function":"{{Q1}}"},{"name":"5-A2","label":"{{T2}} kg = {{Q2}} g","function":"{{Q2}}"},{"name":"5-A3","label":"{{Q3}} g","function":"{{Q3}}"},{"name":"5-A4","label":"{{Q4}} g","function":"{{Q4}}"}]},"algorithm":{"name":"orderNumbers","params":{"order":"desc"}}}]}</t>
  </si>
  <si>
    <t>Rodrigo está cocinando una lasaña y necesita comprar una gran cuña de queso. Ordena de mayor a menor las siguientes masas de queso.
{{T1}} kg de {{Q5}}
{{Q2}} g de {{Q6}}
{{T3}} kg de {{Q7}}
{{Q4}} g de {{Q8}}</t>
  </si>
  <si>
    <t>Q5: "gouda", "parmesano", "raclette", "cheddar", "edam", "mozzarella", "provolone"
Q6: "gouda", "parmesano", "raclette", "cheddar", "edam", "mozzarella", "provolone"
Q7: "gouda", "parmesano", "raclette", "cheddar", "edam", "mozzarella", "provolone"
Q8: "gouda", "parmesano", "raclette", "cheddar", "edam", "mozzarella", "provolone"
Q1: List = 1000, 2000, 3000
Q2: Mín: 800; Máx: 1200; Step: 25
Q3: List = 1000, 2000, 3000
Q4: Mín: 800; Máx: 1200; Step: 25</t>
  </si>
  <si>
    <t>T1 = {{Q1}}/1000
T3 = {{Q3}}/1000
A1 = {{Q1}}
A2 = {{Q2}}
A3 = {{Q3}}
A4 = {{Q4}}</t>
  </si>
  <si>
    <t>¿Qué pide el enunciado?
Ordenar de mayor a menor las masas de los quesos.*
Ordenar de menor a mayor las masas de los quesos.
Seleccionar el queso de menor masa.</t>
  </si>
  <si>
    <t>Para ordenar las medidas, hay que expresarlas en la misma unidad. ¿Cuál de estas equivalencias es correcta?
1 000 kg = 1 g
1 kg = 1 000 g*
1 kg = 10 g
(Single choice)</t>
  </si>
  <si>
    <t>Con ayuda de la igualdad anterior, convierte todas las cantidades a gramos.
{{T1}} kg = {{T1}} × 1 000 = {{A1}} g
{{T3}} kg = {{T3}} × 1 000 = {{A2}} g
[cloze with math]
T1 = {{Q1}}/1000
T3 = {{Q3}}/1000
A1 = {{Q1}}
A2 = {{Q3}}</t>
  </si>
  <si>
    <t>Con los resultados anteriores, ordena las medidas de masa de mayor a menor.
{{T1}} kg = {{Q1}} g
{{Q2}} g
{{T3}} kg = {{Q3}} g
{{Q4}} g
[order list]
T1 = {{Q1}}/1000
T3 = {{Q3}}/1000</t>
  </si>
  <si>
    <t>{"id":"M3-MyM-9c-A-1","seed":{"parameters":[{"name":"Q1","label":null,"list":[1000,2000,3000]},{"name":"Q2","label":null,"min":800,"max":1200,"step":25},{"name":"Q3","label":null,"list":[1000,2000,3000]},{"name":"Q4","label":null,"min":800,"max":1200,"step":25},{"name":"Q5","list":["gouda","parmesano","raclette","cheddar","edam","mozzarella","provolone"]},{"name":"Q6","list":["gouda","parmesano","raclette","cheddar","edam","mozzarella","provolone"]},{"name":"Q7","list":["gouda","parmesano","raclette","cheddar","edam","mozzarella","provolone"]},{"name":"Q8","list":["gouda","parmesano","raclette","cheddar","edam","mozzarella","provolone"]}],"uniques":true},"scaffolding":[{"id":"step-0","stimulus":"&lt;p&gt;Rodrigo vai cozinhar uma lasanha e precisa comprar uma peça de queijo. Arraste e ordene as seguintes medidas de massa de queijo da maior &lt;span style=\"color:#FF0000\";&gt;⭡&lt;/span&gt; para a menor &lt;span style=\"color:#FF0000\";&gt;⭣&lt;/span&gt;.&lt;/p&gt;","seed":{"calculated":[{"name":"T1","function":"{{Q1}}/1000","temp":true},{"name":"T3","function":"{{Q3}}/1000","temp":true},{"name":"0-A1","label":"{{T1}} kg de {{Q5}}","function":"{{Q1}}"},{"name":"0-A2","label":"{{Q2}} g de {{Q6}}","function":"{{Q2}}"},{"name":"0-A3","label":"{{T3}} kg de {{Q7}}","function":"{{Q3}}"},{"name":"0-A4","label":"{{Q4}} g de {{Q8}}","function":"{{Q4}}"}]},"algorithm":{"name":"orderNumbers","params":{"order":"desc"}}},{"id":"step-1","stimulus":"&lt;p&gt;O que pede o enunciado?&lt;/p&gt;","seed":{"calculated":[{"name":"1-A1","label":"&lt;p&gt;Ordenar a medidas de massa de queijo da maior para a menor.&lt;/p&gt;"},{"name":"1-A2","label":"&lt;p&gt;Ordenar a medidas de massa de queijo da menor para a maior.&lt;/p&gt;","incorrect":true},{"name":"1-A3","label":"&lt;p&gt;Indicar a peça de queijo com menor massa.&lt;/p&gt;","incorrect":true}]},"algorithm":{"name":"trueFalse","template":"Multiple choice – standard"}},{"id":"step-2","stimulus":"&lt;p&gt;Para ordenar as medidas, elas devem estar expressas na mesma unidade. Qual dessas equivalências está correta?&lt;/p&gt;","seed":{"calculated":[{"name":"2-A1","label":"&lt;p&gt;1 kg = 1 000 g&lt;/p&gt;"},{"name":"2-A2","label":"&lt;p&gt;1 kg = 10 g&lt;/p&gt;","incorrect":true},{"name":"2-A3","label":"&lt;p&gt;1 000 kg = 1 g&lt;/p&gt;","incorrect":true}]},"algorithm":{"name":"trueFalse","template":"Multiple choice – standard"}},{"id":"step-3","stimulus":"&lt;p&gt;Com a ajuda da igualdade anterior, converta todas as medidas para grama.&lt;/p&gt;","template":"&lt;p style=\"text-align: center\"&gt;{{T1}} kg = {{T1}} × 1 000 = {{response}} g&lt;/p&gt;&lt;p style=\"text-align: center\"&gt;{{T3}} kg = {{T3}} × 1 000 = {{response}} g&lt;/p&gt;","seed":{"calculated":[{"name":"T1","function":"{{Q1}}/1000","temp":true},{"name":"T3","function":"{{Q3}}/1000","temp":true},{"name":"4-A1","label":"{{function}}","function":"{{Q1}}"},{"name":"4-A2","label":"{{function}}","function":"{{Q3}}"}]},"algorithm":{"name":"calculateOperation","params":{"method":"equivLiteral","keyboard":"NUMERICAL"}}},{"id":"step-4","stimulus":"&lt;p&gt;Com os resultados acima, arraste e ordene as medidas de massa da maior &lt;span style=\"color:#FF0000\";&gt;⭡&lt;/span&gt; para a menor &lt;span style=\"color:#FF0000\";&gt;⭣&lt;/span&gt;.&lt;/p&gt;","seed":{"calculated":[{"name":"T1","function":"{{Q1}}/1000","temp":true},{"name":"T3","function":"{{Q3}}/1000","temp":true},{"name":"5-A1","label":"{{T1}} kg = {{Q1}} g","function":"{{Q1}}"},{"name":"5-A2","label":"{{Q2}} g","function":"{{Q2}}"},{"name":"5-A3","label":"{{T3}} kg = {{Q3}} g","function":"{{Q3}}"},{"name":"5-A4","label":"{{Q4}} g","function":"{{Q4}}"}]},"algorithm":{"name":"orderNumbers","params":{"order":"desc"}}}]}</t>
  </si>
  <si>
    <t>Alejandra ha repartido varias barras de pan en cuatro cestas. Ordena de mayor a menor las masas de pan que contiene cada cesta.
{{T1}} kg
{{T2}} kg
{{Q3}} g
{{Q4}} g</t>
  </si>
  <si>
    <t>Q1: List = 1000, 2000, 3000
Q2: List = 1000, 2000, 3000
Q3: Mín: 250;Máx: 3000; Step: 25
Q4: Mín: 250;Máx: 3000; Step: 25</t>
  </si>
  <si>
    <t>T1 = {{Q1}}/1000
T2 = {{Q2}}/1000
A1 = {{Q1}}
A2 = {{Q2}}
A3 = {{Q3}}
A4 = {{Q4}}
DESC</t>
  </si>
  <si>
    <t>¿Qué pide el enunciado?
Ordenar de mayor a menor las masas de pan en las cestas. *
Ordenar de menor a mayor las masas de pan en las cestas.
Seleccionar la cesta con mayor masa de pan.
(Single choice)</t>
  </si>
  <si>
    <t>Para ordenar las distintas medidas, hay que expresarlas en la misma unidad. ¿Cuál de estas conversiones de unidades es correcta?
1 000 kg = 1 g
1 kg = 10 g
1 kg = 1 000 g*
(Single choice)</t>
  </si>
  <si>
    <t>{"id":"M3-MyM-9c-A-2","seed":{"parameters":[{"name":"Q1","label":null,"list":[1000,2000,3000]},{"name":"Q2","label":null,"list":[1000,2000,3000]},{"name":"Q3","label":null,"min":250,"max":3000,"step":25},{"name":"Q4","label":null,"min":250,"max":3000,"step":25}],"uniques":true},"scaffolding":[{"id":"step-0","stimulus":"&lt;p&gt;Alessandra distribuiu alguns pães em quatro cestos. Arraste e ordene, da maior &lt;span style=\"color:#FF0000\";&gt;⭡&lt;/span&gt; para a menor &lt;span style=\"color:#FF0000\";&gt;⭣&lt;/span&gt;, as medidas de massa de pão que contém cada cesta.&lt;/p&gt;","seed":{"calculated":[{"name":"T1","function":"{{Q1}}/1000","temp":true},{"name":"T2","function":"{{Q2}}/1000","temp":true},{"name":"0-A1","label":"{{T1}} kg","function":"{{Q1}}"},{"name":"0-A2","label":"{{T2}} kg","function":"{{Q2}}"},{"name":"0-A3","label":"{{Q3}} g","function":"{{Q3}}"},{"name":"0-A4","label":"{{Q4}} g","function":"{{Q4}}"}]},"algorithm":{"name":"orderNumbers","params":{"order":"desc"}}},{"id":"step-1","stimulus":"&lt;p&gt;O que pede o enunciado?&lt;/p&gt;","seed":{"calculated":[{"name":"1-A1","label":"&lt;p&gt;Ordenar, da maior para a menor, as medidas de massa de pão nas cestas.&lt;/p&gt;"},{"name":"1-A2","label":"&lt;p&gt;Ordenar, da menor para a maior, as medidas de massa de pão nas cestas.&lt;/p&gt;","incorrect":true},{"name":"1-A3","label":"&lt;p&gt;Selecionar a cesta com a maior medida de massa de pão.&lt;/p&gt;","incorrect":true}]},"algorithm":{"name":"trueFalse","template":"Multiple choice – standard"}},{"id":"step-2","stimulus":"&lt;p&gt;Para ordenar as diferentes medidas, elas devem estar expressas na mesma unidade. Qual destas conversões de unidade está correta?&lt;/p&gt;","seed":{"calculated":[{"name":"2-A1","label":"&lt;p&gt;1 000 kg = 1 g&lt;/p&gt;","incorrect":true},{"name":"2-A2","label":"&lt;p&gt;1 kg = 10 g&lt;/p&gt;","incorrect":true},{"name":"2-A3","label":"&lt;p&gt;1 kg = 1 000 g&lt;/p&gt;"}]},"algorithm":{"name":"trueFalse","template":"Multiple choice – standard"}},{"id":"step-3","stimulus":"&lt;p&gt;Com a ajuda da igualdade anterior, converta todas as medidas para grama.&lt;/p&gt;","template":"&lt;p style=\"text-align: center\"&gt;{{T1}} kg = {{T1}} × 1 000 = {{response}} g&lt;/p&gt;&lt;p style=\"text-align: center\"&gt;{{T2}} kg = {{T2}} × 1 000 = {{response}} g&lt;/p&gt;","seed":{"calculated":[{"name":"T1","function":"{{Q1}}/1000","temp":true},{"name":"T2","function":"{{Q2}}/1000","temp":true},{"name":"4-A1","label":"{{function}}","function":"{{Q1}}"},{"name":"4-A2","label":"{{function}}","function":"{{Q2}}"}]},"algorithm":{"name":"calculateOperation","params":{"method":"equivLiteral","keyboard":"NUMERICAL"}}},{"id":"step-4","stimulus":"&lt;p&gt;Com os resultados acima, arraste e ordene as medidas de massa da maior &lt;span style=\"color:#FF0000\";&gt;⭡&lt;/span&gt; para a menor &lt;span style=\"color:#FF0000\";&gt;⭣&lt;/span&gt;.&lt;/p&gt;","seed":{"calculated":[{"name":"T1","function":"{{Q1}}/1000","temp":true},{"name":"T2","function":"{{Q2}}/1000","temp":true},{"name":"5-A1","label":"{{T1}} kg = {{Q1}} g","function":"{{Q1}}"},{"name":"5-A2","label":"{{T2}} kg = {{Q2}} g","function":"{{Q2}}"},{"name":"5-A3","label":"{{Q3}} g","function":"{{Q3}}"},{"name":"5-A4","label":"{{Q4}} g","function":"{{Q4}}"}]},"algorithm":{"name":"orderNumbers","params":{"order":"desc"}}}]}</t>
  </si>
  <si>
    <t>Un equipo de veterinarios ha apuntado el peso de cuatro cachorros. Ordena de mayor a menor sus masas.
{{T1}} kg
{{T2}} kg
{{Q3}} g
{{Q4}} g</t>
  </si>
  <si>
    <t>Q1: List = 1000, 2000, 3000
Q2: List = 1000, 2000, 3000
Q3: Mín: 400;Máx: 3000; Step: 25
Q4: Mín: 400;Máx: 3000; Step: 25</t>
  </si>
  <si>
    <t>¿Qué pide el enunciado?
Ordenar de mayor a menor las masas de los cachorros. *
Ordenar de menor a mayor las masa de los cachorros.
Seleccionar al cachorro de menor peso.
(Single choice)</t>
  </si>
  <si>
    <t>Para ordenar las medidas, hay que expresarlas en la misma unidad. ¿Cuál de estas equivalencias es correcta?
1 kg = 10 g
1 000 kg = 1 g
1 kg = 1 000 g*
(Single choice)</t>
  </si>
  <si>
    <t>{"id":"M3-MyM-9c-A-3","seed":{"parameters":[{"name":"Q1","label":null,"list":[1000,2000,3000]},{"name":"Q2","label":null,"list":[1000,2000,3000]},{"name":"Q3","label":null,"min":400,"max":3000,"step":25},{"name":"Q4","label":null,"min":400,"max":3000,"step":25}],"uniques":true},"scaffolding":[{"id":"step-0","stimulus":"&lt;p&gt;Uma equipe de veterinários registrou o peso de quatro filhotes de cachorro. Arraste e ordene as medidas de massa da maior &lt;span style=\"color:#FF0000\";&gt;⭡&lt;/span&gt; para a menor &lt;span style=\"color:#FF0000\";&gt;⭣&lt;/span&gt;.&lt;/p&gt;","seed":{"calculated":[{"name":"T1","function":"{{Q1}}/1000","temp":true},{"name":"T2","function":"{{Q2}}/1000","temp":true},{"name":"0-A1","label":"{{T1}} kg","function":"{{Q1}}"},{"name":"0-A2","label":"{{T2}} kg","function":"{{Q2}}"},{"name":"0-A3","label":"{{Q3}} g","function":"{{Q3}}"},{"name":"0-A4","label":"{{Q4}} g","function":"{{Q4}}"}]},"algorithm":{"name":"orderNumbers","params":{"order":"desc"}}},{"id":"step-1","stimulus":"&lt;p&gt;O que pede o enunciado?&lt;/p&gt;","seed":{"calculated":[{"name":"1-A1","label":"&lt;p&gt;Ordenar, da maior para a menor, as medidas de massa dos filhotes.&lt;/p&gt;"},{"name":"1-A2","label":"&lt;p&gt;Ordenar, da menor para a maior, as medidas de massa dos filhotes.&lt;/p&gt;","incorrect":true},{"name":"1-A3","label":"&lt;p&gt;Indicar o cachorro com o menor peso.&lt;/p&gt;","incorrect":true}]},"algorithm":{"name":"trueFalse","template":"Multiple choice – standard"}},{"id":"step-2","stimulus":"&lt;p&gt;Para ordenar as medidas, elas devem estar expressas na mesma unidade. Qual dessas equivalências está correta?&lt;/p&gt;","seed":{"calculated":[{"name":"2-A1","label":"&lt;p&gt;1 000 kg = 1 g&lt;/p&gt;","incorrect":true},{"name":"2-A2","label":"&lt;p&gt;1 kg = 10 g&lt;/p&gt;","incorrect":true},{"name":"2-A3","label":"&lt;p&gt;1 kg = 1 000 g&lt;/p&gt;"}]},"algorithm":{"name":"trueFalse","template":"Multiple choice – standard"}},{"id":"step-3","stimulus":"&lt;p&gt;Com a ajuda da igualdade anterior, converta todas as medidas para grama.&lt;/p&gt;","template":"&lt;p style=\"text-align: center\"&gt;{{T1}} kg = {{T1}} × 1 000 = {{response}} g&lt;/p&gt;&lt;p style=\"text-align: center\"&gt;{{T2}} kg = {{T2}} × 1 000 = {{response}} g&lt;/p&gt;","seed":{"calculated":[{"name":"T1","function":"{{Q1}}/1000","temp":true},{"name":"T2","function":"{{Q2}}/1000","temp":true},{"name":"4-A1","label":"{{function}}","function":"{{Q1}}"},{"name":"4-A2","label":"{{function}}","function":"{{Q2}}"}]},"algorithm":{"name":"calculateOperation","params":{"method":"equivLiteral","keyboard":"NUMERICAL"}}},{"id":"step-4","stimulus":"&lt;p&gt;Com os resultados acima, arraste e ordene as medidas de massa da maior &lt;span style=\"color:#FF0000\";&gt;⭡&lt;/span&gt; para a menor &lt;span style=\"color:#FF0000\";&gt;⭣&lt;/span&gt;.&lt;/p&gt;","seed":{"calculated":[{"name":"T1","function":"{{Q1}}/1000","temp":true},{"name":"T2","function":"{{Q2}}/1000","temp":true},{"name":"5-A1","label":"{{T1}} kg = {{Q1}} g","function":"{{Q1}}"},{"name":"5-A2","label":"{{T2}} kg = {{Q2}} g","function":"{{Q2}}"},{"name":"5-A3","label":"{{Q3}} g","function":"{{Q3}}"},{"name":"5-A4","label":"{{Q4}} g","function":"{{Q4}}"}]},"algorithm":{"name":"orderNumbers","params":{"order":"desc"}}}]}</t>
  </si>
  <si>
    <t>Un agricultor está comparando cuatro de sus sandías. Ordena de menor a mayor sus masas.
{{T1}} kg
{{T2}} kg
{{Q3}} g
{{Q4}} g</t>
  </si>
  <si>
    <t>Q1: List = 3000, 4000, 5000
Q2: List = 3000, 4000, 5000
Q3: Mín: 3000;Máx: 5000; Step: 50
Q4: Mín: 3000;Máx: 5000; Step: 50</t>
  </si>
  <si>
    <t>T1 = {{Q1}}/1000
T2 = {{Q2}}/1000
A1 = {{Q1}}
A2 = {{Q2}}
A3 = {{Q3}}
A4 = {{Q4}}
ASC</t>
  </si>
  <si>
    <t>¿Qué pide el enunciado?
Ordenar de mayor a menor las masas de las sandías.
Ordenar de menor a mayor las masas de las sandías.*
Seleccionar la sandía de menor peso.
(Single choice)</t>
  </si>
  <si>
    <t>Para ordenar las medidas, hay que expresarlas en la misma unidad. ¿Cuál de estas equivalencias es correcta?
1 000 kg = 1 g
1 kg = 1 000 g*
1 kg = 10 g
(Single choice)</t>
  </si>
  <si>
    <t>Con los resultados anteriores, ordena las medidas de masa de menor a mayor.
{{T1}} kg = {{Q1}} g
{{T2}} kg = {{Q2}} g
{{Q3}} g
{{Q4}} g
[order list]
T1 = {{Q1}}/1000
T2 = {{Q2}}/1000</t>
  </si>
  <si>
    <t>{"id":"M3-MyM-9c-A-4","seed":{"parameters":[{"name":"Q1","label":null,"list":[3000,4000,5000]},{"name":"Q2","label":null,"list":[3000,4000,5000]},{"name":"Q3","label":null,"min":3000,"max":5000,"step":50},{"name":"Q4","label":null,"min":3000,"max":5000,"step":50}],"uniques":true},"scaffolding":[{"id":"step-0","stimulus":"&lt;p&gt;Um fazendeiro está comparando quatro de suas melancias. Arraste e ordene as medidas de massa da maior &lt;span style=\"color:#FF0000\";&gt;⭡&lt;/span&gt; para a menor &lt;span style=\"color:#FF0000\";&gt;⭣&lt;/span&gt;.&lt;/p&gt;","seed":{"calculated":[{"name":"T1","function":"{{Q1}}/1000","temp":true},{"name":"T2","function":"{{Q2}}/1000","temp":true},{"name":"0-A1","label":"{{T1}} kg","function":"{{Q1}}"},{"name":"0-A2","label":"{{T2}} kg","function":"{{Q2}}"},{"name":"0-A3","label":"{{Q3}} g","function":"{{Q3}}"},{"name":"0-A4","label":"{{Q4}} g","function":"{{Q4}}"}]},"algorithm":{"name":"orderNumbers","params":{"order":"desc"}}},{"id":"step-1","stimulus":"&lt;p&gt;O que pede o enunciado?&lt;/p&gt;","seed":{"calculated":[{"name":"1-A1","label":"&lt;p&gt;Ordenar, da menor para a maior, as medidas de massa das melancias.&lt;/p&gt;","incorrect":true},{"name":"1-A2","label":"&lt;p&gt;Ordenar, da maior para a menor, as medidas de massa das melancias.&lt;/p&gt;"},{"name":"1-A3","label":"&lt;p&gt;Selecionar a melancia de menor peso.&lt;/p&gt;","incorrect":true}]},"algorithm":{"name":"trueFalse","template":"Multiple choice – standard"}},{"id":"step-2","stimulus":"&lt;p&gt;Para ordenar as medidas, elas devem estar expressas na mesma unidade. Qual dessas equivalências está correta?&lt;/p&gt;","seed":{"calculated":[{"name":"2-A1","label":"&lt;p&gt;1 000 kg = 1 g&lt;/p&gt;","incorrect":true},{"name":"2-A2","label":"&lt;p&gt;1 kg = 10 g&lt;/p&gt;","incorrect":true},{"name":"2-A3","label":"&lt;p&gt;1 kg = 1 000 g&lt;/p&gt;"}]},"algorithm":{"name":"trueFalse","template":"Multiple choice – standard"}},{"id":"step-3","stimulus":"&lt;p&gt;Com a ajuda da igualdade anterior, converta todas as medidas para grama.&lt;/p&gt;","template":"&lt;p style=\"text-align: center\"&gt;{{T1}} kg = {{T1}} × 1 000 = {{response}} g&lt;/p&gt;&lt;p style=\"text-align: center\"&gt;{{T2}} kg = {{T2}} × 1 000 = {{response}} g&lt;/p&gt;","seed":{"calculated":[{"name":"T1","function":"{{Q1}}/1000","temp":true},{"name":"T2","function":"{{Q2}}/1000","temp":true},{"name":"4-A1","label":"{{function}}","function":"{{Q1}}"},{"name":"4-A2","label":"{{function}}","function":"{{Q2}}"}]},"algorithm":{"name":"calculateOperation","params":{"method":"equivLiteral","keyboard":"NUMERICAL"}}},{"id":"step-4","stimulus":"&lt;p&gt;Com os resultados acima, arraste e ordene as medidas de massa da maior &lt;span style=\"color:#FF0000\";&gt;⭡&lt;/span&gt; para a menor &lt;span style=\"color:#FF0000\";&gt;⭣&lt;/span&gt;.&lt;/p&gt;","seed":{"calculated":[{"name":"T1","function":"{{Q1}}/1000","temp":true},{"name":"T2","function":"{{Q2}}/1000","temp":true},{"name":"5-A1","label":"{{T1}} kg = {{Q1}} g","function":"{{Q1}}"},{"name":"5-A2","label":"{{T2}} kg = {{Q2}} g","function":"{{Q2}}"},{"name":"5-A3","label":"{{Q3}} g","function":"{{Q3}}"},{"name":"5-A4","label":"{{Q4}} g","function":"{{Q4}}"}]},"algorithm":{"name":"orderNumbers","params":{"order":"desc"}}}]}</t>
  </si>
  <si>
    <t>En una obra de construcción se han llenado cuatro bolsas con estas cantidades de arena. Ordena de menor a mayor sus masas.
{{T1}} kg
{{T2}} kg
{{Q3}} g
{{Q4}} g</t>
  </si>
  <si>
    <t>Q1: List = 1000, 2000, 3000, 4000, 5000
Q2: List = 1000, 2000, 3000, 4000, 5000
Q3: Mín: 250;Máx: 5000; Step: 25
Q4: Mín: 250;Máx: 5000; Step: 25</t>
  </si>
  <si>
    <t>¿Qué pide el enunciado?
Ordenar de mayor a menor las masas de las bolsas de arena.
Ordenar de menor a mayor las masas de las bolsas de arena.*
Seleccionar la bolsa de arena de mayor peso.
(Single choice)</t>
  </si>
  <si>
    <t>Para ordenar las medidas, hay que expresarlas en la misma unidad. ¿Cuál de estas equivalencias es correcta?
1 kg = 1 000 g*
1 000 kg = 1 g
1 kg = 10 g
(Single choice)</t>
  </si>
  <si>
    <t>{"id":"M3-MyM-9c-A-5","seed":{"parameters":[{"name":"Q1","label":null,"list":[1000,2000,3000,4000,5000]},{"name":"Q2","label":null,"list":[1000,2000,3000,4000,5000]},{"name":"Q3","label":null,"min":250,"max":5000,"step":25},{"name":"Q4","label":null,"min":250,"max":5000,"step":25}],"uniques":true},"scaffolding":[{"id":"step-0","stimulus":"&lt;p&gt;Em um canteiro de obras, quatro sacos foram preenchidos com essas quantidades de areia. Arraste e ordene as medidas de massa da maior &lt;span style=\"color:#FF0000\";&gt;⭡&lt;/span&gt; para a menor &lt;span style=\"color:#FF0000\";&gt;⭣&lt;/span&gt;.&lt;/p&gt;","seed":{"calculated":[{"name":"T1","function":"{{Q1}}/1000","temp":true},{"name":"T2","function":"{{Q2}}/1000","temp":true},{"name":"0-A1","label":"{{T1}} kg","function":"{{Q1}}"},{"name":"0-A2","label":"{{T2}} kg","function":"{{Q2}}"},{"name":"0-A3","label":"{{Q3}} g","function":"{{Q3}}"},{"name":"0-A4","label":"{{Q4}} g","function":"{{Q4}}"}]},"algorithm":{"name":"orderNumbers","params":{"order":"desc"}}},{"id":"step-1","stimulus":"&lt;p&gt;O que pede o enunciado?&lt;/p&gt;","seed":{"calculated":[{"name":"1-A1","label":"&lt;p&gt;Ordene, da menor para a maior, as medidas de massa dos sacos de areia.&lt;/p&gt;","incorrect":true},{"name":"1-A2","label":"&lt;p&gt;Ordene, da maior para a menor, as medidas de massa dos sacos de areia.&lt;/p&gt;"},{"name":"1-A3","label":"&lt;p&gt;Selecionar o saco de areia mais leve.&lt;/p&gt;","incorrect":true}]},"algorithm":{"name":"trueFalse","template":"Multiple choice – standard"}},{"id":"step-2","stimulus":"&lt;p&gt;Para ordenar as medidas, elas devem estar expressas na mesma unidade. Qual dessas equivalências está correta?&lt;/p&gt;","seed":{"calculated":[{"name":"2-A1","label":"&lt;p&gt;1 000 kg = 1 g&lt;/p&gt;","incorrect":true},{"name":"2-A2","label":"&lt;p&gt;1 kg = 10 g&lt;/p&gt;","incorrect":true},{"name":"2-A3","label":"&lt;p&gt;1 kg = 1 000 g&lt;/p&gt;"}]},"algorithm":{"name":"trueFalse","template":"Multiple choice – standard"}},{"id":"step-3","stimulus":"&lt;p&gt;Com a ajuda da igualdade anterior, converta todas as medidas para grama.&lt;/p&gt;","template":"&lt;p style=\"text-align: center\"&gt;{{T1}} kg = {{T1}} × 1 000 = {{response}} g&lt;/p&gt;&lt;p style=\"text-align: center\"&gt;{{T2}} kg = {{T2}} × 1 000 = {{response}} g&lt;/p&gt;","seed":{"calculated":[{"name":"T1","function":"{{Q1}}/1000","temp":true},{"name":"T2","function":"{{Q2}}/1000","temp":true},{"name":"4-A1","label":"{{function}}","function":"{{Q1}}"},{"name":"4-A2","label":"{{function}}","function":"{{Q2}}"}]},"algorithm":{"name":"calculateOperation","params":{"method":"equivLiteral","keyboard":"NUMERICAL"}}},{"id":"step-4","stimulus":"&lt;p&gt;Com os resultados acima, arraste e ordene as medidas de massa da maior &lt;span style=\"color:#FF0000\";&gt;⭡&lt;/span&gt; para a menor &lt;span style=\"color:#FF0000\";&gt;⭣&lt;/span&gt;.&lt;/p&gt;","seed":{"calculated":[{"name":"T1","function":"{{Q1}}/1000","temp":true},{"name":"T2","function":"{{Q2}}/1000","temp":true},{"name":"5-A1","label":"{{T1}} kg = {{Q1}} g","function":"{{Q1}}"},{"name":"5-A2","label":"{{T2}} kg = {{Q2}} g","function":"{{Q2}}"},{"name":"5-A3","label":"{{Q3}} g","function":"{{Q3}}"},{"name":"5-A4","label":"{{Q4}} g","function":"{{Q4}}"}]},"algorithm":{"name":"orderNumbers","params":{"order":"desc"}}}]}</t>
  </si>
  <si>
    <t>M3-MyM-10a</t>
  </si>
  <si>
    <t>Utiliza el medio kilo y cuarto de kilo para medir masas, establece equivalencias, operaciones sencillas, etc.</t>
  </si>
  <si>
    <t>Selecciona la igualdad correcta.
{{Q1}} kg = {{T1}} cuartos de kilo*
{{Q2}} kg = {{T2}} cuartos de kilo
{{Q3}} kg = {{T3}} cuartos de kilo</t>
  </si>
  <si>
    <t>Q1: Mín = 1; Máx = 16; Step = 1
Q2: Mín = 1; Máx = 16; Step = 1
Q3: 4, 8, 12, 16</t>
  </si>
  <si>
    <t>T1 = {{Q1}}*4
T2 = {{Q2}}*2
T3 = {{Q3}}/4</t>
  </si>
  <si>
    <t>&lt;p&gt;El cuarto de kilo es parte del kilogramo:&lt;/p&gt;&lt;p&gt;1 kg = 4 cuartos de kilo&lt;/p&gt;</t>
  </si>
  <si>
    <t>&lt;p&gt;El cuarto de kilo es parte del kilogramo.&lt;/p&gt;&lt;p&gt;1 kg = 4 cuartos de kilo&lt;/p&gt;
Si falla A2
&lt;p&gt;{{Q2}} kg × 4 = {{T4}} cuartos de kilo&lt;/p&gt;
Si falla A3
&lt;p&gt;{{Q3}} kg × 4 = {{T5}} cuartos de kilo&lt;/p&gt;</t>
  </si>
  <si>
    <t>T4 = {{Q2}}*4
T5 = {{Q3}}*4</t>
  </si>
  <si>
    <t>{"id":"M3-MyM-10a-I-1","stimulus":"&lt;p&gt;Selecione a igualdade correta.&lt;/p&gt;","hint":"&lt;p&gt;O quarto de quilo é parte do quilograma:&lt;/p&gt;&lt;p style=\"text-align: center\"&gt;1 kg = 4 quartos de quilo&lt;/p&gt;","feedback":"&lt;p&gt;O quarto de quilo é parte do quilograma.&lt;/p&gt;&lt;p style=\"text-align: center\"&gt;1 kg = 4 quartos de quilo&lt;/p&gt;","seed":{"parameters":[{"name":"Q1","label":null,"min":1,"max":16,"step":1},{"name":"Q2","label":null,"min":1,"max":16,"step":1},{"name":"Q3","label":null,"list":[4,8,12,16]}],"calculated":[{"name":"T4","label":"{{function}}","function":"{{Q2}}*4","temp":true},{"name":"T5","label":"{{function}}","function":"{{Q3}}*4","temp":true},{"name":"A1","label":"{{Q1}} kg = {{function}} quartos de quilo","function":"{{Q1}}*4"},{"name":"A2","label":"{{Q2}} kg = {{function}} quartos de quilo","function":"{{Q2}}*2","incorrect":true,"feedback":"&lt;p&gt;{{Q2}} kg × 4 = {{T4}} quartos de quilo&lt;/p&gt;"},{"name":"A3","label":"{{Q3}} kg = {{function}} quartos de quilo","function":"{{Q3}}/4","incorrect":true,"feedback":"&lt;p&gt;{{Q3}} kg × 4 = {{T5}} quartos de quilo&lt;/p&gt;"}],"uniques":true},"algorithm":{"name":"trueFalse","template":"Multiple choice – standard","params":{"countCorrect":1,"countIncorrect":2,"showCheckIcon":false,
            "columns": 3
        }
    }
}</t>
  </si>
  <si>
    <t>Selecciona la igualdad correcta.
{{Q1}} medios kilos = {{T1}} cuartos de kilo*
{{Q2}} medios kilos = {{T2}} cuartos de kilo
{{Q3}} medios kilos = {{T3}} cuartos de kilo</t>
  </si>
  <si>
    <r>
      <rPr>
        <rFont val="Calibri"/>
        <color theme="1"/>
        <sz val="12.0"/>
      </rPr>
      <t xml:space="preserve">Q1: </t>
    </r>
    <r>
      <rPr>
        <rFont val="Calibri"/>
        <color theme="1"/>
        <sz val="12.0"/>
      </rPr>
      <t>mín: 2</t>
    </r>
    <r>
      <rPr>
        <rFont val="Calibri"/>
        <color theme="1"/>
        <sz val="12.0"/>
      </rPr>
      <t xml:space="preserve">; </t>
    </r>
    <r>
      <rPr>
        <rFont val="Calibri"/>
        <color theme="1"/>
        <sz val="12.0"/>
      </rPr>
      <t>máx: 20; step: 1
Q2: mín: 2; máx: 20; step: 1
Q3: mín: 2; máx: 20; step: 2</t>
    </r>
  </si>
  <si>
    <t xml:space="preserve">
T1 = {{Q1}}*2
T2 = {{Q2}}*4
T3 = {{Q3}}/2</t>
  </si>
  <si>
    <t>El medio kilo y el cuarto de kilo son partes del kilogramo.</t>
  </si>
  <si>
    <t>&lt;p&gt;El medio kilo y el cuarto de kilo son partes del kilogramo.&lt;/p&gt;&lt;p&gt;1 kg = 2 medios kilos&lt;/p&gt;&lt;p&gt;1 kg = 4 cuartos de kilo&lt;/p&gt;
Si falla A2
&lt;p&gt;{{Q2}} medios kilos + {{Q2}} medios kilos = {{T4}} cuartos de kilo&lt;/p&gt;
Si falla A3
&lt;p&gt;{{Q3}} medios kilos + {{Q3}} medios kilos = {{T5}} cuartos de kilo&lt;/p&gt;</t>
  </si>
  <si>
    <t>T4 = {{Q2}}*2
T5 = {{Q3}}*2</t>
  </si>
  <si>
    <t>{"id":"M3-MyM-10a-I-2","stimulus":"&lt;p&gt;Selecione a igualdade correta.&lt;/p&gt;","hint":"&lt;p&gt;O meio quilo e o quarto de quilo são partes do quilograma.&lt;/p&gt;","feedback":"&lt;p&gt;O meio quilo e o quarto de quilo são partes do quilograma.&lt;/p&gt;&lt;p style=\"text-align: center\"&gt;1 kg = 2 meios quilos&lt;/p&gt;&lt;p style=\"text-align: center\"&gt;1 kg = 4 quartos de quilo&lt;/p&gt;","seed":{"parameters":[{"name":"Q1","label":null,"min":2,"max":20,"step":1},{"name":"Q2","label":null,"min":2,"max":20,"step":1},{"name":"Q3","label":null,"min":2,"max":20,"step":2}],"calculated":[{"name":"T4","label":"{{function}}","function":"{{Q2}}*2","temp":true},{"name":"T5","label":"{{function}}","function":"{{Q3}}*2","temp":true},{"name":"A1","label":"{{Q1}} meios quilos = {{function}} quartos de quilo","function":"{{Q1}}*2"},{"name":"A2","label":"{{Q2}} meios quilos = {{function}} quartos de quilo","function":"{{Q2}}*4","incorrect":true,"feedback":"&lt;p&gt;{{Q2}} meios quilos + {{Q2}} meios quilos = {{T4}} cuartos de kilo&lt;/p&gt;"},{"name":"A3","label":"{{Q3}} meios quilos = {{function}} quartos de quilo","function":"{{Q3}}/2","incorrect":true,"feedback":"&lt;p&gt;{{Q3}} meios quilos + {{Q3}} meios quilos = {{T5}} quartos de quilo&lt;/p&gt;"}],"uniques":true},"algorithm":{"name":"trueFalse","template":"Multiple choice – standard","params":{"countCorrect":1,"countIncorrect":2,"showCheckIcon":false,
            "columns": 3
        }
    }
}</t>
  </si>
  <si>
    <t>Completa la siguiente tabla.
Kilogramos | Gramos
{{Q1}} kg y cuarto | {{A1}} g
{{Q2}} kg y medio | {{A2}} g</t>
  </si>
  <si>
    <t>Q1: mín: 2; máx: 10; step: 1
Q2: mín: 2; máx: 10; step: 1</t>
  </si>
  <si>
    <t>A1 = {{Q1}}*1000+250
A2 = {{Q2}}*1000+500</t>
  </si>
  <si>
    <t>&lt;p&gt;El medio kilo y el cuarto de kilo son partes del kilogramo.&lt;/p&gt;&lt;p&gt;1 kg = 1 000 g&lt;/p&gt;&lt;p&gt;1 medio kilo = 500 g&lt;/p&gt;&lt;p&gt;1 cuarto de kilo = 250 g&lt;/p&gt;
Si falla A1
&lt;p&gt;{{Q1}} kg y cuarto = {{T1}} g + 250 g = {{A1}} g&lt;/p&gt;
Si falla A2
&lt;p&gt;{{Q2}} kg y medio = {{T2}} g + 500 g = {{A2}} g&lt;/p&gt;</t>
  </si>
  <si>
    <t>T1 = {{Q1}}*1000
T2 = {{Q2}}*1000</t>
  </si>
  <si>
    <t>{
    "id": "M3-MyM-10a-E-1",
    "stimulus": "&lt;p&gt;Complete a tabela a seguir.&lt;/p&gt;",
    "template": "&lt;table style=\"width: 100%;\"&gt;&lt;tbody&gt;&lt;tr&gt;&lt;td style=\"width: 50%; text-align: center; background-color: #C77CB7;\"&gt;&lt;span style=\"color: rgb(255, 255, 255);\"&gt;&lt;strong&gt;Quilograma&lt;/strong&gt;&lt;/span&gt;&lt;/td&gt;&lt;td style=\"width: 50%; text-align: center; background-color: #C77CB7;\"&gt;&lt;span style=\"color: rgb(255, 255, 255);\"&gt;&lt;strong&gt;Grama&lt;/strong&gt;&lt;/span&gt;&lt;/td&gt;&lt;/tr&gt;&lt;tr&gt;&lt;td style=\"width: 50%; text-align: center;\"&gt;{{Q1}} kg e um quarto&lt;/td&gt;&lt;td style=\"width: 50%; text-align: center;\"&gt;{{response}} g&lt;/td&gt;&lt;/tr&gt;&lt;tr&gt;&lt;td style=\"width: 50%; text-align: center;\"&gt;{{Q2}} kg e meio&lt;/td&gt;&lt;td style=\"width: 50%; text-align: center;\"&gt;{{response}} g&lt;/td&gt;&lt;/tr&gt;&lt;/tbody&gt;&lt;/table&gt;",
    "hint": "&lt;p&gt;O meio quilo e o quarto de quilo são partes do quilograma.&lt;/p&gt;",
    "feedback": "&lt;p&gt;O meio quilo e o quarto de quilo são partes do quilograma.&lt;/p&gt;&lt;p style=\"text-align: center\"&gt;1 kg = 1 000 g&lt;/p&gt;&lt;p&gt;meio quilo = 500 g&lt;/p&gt;&lt;p&gt;um quarto de quilo = 250 g&lt;/p&gt;",
    "seed": {
        "parameters": [
            {
                "name": "Q1",
                "label": null,
                "min": 2,
                "max": 10,
                "step": 1
            },
            {
                "name": "Q2",
                "label": null,
                "min": 2,
                "max": 10,
                "step": 1
            }
        ],
        "calculated": [
            {
                "name": "T1",
                "function": "{{Q1}}*1000",
                "label": "{{function}}",
                "temp": true
            },
            {
                "name": "T2",
                "function": "{{Q2}}*1000",
                "label": "{{function}}",
                "temp": true
            },
            {
                "name": "A1",
                "function": "{{Q1}}*1000+250",
                "feedback": "&lt;p&gt;{{Q1}} kg e um quarto = {{T1}} g + 250 g = {{function}} g&lt;/p&gt;"
            },
            {
                "name": "A2",
                "function": "{{Q2}}*1000+500",
                "feedback": "&lt;p&gt;{{Q2}} kg e meio = {{T2}} g + 500 g = {{function}} g&lt;/p&gt;"
            }
        ],
        "uniques": true
    },
    "algorithm": {
        "name": "calculateOperation",
        "params": {
            "method": "equivLiteral",
            "keyboard": "NUMERICAL"
        }
    }
}</t>
  </si>
  <si>
    <t>Completa la siguiente tabla.
Kilogramos | Gramos
{{Q1}} kg y medio | {{A1}} g
{{Q2}} kg y tres cuartos de kilo| {{A2}} g</t>
  </si>
  <si>
    <t>Q1: list: [2,4,6,8,10]
Q2: list: [2,4,6,8,10]</t>
  </si>
  <si>
    <t>A1 = {{Q1}}*1000+500
A2 = {{Q2}}*1000+750</t>
  </si>
  <si>
    <t>&lt;p&gt;El medio kilo y el cuarto de kilo son partes del kilogramo.&lt;/p&gt;&lt;p&gt;1 kg = 1 000 g&lt;/p&gt;&lt;p&gt;1 medio kilo = 500 g&lt;/p&gt;&lt;p&gt;1 cuarto de kilo = 250 g&lt;/p&gt;
Si falla A1
&lt;p&gt;{{Q1}} kg y medio = {{T1}} kg + 500 g = {{A1}} g&lt;/p&gt;
Si falla A2
&lt;p&gt;{{Q2}} kg y tres cuartos de kilo = {{T2}} kg + 750 g = {{A2}} g&lt;/p&gt;</t>
  </si>
  <si>
    <t>{
    "id": "M3-MyM-10a-E-2",
    "stimulus": "&lt;p&gt;Complete a tabela a seguir.&lt;/p&gt;",
    "template": "&lt;table style=\"width: 100%;\"&gt;&lt;tbody&gt;&lt;tr&gt;&lt;td style=\"width: 50%; text-align: center; background-color: #C77CB7;\"&gt;&lt;span style=\"color: rgb(255, 255, 255);\"&gt;&lt;strong&gt;Quilograma&lt;/strong&gt;&lt;/span&gt;&lt;/td&gt;&lt;td style=\"width: 50%; text-align: center; background-color: #C77CB7;\"&gt;&lt;span style=\"color: rgb(255, 255, 255);\"&gt;&lt;strong&gt;Grama&lt;/strong&gt;&lt;/span&gt;&lt;/td&gt;&lt;/tr&gt;&lt;tr&gt;&lt;td style=\"width: 50%; text-align: center;\"&gt;{{Q1}} kg e meio&lt;/td&gt;&lt;td style=\"width: 50%; text-align: center;\"&gt;{{response}} g&lt;/td&gt;&lt;/tr&gt;&lt;tr&gt;&lt;td style=\"width: 50%; text-align: center;\"&gt;{{Q2}} kg e três quartos de quilo&lt;/td&gt;&lt;td style=\"width: 50%; text-align: center;\"&gt;{{response}} g&lt;/td&gt;&lt;/tr&gt;&lt;/tbody&gt;&lt;/table&gt;",
    "hint": "&lt;p&gt;O meio quilo e o quarto de quilo são partes do quilograma.&lt;/p&gt;",
    "feedback": "&lt;p&gt;O meio quilo e o quarto de quilo são partes do quilograma.&lt;/p&gt;&lt;p style=\"text-align: center\"&gt;1 kg = 1 000 g&lt;/p&gt;&lt;p&gt;meio quilo = 500 g&lt;/p&gt;&lt;p&gt;um quarto de quilo = 250 g&lt;/p&gt;",
    "seed": {
        "parameters": [
            {
                "name": "Q1",
                "label": null,
                "list": [
                    2,
                    4,
                    6,
                    8,
                    10
                ]
            },
            {
                "name": "Q2",
                "label": null,
                "list": [
                    2,
                    4,
                    6,
                    8,
                    10
                ]
            }
        ],
        "calculated": [
            {
                "name": "T1",
                "function": "{{Q1}}*1000",
                "label": "{{function}}",
                "temp": true
            },
            {
                "name": "T2",
                "function": "{{Q2}}*1000",
                "label": "{{function}}",
                "temp": true
            },
            {
                "name": "A1",
                "function": "{{Q1}}*1000+500",
                "feedback": "&lt;p&gt;{{Q1}} kg e meio = {{T1}} g + 500 g = {{function}} g&lt;/p&gt;"
            },
            {
                "name": "A2",
                "function": "{{Q2}}*1000+750",
                "feedback": "&lt;p&gt;{{Q2}} kg e três quartos de quilo = {{T2}} g + 750 g = {{function}} g&lt;/p&gt;"
            }
        ],
        "uniques": true
    },
    "algorithm": {
        "name": "calculateOperation",
        "params": {
            "method": "equivLiteral",
            "keyboard": "NUMERICAL"
        }
    }
}</t>
  </si>
  <si>
    <t>M3-MyM-12a</t>
  </si>
  <si>
    <t>Suma y resta medidas de masa dadas en forma simple (nºs de entre 3 y 4 cifras, sin decimales)</t>
  </si>
  <si>
    <t>Selecciona el resultado correcto de la siguiente operación.
{{Q1}} g + {{Q2}} g = {{grupo}} g
grupo = {{A1}}* | {{A2}} | {{A3}}</t>
  </si>
  <si>
    <t>Q1: Mín 100;Máx 3000; Step: 1
Q2: Mín 100;Máx 3000; Step: 1
Q3: Mín 1;Máx 99; Step: 1
Q4: Mín 1;Máx 99; Step: 1</t>
  </si>
  <si>
    <t>A1 = {{Q1}}+{{Q2}}
A2 = {{Q1}}+{{Q2}}-{{Q3}}
A3 = {{Q1}}+{{Q2}}+{{Q4}}</t>
  </si>
  <si>
    <t>Para realizar sumas de medidas de masa, todas las cantidades tienen que estar expresadas en la misma unidad.</t>
  </si>
  <si>
    <t>{"id":"M3-MyM-12a-I-1","stimulus":"&lt;p&gt;Selecione o resultado correto da seguinte operação.&lt;/p&gt;","template":"&lt;p style=\"text-align: center\"&gt;{{Q1}} g + {{Q2}} g = {{response}} g&lt;/p&gt;","hint":"&lt;p&gt;Para realizar adições de medidas de massa, todas as quantidades devem estar expressas na mesma unidade.&lt;/p&gt;","feedback":"&lt;p&gt;Para realizar adições de medidas de massa, todas as quantidades devem estar expressas na mesma unidade.&lt;/p&gt;","seed":{"parameters":[{"name":"Q1","label":null,"min":100,"max":3000,"step":1},{"name":"Q2","label":null,"min":100,"max":3000,"step":1},{"name":"Q3","label":null,"min":1,"max":99,"step":1},{"name":"Q4","label":null,"min":1,"max":99,"step":1}],"calculated":[{"name":"A1","label":"{{function}}","function":"{{Q1}}+{{Q2}}","group":1},{"name":"A2","label":"{{function}}","function":"{{Q1}}+{{Q2}}-{{Q3}}","group":1,"incorrect":true},{"name":"A3","label":"{{function}}","function":"{{Q1}}+{{Q2}}+{{Q4}}","group":1,"incorrect":true}],"uniques":true},"algorithm":{"name":"groupResponses","template":"Cloze with drop down"}}</t>
  </si>
  <si>
    <t>Selecciona el resultado correcto de la siguiente operación.
{{T1}} g − {{Q2}} g = {{grupo}} g
grupo = {{A1}}* | {{A2}} | {{A3}}</t>
  </si>
  <si>
    <t>Q1: Mín 100;Máx 999; Step: 1
Q2: Mín 100;Máx 999; Step: 1
Q3: Mín 1;Máx 99; Step: 1
Q4: Mín 1;Máx 99; Step: 1</t>
  </si>
  <si>
    <t>T1 = {{Q1}}+{{Q2}}
A1 = {{Q1}}
A2 = {{Q1}}+{{Q3}}
A3 = {{Q1}}+{{Q4}}</t>
  </si>
  <si>
    <t>Para realizar restas de medidas de masa, todas las cantidades tienen que estar expresadas en la misma unidad.</t>
  </si>
  <si>
    <t>{"id":"M3-MyM-12a-I-2","stimulus":"&lt;p&gt;Selecione o resultado correto da seguinte operação.&lt;/p&gt;","template":"&lt;p style=\"text-align: center\"&gt;{{T1}} g − {{Q2}} g = {{response}} g&lt;/p&gt;","hint":"&lt;p&gt;Para realizar subtrações de medidas de massa, todas as quantidades devem estar expressas na mesma unidade.&lt;/p&gt;","feedback":"&lt;p&gt;Para realizar subtrações de medidas de massa, todas as quantidades devem estar expressas na mesma unidade.&lt;/p&gt;","seed":{"parameters":[{"name":"Q1","label":null,"min":100,"max":999,"step":1},{"name":"Q2","label":null,"min":100,"max":999,"step":1},{"name":"Q3","label":null,"min":1,"max":99,"step":1},{"name":"Q4","label":null,"min":1,"max":99,"step":1}],"calculated":[{"name":"T1","label":"{{function}}","function":"{{Q1}}+{{Q2}}","temp":true},{"name":"A1","label":"{{function}}","function":"{{Q1}}","group":1},{"name":"A2","label":"{{function}}","function":"{{Q1}}+{{Q3}}","group":1,"incorrect":true},{"name":"A3","label":"{{function}}","function":"{{Q1}}+{{Q4}}","group":1,"incorrect":true}],"uniques":true},"algorithm":{"name":"groupResponses","template":"Cloze with drop down"}}</t>
  </si>
  <si>
    <t>Calcula la siguiente suma.
{{Q1}} g + {{Q2}} g = {{A1}} g</t>
  </si>
  <si>
    <t>Q1-Q2: Mín: 100; Máx: 1000; Step: 1</t>
  </si>
  <si>
    <t>{"id":"M3-MyM-12a-E-1","stimulus":"&lt;p&gt;Calcule a seguinte adição.&lt;/p&gt;","template":"&lt;p style=\"text-align: center\"&gt;{{Q1}} g + {{Q2}} g = {{response}} g&lt;/p&gt;","hint":"&lt;p&gt;Para realizar adições de medidas de massa, todas as quantidades devem estar expressas na mesma unidade.&lt;/p&gt;","feedback":"&lt;p&gt;Para realizar adições de medidas de massa, todas as quantidades devem estar expressas na mesma unidade.&lt;/p&gt;","seed":{"parameters":[{"name":"Q1","label":null,"min":100,"max":1000,"step":1},{"name":"Q2","label":null,"min":100,"max":1000,"step":1}],"calculated":[{"name":"A1","label":"{{function}}","function":"{{Q1}}+{{Q2}}"}],"uniques":true},"algorithm":{"name":"calculateOperation","params":{"method":"equivLiteral","keyboard":"NUMERICAL"}}}</t>
  </si>
  <si>
    <t>Calcula la siguiente resta.
{{T2}} g  −{{Q4]} g = {{A2}} g</t>
  </si>
  <si>
    <t>T2 = {{Q3}}+{{Q4}}
A2 = {{Q3}}</t>
  </si>
  <si>
    <t>{"id":"M3-MyM-12a-E-2","stimulus":"&lt;p&gt;Calcule a seguinte subtração.&lt;/p&gt;","template":"&lt;p style=\"text-align: center\"&gt;{{T2}} g − {{Q4}} g = {{response}} g&lt;/p&gt;","hint":"&lt;p&gt;Para realizar subtrações de medidas de massa, todas as quantidades devem estar expressas na mesma unidade.&lt;/p&gt;","feedback":"&lt;p&gt;Para realizar subtrações de medidas de massa, todas as quantidades devem estar expressas na mesma unidade.&lt;/p&gt;","seed":{"parameters":[{"name":"Q3","label":null,"min":100,"max":1000,"step":1},{"name":"Q4","label":null,"min":100,"max":1000,"step":1}],"calculated":[{"name":"T2","label":"{{function}}","function":"{{Q3}}+{{Q4}}","temp":true},{"name":"A2","label":"{{function}}","function":"{{Q3}}"}],"uniques":true},"algorithm":{"name":"calculateOperation","params":{"method":"equivLiteral","keyboard":"NUMERICAL"}}}</t>
  </si>
  <si>
    <t>Gonzalo tenía {{Q1}} g de harina en casa, pero ha ido al mercado a comprar {{Q2}} g más. Calcula cuántos gramos de harina tiene ahora.
Tiene {{A1}} g de harina en total.</t>
  </si>
  <si>
    <r>
      <rPr>
        <rFont val="Calibri"/>
        <color theme="1"/>
        <sz val="12.0"/>
      </rPr>
      <t>Q1: Mín: 100; Máx: 1000; Step: 10</t>
    </r>
    <r>
      <rPr>
        <rFont val="Calibri"/>
        <color theme="1"/>
        <sz val="12.0"/>
      </rPr>
      <t xml:space="preserve">
Q2: Mín: 100; Máx: 5000; </t>
    </r>
    <r>
      <rPr>
        <rFont val="Calibri"/>
        <color theme="1"/>
        <sz val="12.0"/>
      </rPr>
      <t>Step: 10</t>
    </r>
  </si>
  <si>
    <t>&lt;p&gt;Para realizar sumas de medidas de masa, todas las cantidades tienen que estar expresadas en la misma unidad.&lt;/p&gt;</t>
  </si>
  <si>
    <t>{"id":"M3-MyM-12a-A-1","stimulus":"&lt;p&gt;Giovanni tinha {{Q1}} g de farinha de trigo em casa, mas foi ao mercado comprar mais {{Q2}} g. Calcule quantos gramas de farinha de trigo ele tem agora.&lt;/p&gt;","template":"&lt;p&gt;Ele tem {{response}} g de farinha de trigo no total.&lt;/p&gt;","hint":"&lt;p&gt;Para realizar adições de medidas de massa, todas as quantidades devem estar expressas na mesma unidade.&lt;/p&gt;","feedback":"&lt;p&gt;Para realizar adições de medidas de massa, todas as quantidades devem estar expressas na mesma unidade.&lt;/p&gt;","seed":{"parameters":[{"name":"Q1","label":null,"min":100,"max":1000,"step":10},{"name":"Q2","label":null,"min":100,"max":5000,"step":10}],"calculated":[{"name":"A1","label":"{{function}}","function":"{{Q1}}+{{Q2}}"}],"uniques":true},"algorithm":{"name":"calculateOperation","params":{"method":"equivLiteral","keyboard":"NUMERICAL"}}}</t>
  </si>
  <si>
    <t>Un recipiente de vidrio vacío, que pesa &lt;span class=\"no-break\"&gt;{{Q1}} g&lt;/span&gt;, se ha llenado con &lt;span class=\"no-break\"&gt;{{Q2}} g&lt;/span&gt; de agua. Calcula el peso total del recipiente con agua.
Ahora pesa &lt;span class=\"no-break\"&gt;{{A1}} g.&lt;/span&gt;</t>
  </si>
  <si>
    <t>Q1: Mín: 500; Máx: 1000; Step: 10
Q2: Mín: 1000; Máx: 5000; Step: 10</t>
  </si>
  <si>
    <t>&lt;p&gt;Para realizar sumas y restas de medidas de masa, todas las cantidades tienen que estar expresadas en la misma unidad.&lt;/p&gt;</t>
  </si>
  <si>
    <t>{"id":"M3-MyM-12a-A-2","stimulus":"&lt;p&gt;Um recipiente de vidro vazio, pesando &lt;span class=\"no-break\"&gt;{{Q1}} g&lt;/span&gt;, foi preenchido com &lt;span class=\"no-break\"&gt;{{Q2}} g&lt;/span&gt; de água. Calcule o peso total do recipiente com água.&lt;/p&gt;","template":"&lt;p&gt;Com água, o recipiente pesa &lt;span class=\"no-break\"&gt;{{response}} g.&lt;/span&gt;&lt;/p&gt;","hint":"&lt;p&gt;Para realizar adições de medidas de massa, todas as quantidades devem estar expressas na mesma unidade.&lt;/p&gt;","feedback":"&lt;p&gt;Para realizar adições de medidas de massa, todas as quantidades devem estar expressas na mesma unidade.&lt;/p&gt;","seed":{"parameters":[{"name":"Q1","label":null,"min":500,"max":1000,"step":10},{"name":"Q2","label":null,"min":1000,"max":5000,"step":10}],"calculated":[{"name":"A1","label":"{{function}}","function":"{{Q1}}+{{Q2}}"}],"uniques":true},"algorithm":{"name":"calculateOperation","params":{"method":"equivLiteral","keyboard":"NUMERICAL"}}}</t>
  </si>
  <si>
    <t>Alicia tiene {{Q1}} g de lentejas en un bote y ha utilizado {{Q2}} g para preparar la comida. Calcula cuántos gramos de lentejas quedan en el bote.
Quedan {{A1}} g de lentejas.</t>
  </si>
  <si>
    <t>Q1: Mín: 1500; Máx: 2500; Step: 10
Q2: Mín: 250; Máx: 1000; Step: 10</t>
  </si>
  <si>
    <t>A1 = {{Q1}}-{{Q2}}</t>
  </si>
  <si>
    <t>&lt;p&gt;Para realizar restas de medidas de masa, todas las cantidades tienen que estar expresadas en la misma unidad.&lt;/p&gt;</t>
  </si>
  <si>
    <t>{"id":"M3-MyM-12a-A-3","stimulus":"&lt;p&gt;Alice tem {{Q1}} g de lentilha em um pote e usou {{Q2}} g para preparar uma refeição. Calcule quantos gramas de lentilha sobraram no pote.&lt;/p&gt;","template":"&lt;p&gt;Sobraram {{response}} g de lentilha.&lt;/p&gt;","hint":"&lt;p&gt;Para realizar subtrações de medidas de massa, todas as quantidades devem estar expressas na mesma unidade.&lt;/p&gt;","feedback":"&lt;p&gt;Para realizar subtrações de medidas de massa, todas as quantidades devem estar expressas na mesma unidade.&lt;/p&gt;","seed":{"parameters":[{"name":"Q1","label":null,"min":1500,"max":2500,"step":10},{"name":"Q2","label":null,"min":250,"max":1000,"step":10}],"calculated":[{"name":"A1","label":"{{function}}","function":"{{Q1}}-{{Q2}}"}],"uniques":true},"algorithm":{"name":"calculateOperation","params":{"method":"equivLiteral","keyboard":"NUMERICAL"}}}</t>
  </si>
  <si>
    <t>M3-MyM-12b</t>
  </si>
  <si>
    <t>Multiplica y divide medidas de masa dadas en forma simple (nºs de entre 3 y 4 cifras, sin decimales)</t>
  </si>
  <si>
    <t>Arrastra la solución de esta multiplicación.
{{Q1}} g × {{Q2}} = {{A1}} g</t>
  </si>
  <si>
    <t>Q1: Mín: 100; Máx: 999; Step: 1
Q2: Mín: 2; Máx: 9; Step: 1
Q3: Mín: 10; Máx: 90; Step: 10</t>
  </si>
  <si>
    <t>A1 = {{Q1}}*{{Q2}}
Distractores:
A3 = {{Q1}}+{{Q2}}
A4 = {{Q1}}-{{Q2}}
A5 = {{Q1}}*{{Q2}}+{{Q3}}</t>
  </si>
  <si>
    <t>Realiza la multiplicación y comprueba que el resultado está expresado en la misma unidad de masa que la dada.</t>
  </si>
  <si>
    <t>&lt;p&gt;Para multiplicar una medida de masa por un número, realiza la operación y expresa el resultado en esa misma unidad.&lt;/p&gt;</t>
  </si>
  <si>
    <t>{"id":"M3-MyM-12b-I-1","stimulus":"&lt;p&gt;Arraste a solução da seguinte multiplicação.&lt;/p&gt;","template":"&lt;p style=\"text-align: center\"&gt;{{Q1}} g × {{Q2}} = {{response}} g&lt;/p&gt;","hint":"&lt;p&gt;Efetue a multiplicação e verifique se o resultado é expresso na mesma unidade de massa dada inicialmente.&lt;/p&gt;","feedback":"&lt;p&gt;Para multiplicar uma medida de massa por um número, efetue a operação e expresse o resultado na mesma unidade dada inicialmente.&lt;/p&gt;","seed":{"parameters":[{"name":"Q1","label":null,"min":100,"max":999,"step":1},{"name":"Q2","label":null,"min":2,"max":9,"step":1},{"name":"Q3","label":null,"min":10,"max":90,"step":10}],"calculated":[{"name":"A1","label":"{{function}}","function":"{{Q1}}*{{Q2}}"},{"name":"A3","label":"{{function}}","function":"{{Q1}}+{{Q2}}","incorrect":true},{"name":"A4","label":"{{function}}","function":"{{Q1}}-{{Q2}}","incorrect":true},{"name":"A5","label":"{{function}}","function":"{{Q1}}*{{Q2}}+{{Q3}}","incorrect":true}],"uniques":true},"algorithm":{"name":"calculateOperation","template":"Cloze with drag &amp; drop","params":{"keyboard":"NUMERICAL"}}}</t>
  </si>
  <si>
    <t>Arrastra la solución de esta división.
{{T1}} g : {{Q2}} = {{A1}} g</t>
  </si>
  <si>
    <t>Q1: Mín: 100; Máx: 500; Step: 1
Q2: Mín: 2; Máx: 9; Step: 1
Q3: Mín: 10; Máx: 90; Step: 10</t>
  </si>
  <si>
    <t>T1 = {{Q1}}*{{Q2}}
A1 = {{Q1}}
Distractores:
A3 = {{T1}}*{{Q2}}
A4 = {{T1}}+{{Q2}}
A5 = {{Q1}}-{{Q3}}</t>
  </si>
  <si>
    <t>Realiza la división y comprueba que el resultado está expresado en la misma unidad de masa que la dada.</t>
  </si>
  <si>
    <t>&lt;p&gt;Para dividir una medida de masa por un número, realiza la operación y expresa el resultado en esa misma unidad.&lt;/p&gt;</t>
  </si>
  <si>
    <t>{"id":"M3-MyM-12b-I-2","stimulus":"&lt;p&gt;Arraste a solução da seguinte divisão.&lt;/p&gt;","template":"&lt;p style=\"text-align: center\"&gt;{{T1}} g : {{Q2}} = {{response}} g&lt;/p&gt;","hint":"&lt;p&gt;Efetue a divisão e verifique se o resultado é expresso na mesma unidade de massa dada inicialmente.&lt;/p&gt;","feedback":"&lt;p&gt;Para dividir uma medida de massa por um número, efetue a operação e expresse o resultado na mesma unidade dada inicialmente.&lt;/p&gt;","seed":{"parameters":[{"name":"Q1","label":null,"min":100,"max":500,"step":1},{"name":"Q2","label":null,"min":2,"max":9,"step":1},{"name":"Q3","label":null,"min":10,"max":90,"step":10}],"calculated":[{"name":"T1","label":"{{function}}","function":"{{Q1}}*{{Q2}}","temp":true},{"name":"A1","label":"{{function}}","function":"{{Q1}}"},{"name":"A3","label":"{{function}}","function":"{{T1}}*{{Q2}}","incorrect":true},{"name":"A4","label":"{{function}}","function":"{{T1}}+{{Q2}}","incorrect":true},{"name":"A5","label":"{{function}}","function":"{{Q1}}-{{Q3}}","incorrect":true}],"uniques":true},"algorithm":{"name":"calculateOperation","template":"Cloze with drag &amp; drop","params":{"keyboard":"NUMERICAL"}}}</t>
  </si>
  <si>
    <t>Calcula la siguiente división.
{{T1}} g : {{Q2}} = {{A1}} g</t>
  </si>
  <si>
    <t>Q1: Mín: 100; Máx: 500; Step: 1
Q2: Mín: 2; Máx: 9; Step: 1</t>
  </si>
  <si>
    <t>T1 = {{Q1}}*{{Q2}}
A1 = {{Q1}}</t>
  </si>
  <si>
    <t>{"id":"M3-MyM-12b-E-1","stimulus":"&lt;p&gt;Calcule a seguinte divisão.&lt;/p&gt;","template":"&lt;p style=\"text-align: center\"&gt;{{T1}} g : {{Q2}} = {{response}} g&lt;/p&gt;","hint":"&lt;p&gt;Efetue a divisão e verifique se o resultado é expresso na mesma unidade de massa dada inicialmente.&lt;/p&gt;","feedback":"&lt;p&gt;Para dividir uma medida de massa por um número, efetue a operação e expresse o resultado na mesma unidade dada inicialmente.&lt;/p&gt;","seed":{"parameters":[{"name":"Q1","label":null,"min":100,"max":500,"step":1},{"name":"Q2","label":null,"min":2,"max":9,"step":1}],"calculated":[{"name":"A1","label":"{{Q1}}","function":"{{Q1}}"},{"name":"T1","function":"{{Q1}}*{{Q2}}","temp":true}],"uniques":true},"algorithm":{"name":"calculateOperation","params":{"method":"equivLiteral","keyboard":"NUMERICAL"}}}</t>
  </si>
  <si>
    <t>Calcula la siguiente multiplicación.
{{Q1}} g × {{Q2}} = {{A2}} g</t>
  </si>
  <si>
    <t>Q1: Mín: 100; Máx: 999; Step: 1
Q2: Mín: 2; Máx: 9; Step: 1</t>
  </si>
  <si>
    <t>{"id":"M3-MyM-12b-E-2","stimulus":"&lt;p&gt;Calcule a seguinte multiplicação.&lt;/p&gt;","template":"&lt;p style=\"text-align: center\"&gt;{{Q1}} g × {{Q2}} = {{response}} g&lt;/p&gt;","hint":"&lt;p&gt;Efetue a multiplicação e verifique se o resultado é expresso na mesma unidade de massa dada inicialmente.&lt;/p&gt;","feedback":"&lt;p&gt;Para multiplicar uma medida de massa por um número, efetue a operação e expresse o resultado na mesma unidade dada inicialmente.&lt;/p&gt;","seed":{"parameters":[{"name":"Q1","label":null,"min":100,"max":999,"step":1},{"name":"Q2","label":null,"min":2,"max":9,"step":1}],"calculated":[{"name":"A1","label":"{{function}}","function":"{{Q1}}*{{Q2}}"}],"uniques":true},"algorithm":{"name":"calculateOperation","params":{"method":"equivLiteral","keyboard":"NUMERICAL"}}}</t>
  </si>
  <si>
    <t>Leandro ha comprado {{Q1}} tabletas de chocolate. Si cada una tiene una masa de &lt;span class=\"no-break\"&gt;{{Q2}} g,&lt;/span&gt; ¿cuántos gramos de chocolate ha comprado en total?
Leandro ha comprado &lt;span class=\"no-break\"&gt;{{A1}} g&lt;/span&gt; de chocolate.</t>
  </si>
  <si>
    <t>Q1: Mín: 2; Máx: 9; Step: 1
Q2: Mín: 100; Máx: 500; Step: 50</t>
  </si>
  <si>
    <t>{"id":"M3-MyM-12b-A-1","stimulus":"&lt;p&gt;Leandro comprou {{Q1}} barras de chocolate. Se cada barra tem uma massa de &lt;span class=\"no-break\"&gt;{{Q2}} g,&lt;/span&gt; quantos gramas de chocolate ele comprou ao todo?&lt;/p&gt;","template":"&lt;p&gt;Leandro comprou &lt;span class=\"no-break\"&gt;{{response}} g&lt;/span&gt; de chocolate.&lt;/p&gt;","hint":"&lt;p&gt;Efetue a multiplicação e verifique se o resultado é expresso na mesma unidade de massa dada inicialmente.&lt;/p&gt;","feedback":"&lt;p&gt;Para multiplicar uma medida de massa por um número, efetue a operação e expresse o resultado na mesma unidade dada inicialmente.&lt;/p&gt;","seed":{"parameters":[{"name":"Q1","label":null,"min":2,"max":9,"step":1},{"name":"Q2","label":null,"min":100,"max":500,"step":50}],"calculated":[{"name":"A1","label":"{{function}}","function":"{{Q1}}*{{Q2}}"}],"uniques":true},"algorithm":{"name":"calculateOperation","params":{"method":"equivLiteral","keyboard":"NUMERICAL"}}}</t>
  </si>
  <si>
    <t>Un horno de pan reparte su producción entre {{Q1}} panaderías. Si cada una recibe {{Q2}} kg de pan al día, ¿cuántos kilogramos de pan entrega el horno en total?
El horno reparte {{A1}} kg de pan al día.</t>
  </si>
  <si>
    <t>En la panadería hacen reparto de pan a {{Q1}} sucursales. Cada una, de estas sucursales, recibe {{T1}} kilogramos de pan. ¿Cuántos kilogramos de pan entregan en total a las sucursales? 
Reparten {{A1}} kilogramos de pan a todas las sucursales.</t>
  </si>
  <si>
    <t>Q1: Mín = 5; Máx = 12; Step = 1
Q2: Mín = 100; Máx = 300; Step = 1</t>
  </si>
  <si>
    <t>{"id":"M3-MyM-12b-A-2","stimulus":"&lt;p&gt;Diariamente, uma padaria distribui sua produção de pães entre {{Q1}} lanchonetes. Se cada lanchonete recebe {{Q2}} kg de pão por dia, quantos quilogramas de pão a padaria entrega no total?&lt;/p&gt;","template":"&lt;p&gt;A padaria distribui {{response}} kg de pão por dia.&lt;/p&gt;","hint":"&lt;p&gt;Efetue a multiplicação e verifique se o resultado é expresso na mesma unidade de massa dada inicialmente.&lt;/p&gt;","feedback":"&lt;p&gt;Para multiplicar uma medida de massa por um número, efetue a operação e expresse o resultado na mesma unidade dada inicialmente.&lt;/p&gt;","seed":{"parameters":[{"name":"Q1","label":null,"min":5,"max":12,"step":1},{"name":"Q2","label":null,"min":100,"max":300,"step":1}],"calculated":[{"name":"A1","label":"{{function}}","function":"{{Q1}}*{{Q2}}"}],"uniques":true},"algorithm":{"name":"calculateOperation","params":{"method":"equivLiteral","keyboard":"NUMERICAL"}}}</t>
  </si>
  <si>
    <t>Joaquín tiene {{T1}} g de maíz y los quiere repartir en {{Q2}} tarros iguales. Calcula cuántos gramos de maíz habrá en cada recipiente.
Cada tarro tendrá &lt;span class=\"no-break\"&gt;{{A1}} g&lt;/span&gt; de maíz.</t>
  </si>
  <si>
    <t>Q1: Mín: 100; Máx: 500; Step: 50
Q2: Mín: 2; Máx: 9; Step: 1</t>
  </si>
  <si>
    <t>{"id":"M3-MyM-12b-A-3","stimulus":"&lt;p&gt;Josué tem {{T1}} g de milho e quer dividi-los em {{Q2}} potes iguais. Calcule quantos gramas de milho haverá em cada recipiente.&lt;/p&gt;","template":"&lt;p&gt;Em cada pote haverá &lt;span class=\"no-break\"&gt;{{response}} g&lt;/span&gt; de milho.&lt;/p&gt;","hint":"&lt;p&gt;Efetue a divisão e verifique se o resultado é expresso na mesma unidade de massa dada inicialmente.&lt;/p&gt;","feedback":"&lt;p&gt;Para dividir uma medida de massa por um número, efetue a operação e expresse o resultado na mesma unidade dada inicialmente.&lt;/p&gt;","seed":{"parameters":[{"name":"Q1","label":null,"min":100,"max":500,"step":50},{"name":"Q2","label":null,"min":2,"max":9,"step":1}],"calculated":[{"name":"T1","label":"{{function}}","function":"{{Q1}}*{{Q2}}","temp":true},{"name":"A1","label":"{{function}}","function":"{{Q1}}"}],"uniques":true},"algorithm":{"name":"calculateOperation","params":{"method":"equivLiteral","keyboard":"NUMERICAL"}}}</t>
  </si>
  <si>
    <t>Un granjero tiene que distribuir una cosecha de &lt;span class=\"no-break\"&gt;{{T1}} kg&lt;/span&gt; de patatas en {{Q1}} cajones. ¿Cuántos kilogramos habrá en cada cajón?
Cada cajón tendrá &lt;span class=\"no-break\"&gt;{{A1}} kg&lt;/span&gt; de patatas.</t>
  </si>
  <si>
    <t>El granjero cosecha {{T1}} kg de patatas, y los distribuye en {{Q1}} cajones para poder venderlos. ¿Cuántos kilogramos de patatas colocará en cada cajón?
Colocará {{A1}} kg de patatas en cada cajón.</t>
  </si>
  <si>
    <t>Q1: Mín: 100; Máx: 900; Step: 10
Q2: Mín: 5; Máx: 10; Step: 1</t>
  </si>
  <si>
    <t>{"id":"M3-MyM-12b-A-4","stimulus":"&lt;p&gt;Um agricultor precisa distribuir uma safra de &lt;span class=\"no-break\"&gt;{{T1}} kg&lt;/span&gt; de batatas em {{Q1}} caixotes. Quantos quilogramas haverá em cada caixote?&lt;/p&gt;","template":"&lt;p&gt;Cada caixote terá &lt;span class=\"no-break\"&gt;{{response}} kg&lt;/span&gt; de batatas.&lt;/p&gt;","hint":"&lt;p&gt;Efetue a divisão e verifique se o resultado é expresso na mesma unidade de massa dada inicialmente.&lt;/p&gt;","feedback":"&lt;p&gt;Para dividir uma medida de massa por um número, efetue a operação e expresse o resultado na mesma unidade dada inicialmente.&lt;/p&gt;","seed":{"parameters":[{"name":"Q1","label":null,"min":100,"max":900,"step":10},{"name":"Q2","label":null,"min":5,"max":10,"step":1}],"calculated":[{"name":"T1","label":"{{function}}","function":"{{Q1}}*{{Q2}}","temp":true},{"name":"A1","label":"{{function}}","function":"{{Q2}}"}],"uniques":true},"algorithm":{"name":"calculateOperation","params":{"method":"equivLiteral","keyboard":"NUMERICAL"}}}</t>
  </si>
  <si>
    <t>Los dueños de un refugio alimentan a {{Q1}} perros con &lt;span class=\"no-break\"&gt;{{T1}} g&lt;/span&gt; de comida a la semana. ¿Cuántos gramos de comida recibe cada perro?
Cada perro recibe &lt;span class=\"no-break\"&gt;{{A1}} g&lt;/span&gt; de comida a la semana.</t>
  </si>
  <si>
    <t xml:space="preserve">En un refugio para cachorros, se alimentan a {{Q1}} perros con {{T1}} kg de alimento balanceado, por semana. ¿Qué cantidad de alimento recibe cada cachorro semanalmente?
Cada cachorro recibe {{A1}} kg de alimento, por semana.
</t>
  </si>
  <si>
    <t>Q1: Mín: 5; Máx: 10; Step: 1
Q2: Mín: 350; Máx: 4500; Step: 50</t>
  </si>
  <si>
    <t>Realiza la división y comprueba que el resultado esté expresado en la misma unidad de masa que la dada.</t>
  </si>
  <si>
    <t>{"id":"M3-MyM-12b-A-5","stimulus":"&lt;p&gt;Os donos de um abrigo alimentam {{Q1}} cães com &lt;span class=\"no-break\"&gt;{{T1}} g&lt;/span&gt; de ração por semana. Considerando que cada cão recebe a mesma quatidade de ração, quantos gramas cada um recebe por semana?&lt;/p&gt;","template":"&lt;p&gt;Cada cachorro recebe &lt;span class=\"no-break\"&gt;{{response}} g&lt;/span&gt; de ração por semana.&lt;/p&gt;","hint":"&lt;p&gt;Efetue a divisão e verifique se o resultado é expresso na mesma unidade de massa dada inicialmente.&lt;/p&gt;","feedback":"&lt;p&gt;Para dividir uma medida de massa por um número, efetue a operação e expresse o resultado na mesma unidade dada inicialmente.&lt;/p&gt;","seed":{"parameters":[{"name":"Q1","label":null,"min":5,"max":10,"step":1},{"name":"Q2","label":null,"min":350,"max":4500,"step":50}],"calculated":[{"name":"T1","label":"{{function}}","function":"{{Q1}}*{{Q2}}","temp":true},{"name":"A1","label":"{{function}}","function":"{{Q2}}"}],"uniques":true},"algorithm":{"name":"calculateOperation","params":{"method":"equivLiteral","keyboard":"NUMERICAL"}}}</t>
  </si>
  <si>
    <t>M3-MyM-13a</t>
  </si>
  <si>
    <t>Mide áreas contando cuadrados unitarios (cm cuadrados, m cuadrados, pulgadas cuadradas, pies cuadrados y unidades improvisadas)</t>
  </si>
  <si>
    <t>Si cada cuadrado de la imagen mide 1 cm&lt;sup&gt;2&lt;/sup&gt;, ¿cuánto mide el área total de la figura?
M3-MyM-13a-1
9 cm&lt;sup&gt;2&lt;/sup&gt; *
10 cm&lt;sup&gt;2&lt;/sup&gt;
8 cm&lt;sup&gt;2&lt;/sup&gt;
11 cm&lt;sup&gt;2&lt;/sup&gt;
(Se ven 3)</t>
  </si>
  <si>
    <t>Para obtener el área de la figura, cuenta el número de cuadrados.</t>
  </si>
  <si>
    <t>&lt;p&gt;Para obtener el área de la figura, hay que contar el número de cuadrados.&lt;/p&gt;</t>
  </si>
  <si>
    <t>{"id":"M3-MyM-13a-I-1","stimulus":"&lt;p&gt;Se cada quadrado da imagem mede 1 cm&lt;sup&gt;2&lt;/sup&gt;, quanto mede a área total da figura?&lt;/p&gt;&lt;div style=\"display:flex; justify-content:center;\"&gt;&lt;img src=\"https://blueberry-assets.oneclick.es/M3_MyM_13a_1.svg\" width=\"300\"&gt;&lt;/img&gt;&lt;/div&gt;","hint":"&lt;p&gt;Para obter a área da figura, conte o número de quadrados.&lt;/p&gt;","feedback":"&lt;p&gt;Para obter a área da figura, conte o número de quadrados.&lt;/p&gt;","seed":{"parameters":[],"calculated":[{"name":"A1","label":"9 cm&lt;sup&gt;2&lt;/sup&gt;"},{"name":"A2","label":"10 cm&lt;sup&gt;2&lt;/sup&gt;","incorrect":true},{"name":"A3","label":"8 cm&lt;sup&gt;2&lt;/sup&gt;","incorrect":true},{"name":"A4","label":"11 cm&lt;sup&gt;2&lt;/sup&gt;","incorrect":true}],"uniques":true},"algorithm":{"name":"trueFalse","template":"Multiple choice – standard","params":{"countCorrect":1,"countIncorrect":2,"showCheckIcon":false,
            "columns": 3
        }
    }
}</t>
  </si>
  <si>
    <t>Si cada cuadrado de la imagen mide 1 m&lt;sup&gt;2&lt;/sup&gt;, ¿cuánto mide el área total de la figura?
M3-MyM-13a-2
4 m&lt;sup&gt;2&lt;/sup&gt; *
5 m&lt;sup&gt;2&lt;/sup&gt;
3 m&lt;sup&gt;2&lt;/sup&gt;
6 m&lt;sup&gt;2&lt;/sup&gt;
(Se ven 3)</t>
  </si>
  <si>
    <t>{"id":"M3-MyM-13a-I-2","stimulus":"&lt;p&gt;Se cada quadrado da imagem mede 1 m&lt;sup&gt;2&lt;/sup&gt;, quanto mede a área total da figura?&lt;/p&gt;&lt;div style=\"display:flex; justify-content:center;\"&gt;&lt;img src=\"https://blueberry-assets.oneclick.es/M3_MyM_13a_2.svg\" width=\"300\"&gt;&lt;/img&gt;&lt;/div&gt;","hint":"&lt;p&gt;Para obter a área da figura, conte o número de quadrados.&lt;/p&gt;","feedback":"&lt;p&gt;Para obter a área da figura, conte o número de quadrados.&lt;/p&gt;","seed":{"parameters":[],"calculated":[{"name":"A1","label":"4 m&lt;sup&gt;2&lt;/sup&gt;"},{"name":"A2","label":"5 m&lt;sup&gt;2&lt;/sup&gt;","incorrect":true},{"name":"A3","label":"3 m&lt;sup&gt;2&lt;/sup&gt;","incorrect":true},{"name":"A4","label":"6 m&lt;sup&gt;2&lt;/sup&gt;","incorrect":true}],"uniques":true},"algorithm":{"name":"trueFalse","template":"Multiple choice – standard","params":{"countCorrect":1,"countIncorrect":2,"showCheckIcon":false,
            "columns": 3
        }
    }
}</t>
  </si>
  <si>
    <t>Si cada cuadrado de la imagen mide 1 cm&lt;sup&gt;2&lt;/sup&gt;, ¿cuánto mide el área total de la figura?
M3-MyM-13a-3
20 cm&lt;sup&gt;2&lt;/sup&gt; *
21 cm&lt;sup&gt;2&lt;/sup&gt;
19 cm&lt;sup&gt;2&lt;/sup&gt;
22 cm&lt;sup&gt;2&lt;/sup&gt;
(Se ven 3)</t>
  </si>
  <si>
    <t>{"id":"M3-MyM-13a-I-3","stimulus":"&lt;p&gt;Se cada quadrado da imagem mede 1 cm&lt;sup&gt;2&lt;/sup&gt;, quanto mede a área total da figura?&lt;/p&gt;&lt;div style=\"display:flex; justify-content:center;\"&gt;&lt;img src=\"https://blueberry-assets.oneclick.es/M3_MyM_13a_3.svg\" width=\"300\"&gt;&lt;/img&gt;&lt;/div&gt;","hint":"&lt;p&gt;Para obter a área da figura, conte o número de quadrados.&lt;/p&gt;","feedback":"&lt;p&gt;Para obter a área da figura, conte o número de quadrados.&lt;/p&gt;","seed":{"parameters":[],"calculated":[{"name":"A1","label":"20 cm&lt;sup&gt;2&lt;/sup&gt;"},{"name":"A2","label":"21 cm&lt;sup&gt;2&lt;/sup&gt;","incorrect":true},{"name":"A3","label":"19 cm&lt;sup&gt;2&lt;/sup&gt;","incorrect":true},{"name":"A4","label":"22 cm&lt;sup&gt;2&lt;/sup&gt;","incorrect":true}],"uniques":true},"algorithm":{"name":"trueFalse","template":"Multiple choice – standard","params":{"countCorrect":1,"countIncorrect":2,"showCheckIcon":false,
            "columns": 3
        }
    }
}</t>
  </si>
  <si>
    <t>Calcula el área total de la imagen si cada cuadrado mide 1 cm&lt;sup&gt;2&lt;/sup&gt;.
M3-MyM-13a-4
Área = {{A1}} cm&lt;sup&gt;2&lt;/sup&gt;</t>
  </si>
  <si>
    <t xml:space="preserve">
</t>
  </si>
  <si>
    <t>A1 = 9</t>
  </si>
  <si>
    <t>{"id":"M3-MyM-13a-E-1","stimulus":"&lt;p&gt;Calcule a área total da figura sabendo que cada quadrado mede 1 cm&lt;sup&gt;2&lt;/sup&gt;.&lt;/p&gt;&lt;div style=\"display:flex; justify-content:center;\"&gt;&lt;img src=\"https://blueberry-assets.oneclick.es/M3_MyM_13a_4.svg\" width=\"300\"&gt;&lt;/img&gt;&lt;/div&gt;","template":"&lt;p&gt;Área = {{response}} cm&lt;sup&gt;2&lt;/sup&gt;&lt;/p&gt;","hint":"&lt;p&gt;Para obter a área da figura, conte o número de quadrados.&lt;/p&gt;","feedback":"&lt;p&gt;Para obter a área da figura, conte o número de quadrados.&lt;/p&gt;","seed":{"parameters":[],"calculated":[{"name":"A1","label":"{{function}}","function":"9"}],"uniques":true},"algorithm":{"name":"calculateOperation","params":{"method":"equivLiteral","keyboard":"NUMERICAL"}}}</t>
  </si>
  <si>
    <t>Calcula el área total de la imagen si cada cuadrado mide 1 cm&lt;sup&gt;2&lt;/sup&gt;.
M3-MyM-13a-5
Área = {{A1}} cm&lt;sup&gt;2&lt;/sup&gt;</t>
  </si>
  <si>
    <t>A1 = 12</t>
  </si>
  <si>
    <t>{"id":"M3-MyM-13a-E-2","stimulus":"&lt;p&gt;Calcule a área total da figura sabendo que cada quadrado mede 1 cm&lt;sup&gt;2&lt;/sup&gt;.&lt;/p&gt;&lt;div style=\"display:flex; justify-content:center;\"&gt;&lt;img src=\"https://blueberry-assets.oneclick.es/M3_MyM_13a_5.svg\" width=\"300\"&gt;&lt;/img&gt;&lt;/div&gt;","template":"&lt;p&gt;Área = {{response}} cm&lt;sup&gt;2&lt;/sup&gt;&lt;/p&gt;","hint":"&lt;p&gt;Para obter a área da figura, conte o número de quadrados.&lt;/p&gt;","feedback":"&lt;p&gt;Para obter a área da figura, conte o número de quadrados.&lt;/p&gt;","seed":{"parameters":[],"calculated":[{"name":"A1","label":"{{function}}","function":"12"}],"uniques":true},"algorithm":{"name":"calculateOperation","params":{"method":"equivLiteral","keyboard":"NUMERICAL"}}}</t>
  </si>
  <si>
    <t>Calcula el área total de la imagen si cada cuadrado mide 1 cm&lt;sup&gt;2&lt;/sup&gt;.
M3-MyM-13a-6
Área = {{A1}} cm&lt;sup&gt;2&lt;/sup&gt;</t>
  </si>
  <si>
    <t>{"id":"M3-MyM-13a-E-3","stimulus":"&lt;p&gt;Calcule a área total da figura sabendo que cada quadrado mede 1 cm&lt;sup&gt;2&lt;/sup&gt;.&lt;/p&gt;&lt;div style=\"display:flex; justify-content:center;\"&gt;&lt;img src=\"https://blueberry-assets.oneclick.es/M3_MyM_13a_6.svg\" width=\"300\"&gt;&lt;/img&gt;&lt;/div&gt;","template":"&lt;p&gt;Área = {{response}} cm&lt;sup&gt;2&lt;/sup&gt;&lt;/p&gt;","hint":"&lt;p&gt;Para obter a área da figura, conte o número de quadrados.&lt;/p&gt;","feedback":"&lt;p&gt;Para obter a área da figura, conte o número de quadrados.&lt;/p&gt;","seed":{"parameters":[],"calculated":[{"name":"A1","label":"{{function}}","function":"12"}],"uniques":true},"algorithm":{"name":"calculateOperation","params":{"method":"equivLiteral","keyboard":"NUMERICAL"}}}</t>
  </si>
  <si>
    <t>Calcula el área total de la imagen si cada cuadrado mide 1 cm&lt;sup&gt;2&lt;/sup&gt;.
M3-MyM-13a-7
Área = {{A1}} cm&lt;sup&gt;2&lt;/sup&gt;</t>
  </si>
  <si>
    <t>A1 = 7</t>
  </si>
  <si>
    <t>{"id":"M3-MyM-13a-E-4","stimulus":"&lt;p&gt;Calcule a área total da figura sabendo que cada quadrado mede 1 cm&lt;sup&gt;2&lt;/sup&gt;.&lt;/p&gt;&lt;div style=\"display:flex; justify-content:center;\"&gt;&lt;img src=\"https://blueberry-assets.oneclick.es/M3_MyM_13a_7.svg\" width=\"300\"&gt;&lt;/img&gt;&lt;/div&gt;","template":"&lt;p&gt;Área = {{response}} cm&lt;sup&gt;2&lt;/sup&gt;&lt;/p&gt;","hint":"&lt;p&gt;Para obter a área da figura, conte o número de quadrados.&lt;/p&gt;","feedback":"&lt;p&gt;Para obter a área da figura, conte o número de quadrados.&lt;/p&gt;","seed":{"parameters":[],"calculated":[{"name":"A1","label":"{{function}}","function":"7"}],"uniques":true},"algorithm":{"name":"calculateOperation","params":{"method":"equivLiteral","keyboard":"NUMERICAL"}}}</t>
  </si>
  <si>
    <t>Calcula el área total de la imagen si cada cuadrado mide 1 cm&lt;sup&gt;2&lt;/sup&gt;.
M3-MyM-13a-8
Área = {{A1}} cm&lt;sup&gt;2&lt;/sup&gt;</t>
  </si>
  <si>
    <t>A1 = 10</t>
  </si>
  <si>
    <t>{"id":"M3-MyM-13a-E-5","stimulus":"&lt;p&gt;Calcule a área total da figura sabendo que cada quadrado mede 1 cm&lt;sup&gt;2&lt;/sup&gt;.&lt;/p&gt;&lt;div style=\"display:flex; justify-content:center;\"&gt;&lt;img src=\"https://blueberry-assets.oneclick.es/M3_MyM_13a_8.svg\" width=\"300\"&gt;&lt;/img&gt;&lt;/div&gt;","template":"&lt;p&gt;Área = {{response}} cm&lt;sup&gt;2&lt;/sup&gt;&lt;/p&gt;","hint":"&lt;p&gt;Para obter a área da figura, conte o número de quadrados.&lt;/p&gt;","feedback":"&lt;p&gt;Para obter a área da figura, conte o número de quadrados.&lt;/p&gt;","seed":{"parameters":[],"calculated":[{"name":"A1","label":"{{function}}","function":"10"}],"uniques":true},"algorithm":{"name":"calculateOperation","params":{"method":"equivLiteral","keyboard":"NUMERICAL"}}}</t>
  </si>
  <si>
    <t>Calcula el área total de la imagen si cada cuadrado mide 1 cm&lt;sup&gt;2&lt;/sup&gt;.
M3-MyM-13a-9
Área = {{A1}} cm&lt;sup&gt;2&lt;/sup&gt;</t>
  </si>
  <si>
    <t>A1 = 6</t>
  </si>
  <si>
    <t>{"id":"M3-MyM-13a-E-6","stimulus":"&lt;p&gt;Calcule a área total da figura sabendo que cada quadrado mede 1 cm&lt;sup&gt;2&lt;/sup&gt;.&lt;/p&gt;&lt;div style=\"display:flex; justify-content:center;\"&gt;&lt;img src=\"https://blueberry-assets.oneclick.es/M3_MyM_13a_9.svg\" width=\"300\"&gt;&lt;/img&gt;&lt;/div&gt;","template":"&lt;p&gt;Área = {{response}} cm&lt;sup&gt;2&lt;/sup&gt;&lt;/p&gt;","hint":"&lt;p&gt;Para obter a área da figura, conte o número de quadrados.&lt;/p&gt;","feedback":"&lt;p&gt;Para obter a área da figura, conte o número de quadrados.&lt;/p&gt;","seed":{"parameters":[],"calculated":[{"name":"A1","label":"{{function}}","function":"6"}],"uniques":true},"algorithm":{"name":"calculateOperation","params":{"method":"equivLiteral","keyboard":"NUMERICAL"}}}</t>
  </si>
  <si>
    <t>M3-MyM-13b</t>
  </si>
  <si>
    <t>Calcula el área de un rectángulo (lados son nºs enteros, m^2 y cm^2)</t>
  </si>
  <si>
    <t>¿Cuál es el área de este rectángulo?
(Imagen M3-MyM-13b-1: {{T0}} m de base y {{Q1}} m de altura)
{{T1}} m&lt;sup&gt;2&lt;/sup&gt;*
{{T2}} m&lt;sup&gt;2&lt;/sup&gt;
{{T3}} m&lt;sup&gt;2&lt;/sup&gt;
{{T4}} m&lt;sup&gt;2&lt;/sup&gt;
{{T5}} m&lt;sup&gt;2&lt;/sup&gt;
(se muestran 3 opciones)</t>
  </si>
  <si>
    <t>Q1: Mín: 2; Máx: 10; Step: 1</t>
  </si>
  <si>
    <t>T0 = 2*{{Q1}}
T1 = {{Q1}}*{{T0}}
T2 = {{Q1}}+{{T0}}
T3 = 3*{{Q1}}+2*{{T0}}
T4 = {{Q1}}*{{T0}}+1
T5 = {{Q1}}*{{T0}}-1</t>
  </si>
  <si>
    <t>El área de un rectángulo se calcula multiplicando la base por la altura.</t>
  </si>
  <si>
    <t>&lt;p&gt;El área de un rectángulo se calcula multiplicando la base por la altura:&lt;/p&gt;&lt;p&gt;Área de un rectángulo = {{Q1}} m × {{T1}} m = {{A1}} m&lt;sup&gt;2&lt;/sup&gt;&lt;/p&gt;</t>
  </si>
  <si>
    <t>{"id":"M3-MyM-13b-I-1","stimulus":"&lt;p&gt;Qual é a área do retângulo?&lt;/p&gt;&lt;div style=\"display:flex; justify-content:center;\"&gt;&lt;div class=\"lemo-fixed-to-responsive\" style=\"max-width: 300px;max-height: 200px;position: relative;width: 100%;display: inline-block;\"&gt;&lt;img src=\"https://blueberry-assets.oneclick.es/M3_MyM_13b_1.svg\" alt=\"\" tabindex=\"0\"&gt;&lt;/img&gt;&lt;div class=\"lemo-graphie-container\" style=\"position: absolute;top: 0;left: 0;width: 110%;height: 100%;\"&gt;&lt;div class=\"lemo-graphie\" style=\"position: relative; width: 100%; height: 100%;\"&gt;&lt;span class=\"lemo-graphie-label\" style=\"position: absolute; left: 41.8173%; top: 3.6510%;\"&gt;{{T0}} m&lt;/span&gt;&lt;span class=\"lemo-graphie-label\" style=\"position: absolute; left: 86.8365%; top: 41.8682%;\"&gt;{{Q1}} m&lt;/span&gt;&lt;/div&gt;&lt;/div&gt;&lt;/div&gt;&lt;/div&gt;","hint":"&lt;p&gt;A área de um retângulo é calculada multiplicando-se a medida da base pela medida da altura.&lt;/p&gt;","feedback":"&lt;p&gt;A área de um retângulo é calculada multiplicando-se a medida da base pela medida da altura:&lt;/p&gt;&lt;p style=\"text-align: center\"&gt;Área de um retângulo = {{Q1}} m × {{T0}} m = {{A1}} m&lt;sup&gt;2&lt;/sup&gt;&lt;/p&gt;","seed":{"parameters":[{"name":"Q1","label":null,"min":2,"max":10,"step":1}],"calculated":[{"name":"T0","label":"{{function}}","function":"2*{{Q1}}","temp":true},{"name":"A1","label":"{{function}} m&lt;sup&gt;2&lt;/sup&gt;","function":"{{Q1}}*{{T0}}"},{"name":"A2","label":"{{function}} m&lt;sup&gt;2&lt;/sup&gt;","function":"{{Q1}}+{{T0}}","incorrect":true},{"name":"A3","label":"{{function}} m&lt;sup&gt;2&lt;/sup&gt;","function":"3*{{Q1}}+2*{{T0}}","incorrect":true},{"name":"A4","label":"{{function}} m&lt;sup&gt;2&lt;/sup&gt;","function":"{{Q1}}*{{T0}}+1","incorrect":true},{"name":"A5","label":"{{function}} m&lt;sup&gt;2&lt;/sup&gt;","function":"{{Q1}}*{{T0}}-1","incorrect":true}],"uniques":true},"algorithm":{"name":"trueFalse","template":"Multiple choice – standard","params":{"countCorrect":1,"countIncorrect":2,"showCheckIcon":false,
            "columns": 3
        }
    }
}</t>
  </si>
  <si>
    <t>¿Cuál es el área de este rectángulo?
(Imagen M3-MyM-13b-2: {{T0}} cm de base y {{Q1}} cm de altura)
{{T1}} cm&lt;sup&gt;2&lt;/sup&gt;*
{{T2}} cm&lt;sup&gt;2&lt;/sup&gt;
{{T3}} cm&lt;sup&gt;2&lt;/sup&gt;
{{T4}} cm&lt;sup&gt;2&lt;/sup&gt;
{{T5}} cm&lt;sup&gt;2&lt;/sup&gt;
(se muestran 3 opciones)</t>
  </si>
  <si>
    <t>Q1: Mín: 2; Máx: 16; Step: 2</t>
  </si>
  <si>
    <t>T0 = 1.5*{{Q1}}
T1 = {{Q1}}*{{T0}}
T2 = {{Q1}}+{{T0}}
T3 = 3*{{Q1}}+2*{{T0}}
T4 = {{Q1}}*{{T0}}+1
T4 = {{Q1}}*{{T0}}-1</t>
  </si>
  <si>
    <t>&lt;p&gt;El área de un rectángulo se calcula multiplicando la base por la altura:&lt;/p&gt;&lt;p&gt;Área de un rectángulo = {{Q1}} cm × {{T1}} cm = {{A1}} cm&lt;sup&gt;2&lt;/sup&gt;&lt;/p&gt;</t>
  </si>
  <si>
    <t>{"id":"M3-MyM-13b-I-2","stimulus":"&lt;p&gt;Qual é a área do retângulo?&lt;/p&gt;&lt;div style=\"display:flex; justify-content:center;\"&gt;&lt;div class=\"lemo-fixed-to-responsive\" style=\"max-width: 300px;max-height: 200px;position: relative;width: 100%;display: inline-block;\"&gt;\n\t&lt;img src=\"https://blueberry-assets.oneclick.es/M3_MyM_13b_2.svg\" alt=\"\" tabindex=\"0\"&gt;&lt;/img&gt;\n\t&lt;div class=\"lemo-graphie-container\" style=\"position: absolute;top: 0;left: 0;width: 100%;height: 100%;\"&gt;\n\t\t&lt;div class=\"lemo-graphie\" style=\"position: relative; width: 100%; height: 100%;\"&gt;\n\t\t\t&lt;span class=\"lemo-graphie-label\" style=\"position: absolute; left: 44.8173%; top: 3.6510%;\"&gt;{{T0}} cm&lt;/span&gt;\n\t\t\t&lt;span class=\"lemo-graphie-label\" style=\"position: absolute; left: 83.8365%; top: 41.8682%;\"&gt;{{Q1}} cm&lt;/span&gt;\n\t\t&lt;/div&gt;\n\t&lt;/div&gt;\n&lt;/div&gt;&lt;/div&gt;","hint":"&lt;p&gt;A área de um retângulo é calculada multiplicando-se a medida da base pela medida da altura.&lt;/p&gt;","feedback":"&lt;p&gt;A área de um retângulo é calculada multiplicando-se a medida da base pela medida da altura:&lt;/p&gt;&lt;p style=\"text-align: center\"&gt;Área de um retângulo = {{Q1}} cm × {{T0}} cm = {{A1}} cm&lt;sup&gt;2&lt;/sup&gt;&lt;/p&gt;","seed":{"parameters":[{"name":"Q1","label":null,"min":2,"max":16,"step":2}],"calculated":[{"name":"T0","label":"{{function}}","function":"1.5*{{Q1}}","temp":true},{"name":"A1","label":"{{function}} cm&lt;sup&gt;2&lt;/sup&gt;","function":"{{Q1}}*{{T0}}"},{"name":"A2","label":"{{function}} cm&lt;sup&gt;2&lt;/sup&gt;","function":"{{Q1}}+{{T0}}","incorrect":true},{"name":"A3","label":"{{function}} cm&lt;sup&gt;2&lt;/sup&gt;","function":"3*{{Q1}}+2*{{T0}}","incorrect":true},{"name":"A4","label":"{{function}} cm&lt;sup&gt;2&lt;/sup&gt;","function":"{{Q1}}*{{T0}}+1","incorrect":true},{"name":"A5","label":"{{function}} cm&lt;sup&gt;2&lt;/sup&gt;","function":"{{Q1}}*{{T0}}-1","incorrect":true}],"uniques":true},"algorithm":{"name":"trueFalse","template":"Multiple choice – standard","params":{"countCorrect":1,"countIncorrect":2,"showCheckIcon":false,
            "columns": 3
        }
    }
}</t>
  </si>
  <si>
    <t>Calcula el área de este rectángulo.
(Imagen M3-MyM-13b-1: de {{T1}} cm de base y {{Q1}} cm de altura)
Su área mide {{A1}} cm&lt;sup&gt;2&lt;/sup&gt;.</t>
  </si>
  <si>
    <t>T1 = 2*{{Q1}}
A1 = {{Q1}}*{{T1}}</t>
  </si>
  <si>
    <t>¿Cuáles son las medidas del rectángulo?
Base = {{A2}} cm
Altura = {{A3}} cm
[Cloze with math]
A2 = {{T1}}
A3 = {{Q1}}</t>
  </si>
  <si>
    <t>¿Cuál es la fórmula del área de un rectángulo?
Área del rectángulo = base × altura *
Área del rectángulo = base × altura/2
Área del rectángulo = lado × lado
(single choice)</t>
  </si>
  <si>
    <t>Ahora calcula el área del rectángulo.
Área del rectángulo = base × altura = {{T1}} cm × {{Q1}} cm = {{A1}} cm&lt;sup&gt;2&lt;/sup&gt;
(cloze math)</t>
  </si>
  <si>
    <t>{"id":"M3-MyM-13b-E-1","seed":{"parameters":[{"name":"Q1","label":null,"min":2,"max":10,"step":1}],"uniques":true},"scaffolding":[{"id":"step-0","stimulus":"&lt;p&gt;Calcule a área do retângulo.&lt;/p&gt;&lt;div style=\"display:flex; justify-content:center;\"&gt;&lt;div class=\"lemo-fixed-to-responsive\" style=\"max-width: 300px;max-height: 200px;position: relative;width: 100%;display: inline-block;\"&gt;\n\t&lt;img src=\"https://blueberry-assets.oneclick.es/M3_MyM_13b_1.svg\" alt=\"\" tabindex=\"0\"&gt;&lt;/img&gt;\n\t&lt;div class=\"lemo-graphie-container\" style=\"position: absolute;top: 0;left: 0;width: 110%;height: 100%;\"&gt;\n\t\t&lt;div class=\"lemo-graphie\" style=\"position: relative; width: 100%; height: 100%;\"&gt;\n\t\t\t&lt;span class=\"lemo-graphie-label\" style=\"position: absolute; left: 39.8173%; top: 3.6510%;\"&gt;{{T1}} cm&lt;/span&gt;\n\t\t\t&lt;span class=\"lemo-graphie-label\" style=\"position: absolute; left: 85.8365%; top: 41.8682%;\"&gt;{{Q1}} cm&lt;/span&gt;\n\t\t&lt;/div&gt;\n\t&lt;/div&gt;\n&lt;/div&gt;&lt;/div&gt;","template":"&lt;p&gt;A área mede {{response}} cm&lt;sup&gt;2&lt;/sup&gt;.&lt;/p&gt;","seed":{"calculated":[{"name":"T1","label":"{{function}}","function":"2*{{Q1}}","temp":true},{"name":"0-A1","label":"{{function}}","function":"{{Q1}}*{{T1}}"}]},"algorithm":{"name":"calculateOperation","params":{"method":"equivLiteral","keyboard":"NUMERICAL"}}},{"id":"step-1","stimulus":"&lt;p&gt;Quais são as medidas do retângulo?&lt;/p&gt;","template":"&lt;p&gt;Base = {{response}} cm&lt;/p&gt;&lt;p&gt;Altura = {{response}} cm&lt;/p&gt;","seed":{"calculated":[{"name":"T1","label":"{{function}}","function":"2*{{Q1}}","temp":true},{"name":"1-A2","label":"{{function}}","function":"{{T1}}"},{"name":"1-A3","label":"{{function}}","function":"{{Q1}}"}]},"algorithm":{"name":"calculateOperation","params":{"method":"equivLiteral","keyboard":"NUMERICAL"}}},{"id":"step-2","stimulus":"&lt;p&gt;Qual é a fórmula da área de um retângulo?&lt;/p&gt;","seed":{"calculated":[{"name":"2-A1","label":"&lt;p style=\"text-align: center\"&gt;Área do retângulo = base × altura&lt;/p&gt;"},{"name":"2-A2","label":"&lt;p style=\"text-align: center\"&gt;Área do retângulo = &lt;span class=\"fr-math-v2 fr-draggable\" contenteditable=\"false\" data-original-math=\"\\(\\frac{{{\\text{base × altura}}}}{{{2}}}\\)\" draggable=\"true\"&gt;\\(\\frac{{{\\text{base × altura}}}}{{{2}}}\\)&lt;/span&gt;&lt;/p&gt;","incorrect":true},{"name":"2-A3","label":"&lt;p style=\"text-align: center\"&gt;Área do retângulo = lado × lado&lt;/p&gt;","incorrect":true}]},"algorithm":{"name":"trueFalse","template":"Multiple choice – standard"}},{"id":"step-3","stimulus":"&lt;p&gt;Agora calcule a área do retângulo.&lt;/p&gt;","template":"&lt;p style=\"text-align: center\"&gt;Área do retângulo = base × altura = {{T1}} cm × {{Q1}} cm = {{response}} cm&lt;sup&gt;2&lt;/sup&gt;&lt;/p&gt;","seed":{"calculated":[{"name":"T1","label":"{{function}}","function":"2*{{Q1}}","temp":true},{"name":"3-A1","label":"{{function}}","function":"{{Q1}}*{{T1}}"}]},"algorithm":{"name":"calculateOperation","params":{"method":"equivLiteral","keyboard":"NUMERICAL"}}}]}</t>
  </si>
  <si>
    <t>Calcula el área de este rectángulo.
(Imagen M3-MyM-13b-2: de {{T1}} m de base y {{Q1}} m de altura)
Su área mide {{A1}} m&lt;sup&gt;2&lt;/sup&gt;.</t>
  </si>
  <si>
    <t>T1 = 1.5*{{Q1}}
A1 = {{Q1}}*{{T1}}</t>
  </si>
  <si>
    <t>¿Cuáles son las medidas del rectángulo?
Base = {{A2}} m
Altura = {{A3}} m
[Cloze with math]
A2 = {{T1}}
A3 = {{Q1}}</t>
  </si>
  <si>
    <t>{"id":"M3-MyM-13b-E-2","seed":{"parameters":[{"name":"Q1","label":null,"min":2,"max":16,"step":2}],"uniques":true},"scaffolding":[{"id":"step-0","stimulus":"&lt;p&gt;Calcule a área do retângulo.&lt;/p&gt;&lt;div style=\"display:flex; justify-content:center;\"&gt;&lt;div class=\"lemo-fixed-to-responsive\" style=\"max-width: 300px;max-height: 200px;position: relative;width: 100%;display: inline-block;\"&gt;\n\t&lt;img src=\"https://blueberry-assets.oneclick.es/M3_MyM_13b_2.svg\" alt=\"\" tabindex=\"0\"&gt;&lt;/img&gt;\n\t&lt;div class=\"lemo-graphie-container\" style=\"position: absolute;top: 0;left: 0;width: 100%;height: 100%;\"&gt;\n\t\t&lt;div class=\"lemo-graphie\" style=\"position: relative; width: 100%; height: 100%;\"&gt;\n\t\t\t&lt;span class=\"lemo-graphie-label\" style=\"position: absolute; left: 44.8173%; top: 3.6510%;\"&gt;{{T1}} m&lt;/span&gt;\n\t\t\t&lt;span class=\"lemo-graphie-label\" style=\"position: absolute; left: 83.8365%; top: 41.8682%;\"&gt;{{Q1}} m&lt;/span&gt;\n\t\t&lt;/div&gt;\n\t&lt;/div&gt;\n&lt;/div&gt;&lt;/div&gt;","template":"&lt;p&gt;A área mede {{response}} m&lt;sup&gt;2&lt;/sup&gt;.&lt;/p&gt;","seed":{"calculated":[{"name":"T1","label":"{{function}}","function":"1.5*{{Q1}}","temp":true},{"name":"0-A1","label":"{{function}}","function":"{{Q1}}*{{T1}}"}]},"algorithm":{"name":"calculateOperation","params":{"method":"equivLiteral","keyboard":"NUMERICAL"}}},{"id":"step-1","stimulus":"&lt;p&gt;Quais são as medidas do retângulo?&lt;/p&gt;","template":"&lt;p&gt;Base = {{response}} m&lt;/p&gt;&lt;p&gt;Altura = {{response}} m&lt;/p&gt;","seed":{"calculated":[{"name":"T1","label":"{{function}}","function":"1.5*{{Q1}}","temp":true},{"name":"1-A2","label":"{{function}}","function":"{{T1}}"},{"name":"1-A3","label":"{{function}}","function":"{{Q1}}"}]},"algorithm":{"name":"calculateOperation","params":{"method":"equivLiteral","keyboard":"NUMERICAL"}}},{"id":"step-2","stimulus":"&lt;p&gt;Qual é a fórmula da área de um retângulo?&lt;/p&gt;","seed":{"calculated":[{"name":"2-A1","label":"&lt;p style=\"text-align: center\"&gt;Área do retângulo = base × altura&lt;/p&gt;"},{"name":"2-A2","label":"&lt;p style=\"text-align: center\"&gt;Área do retângulo = &lt;span class=\"fr-math-v2 fr-draggable\" contenteditable=\"false\" data-original-math=\"\\(\\frac{{{\\text{base × altura}}}}{{{2}}}\\)\" draggable=\"true\"&gt;\\(\\frac{{{\\text{base × altura}}}}{{{2}}}\\)&lt;/span&gt;&lt;/p&gt;","incorrect":true},{"name":"2-A3","label":"&lt;p style=\"text-align: center\"&gt;Área do retângulo = lado × lado&lt;/p&gt;","incorrect":true}]},"algorithm":{"name":"trueFalse","template":"Multiple choice – standard"}},{"id":"step-3","stimulus":"&lt;p&gt;Agora calcule a área do retângulo.&lt;/p&gt;","template":"&lt;p style=\"text-align: center\"&gt;Área do retângulo = base × altura = {{T1}} m × {{Q1}} m = {{response}} m&lt;sup&gt;2&lt;/sup&gt;&lt;/p&gt;","seed":{"calculated":[{"name":"T1","label":"{{function}}","function":"1.5*{{Q1}}","temp":true},{"name":"3-A1","label":"{{function}}","function":"{{Q1}}*{{T1}}"}]},"algorithm":{"name":"calculateOperation","params":{"method":"equivLiteral","keyboard":"NUMERICAL"}}}]}</t>
  </si>
  <si>
    <t>Calcula el área de este mapa.
(Imagen M3-MyM-13b-3 con {{T1}} cm de base y {{Q1}} cm de altura)
Su área mide {{A1}} cm&lt;sup&gt;2&lt;/sup&gt;.</t>
  </si>
  <si>
    <t>Q1: Mín: 50; Máx: 90; Step: 1</t>
  </si>
  <si>
    <t>T1 = math.floor(5*{{Q1}}/7)
A1 = {{Q1}}*{{T1}}</t>
  </si>
  <si>
    <t>¿Cuáles son las medidas del mapa?
Base = {{A2}} cm
Altura = {{A3}} cm
[Cloze with math]
A2 = {{T1}}
A3 = {{Q1}}</t>
  </si>
  <si>
    <t>{"id":"M3-MyM-13b-A-1","seed":{"parameters":[{"name":"Q1","label":null,"min":50,"max":90,"step":1}],"uniques":true},"scaffolding":[{"id":"step-0","stimulus":"&lt;p&gt;Calcule a área deste mapa.&lt;/p&gt;&lt;div style=\"display:flex; justify-content:center;\"&gt;&lt;div class=\"lemo-fixed-to-responsive\" style=\"max-width: 300px;max-height: 300px;position: relative;width: 100%;display: inline-block;\"&gt;\n\t&lt;img src=\"https://blueberry-assets.oneclick.es/M3_MyM_13b_3.svg\" alt=\"\" tabindex=\"0\"&gt;&lt;/img&gt;\n\t&lt;div class=\"lemo-graphie-container\" style=\"position: absolute;top: 0;left: 0;width: 100%;height: 100%;\"&gt;\n\t\t&lt;div class=\"lemo-graphie\" style=\"position: relative; width: 100%; height: 100%;\"&gt;\n\t\t\t&lt;span class=\"lemo-graphie-label\" style=\"position: absolute; left: 43.9259%; top: 3.5648%;\"&gt;{{T1}} cm&lt;/span&gt;\n\t\t\t&lt;span class=\"lemo-graphie-label\" style=\"position: absolute; left: 79%; top: 44.7434%;\"&gt;{{Q1}} cm&lt;/span&gt;\n\t\t&lt;/div&gt;\n\t&lt;/div&gt;\n&lt;/div&gt;&lt;/div&gt;","template":"&lt;p&gt;A área mede {{response}} cm&lt;sup&gt;2&lt;/sup&gt;.&lt;/p&gt;","seed":{"calculated":[{"name":"T1","label":"{{function}}","function":"math.floor(5*{{Q1}}/7)","temp":true},{"name":"0-A1","label":"{{function}}","function":"{{Q1}}*{{T1}}"}]},"algorithm":{"name":"calculateOperation","params":{"method":"equivLiteral","keyboard":"NUMERICAL"}}},{"id":"step-1","stimulus":"&lt;p&gt;Quais são as medidas do mapa?&lt;/p&gt;","template":"&lt;p&gt;Base = {{response}} cm&lt;/p&gt;&lt;p&gt;Altura = {{response}} cm&lt;/p&gt;","seed":{"calculated":[{"name":"T1","label":"{{function}}","function":"math.floor(5*{{Q1}}/7)","temp":true},{"name":"1-A2","label":"{{function}}","function":"{{T1}}"},{"name":"1-A3","label":"{{function}}","function":"{{Q1}}"}]},"algorithm":{"name":"calculateOperation","params":{"method":"equivLiteral","keyboard":"NUMERICAL"}}},{"id":"step-2","stimulus":"&lt;p&gt;Qual é a fórmula da área de um retângulo?&lt;/p&gt;","seed":{"calculated":[{"name":"2-A1","label":"&lt;p style=\"text-align: center\"&gt;Área do retângulo = base × altura&lt;/p&gt;"},{"name":"2-A2","label":"&lt;p style=\"text-align: center\"&gt;Área do retângulo = &lt;span class=\"fr-math-v2 fr-draggable\" contenteditable=\"false\" data-original-math=\"\\(\\frac{{{\\text{base × altura}}}}{{{2}}}\\)\" draggable=\"true\"&gt;\\(\\frac{{{\\text{base × altura}}}}{{{2}}}\\)&lt;/span&gt;&lt;/p&gt;","incorrect":true},{"name":"2-A3","label":"&lt;p style=\"text-align: center\"&gt;Área do retângulo = lado × lado&lt;/p&gt;","incorrect":true}]},"algorithm":{"name":"trueFalse","template":"Multiple choice – standard"}},{"id":"step-3","stimulus":"&lt;p&gt;Agora calcule a área do retângulo.&lt;/p&gt;","template":"&lt;p style=\"text-align: center\"&gt;Área do retângulo = base × altura = {{T1}} cm × {{Q1}} cm = {{response}} cm&lt;sup&gt;2&lt;/sup&gt;&lt;/p&gt;","seed":{"calculated":[{"name":"T1","label":"{{function}}","function":"math.floor(5*{{Q1}}/7)","temp":true},{"name":"3-A1","label":"{{function}}","function":"{{Q1}}*{{T1}}"}]},"algorithm":{"name":"calculateOperation","params":{"method":"equivLiteral","keyboard":"NUMERICAL"}}}]}</t>
  </si>
  <si>
    <t>Calcula el área de este cuadro.
(Imagen M3-MyM-13b-4 con {{T1}} cm de base y {{Q1}} cm de altura)
Su área mide {{A1}} cm&lt;sup&gt;2&lt;/sup&gt;.</t>
  </si>
  <si>
    <t>T1 = math.floor({{Q1}}/3)
A1 = {{Q1}}*{{T1}}</t>
  </si>
  <si>
    <t>¿Cuáles son las medidas del cuadro?
Base = {{A2}} cm
Altura = {{A3}} cm
[Cloze with math]
A2 = {{T1}}
A3 = {{Q1}}</t>
  </si>
  <si>
    <t>{"id":"M3-MyM-13b-A-2","seed":{"parameters":[{"name":"Q1","label":null,"min":50,"max":90,"step":1}],"uniques":true},"scaffolding":[{"id":"step-0","stimulus":"&lt;p&gt;Calcule a área deste quadro.&lt;/p&gt;&lt;div style=\"display:flex; justify-content:center;\"&gt;&lt;div class=\"lemo-fixed-to-responsive\" style=\"max-width: 300px;max-height: 300px;position: relative;width: 100%;display: inline-block;\"&gt;\n\t&lt;img src=\"https://blueberry-assets.oneclick.es/M3_MyM_13b_4.svg\" alt=\"\" tabindex=\"0\"&gt;&lt;/img&gt;\n\t&lt;div class=\"lemo-graphie-container\" style=\"position: absolute;top: 0;left: 0;width: 100%;height: 100%;\"&gt;\n\t\t&lt;div class=\"lemo-graphie\" style=\"position: relative; width: 100%; height: 100%;\"&gt;\n\t\t\t&lt;span class=\"lemo-graphie-label\" style=\"position: absolute; left: 41.3131%; top: 3%;\"&gt;{{T1}} cm&lt;/span&gt;\n\t\t\t&lt;span class=\"lemo-graphie-label\" style=\"position: absolute; left: 66.5%; top: 48%;\"&gt;{{Q1}} cm&lt;/span&gt;\n\t\t&lt;/div&gt;\n\t&lt;/div&gt;\n&lt;/div&gt;&lt;/div&gt;","template":"&lt;p&gt;A área mede {{response}} cm&lt;sup&gt;2&lt;/sup&gt;.&lt;/p&gt;","seed":{"calculated":[{"name":"T1","label":"{{function}}","function":"math.floor({{Q1}}/3)","temp":true},{"name":"0-A1","label":"{{function}}","function":"{{Q1}}*{{T1}}"}]},"algorithm":{"name":"calculateOperation","params":{"method":"equivLiteral","keyboard":"NUMERICAL"}}},{"id":"step-1","stimulus":"&lt;p&gt;Quais as medidas do quadro?&lt;/p&gt;","template":"&lt;p&gt;Base = {{response}} cm&lt;/p&gt;&lt;p&gt;Altura = {{response}} cm&lt;/p&gt;","seed":{"calculated":[{"name":"T1","label":"{{function}}","function":"math.floor({{Q1}}/3)","temp":true},{"name":"1-A2","label":"{{function}}","function":"{{T1}}"},{"name":"1-A3","label":"{{function}}","function":"{{Q1}}"}]},"algorithm":{"name":"calculateOperation","params":{"method":"equivLiteral","keyboard":"NUMERICAL"}}},{"id":"step-2","stimulus":"&lt;p&gt;Qual é a fórmula da área de um retângulo?&lt;/p&gt;","seed":{"calculated":[{"name":"2-A1","label":"&lt;p style=\"text-align: center\"&gt;Área do retângulo = base × altura&lt;/p&gt;"},{"name":"2-A2","label":"&lt;p style=\"text-align: center\"&gt;Área do retângulo = &lt;span class=\"fr-math-v2 fr-draggable\" contenteditable=\"false\" data-original-math=\"\\(\\frac{{{\\text{base × altura}}}}{{{2}}}\\)\" draggable=\"true\"&gt;\\(\\frac{{{\\text{base × altura}}}}{{{2}}}\\)&lt;/span&gt;&lt;/p&gt;","incorrect":true},{"name":"2-A3","label":"&lt;p style=\"text-align: center\"&gt;Área do retângulo = lado × lado&lt;/p&gt;","incorrect":true}]},"algorithm":{"name":"trueFalse","template":"Multiple choice – standard"}},{"id":"step-3","stimulus":"&lt;p&gt;Agora calcule a área do retângulo.&lt;/p&gt;","template":"&lt;p style=\"text-align: center\"&gt;Área do retângulo = base × altura = {{T1}} cm × {{Q1}} cm = {{response}} cm&lt;sup&gt;2&lt;/sup&gt;&lt;/p&gt;","seed":{"calculated":[{"name":"T1","label":"{{function}}","function":"math.floor({{Q1}}/3)","temp":true},{"name":"3-A1","label":"{{function}}","function":"{{Q1}}*{{T1}}"}]},"algorithm":{"name":"calculateOperation","params":{"method":"equivLiteral","keyboard":"NUMERICAL"}}}]}</t>
  </si>
  <si>
    <t>Calcula el área de este mantel.
(Imagen M3-MyM-13b-5 con {{T1}} cm de base y {{Q1}} cm de altura)
Su área mide {{A1}} cm&lt;sup&gt;2&lt;/sup&gt;.</t>
  </si>
  <si>
    <t>T1 = math.floor(3*{{Q1}}/7)
A1 = {{Q1}}*{{T1}}</t>
  </si>
  <si>
    <t>¿Cuáles son las medidas del mantel?
Base = {{A2}} cm
Altura = {{A3}} cm
[Cloze with math]
A2 = {{T1}}
A3 = {{Q1}}</t>
  </si>
  <si>
    <t>{"id":"M3-MyM-13b-A-3","seed":{"parameters":[{"name":"Q1","label":null,"min":50,"max":90,"step":1}],"uniques":true},"scaffolding":[{"id":"step-0","stimulus":"&lt;p&gt;Calcule a área desta toalha.&lt;/p&gt;&lt;div style=\"display:flex; justify-content:center;\"&gt;&lt;div class=\"lemo-fixed-to-responsive\" style=\"max-width: 400px;max-height: 300px;position: relative;width: 100%;display: inline-block;\"&gt;\n\t&lt;img src=\"https://blueberry-assets.oneclick.es/M3_MyM_13b_5.svg\" alt=\"\" tabindex=\"0\"&gt;&lt;/img&gt;\n\t&lt;div class=\"lemo-graphie-container\" style=\"position: absolute;top: 0;left: 0;width: 110%;height: 100%;\"&gt;\n\t\t&lt;div class=\"lemo-graphie\" style=\"position: relative; width: 100%; height: 100%;\"&gt;\n\t\t\t&lt;span class=\"lemo-graphie-label\" style=\"position: absolute; left: 77%; top: 51%;\"&gt;{{T1}} cm&lt;/span&gt;\n\t\t\t&lt;span class=\"lemo-graphie-label\" style=\"position: absolute; left: 37%; top: 13%;\"&gt;{{Q1}} cm&lt;/span&gt;\n\t\t&lt;/div&gt;\n\t&lt;/div&gt;\n&lt;/div&gt;&lt;/div&gt;","template":"&lt;p&gt;A área mede {{response}} cm&lt;sup&gt;2&lt;/sup&gt;.&lt;/p&gt;","seed":{"calculated":[{"name":"T1","label":"{{function}}","function":"math.floor(3*{{Q1}}/7)","temp":true},{"name":"0-A1","label":"{{function}}","function":"{{Q1}}*{{T1}}"}]},"algorithm":{"name":"calculateOperation","params":{"method":"equivLiteral","keyboard":"NUMERICAL"}}},{"id":"step-1","stimulus":"&lt;p&gt;Quais as medidas da toalha?&lt;/p&gt;","template":"&lt;p&gt;Base = {{response}} cm&lt;/p&gt;&lt;p&gt;Altura = {{response}} cm&lt;/p&gt;","seed":{"calculated":[{"name":"T1","label":"{{function}}","function":"math.floor(3*{{Q1}}/7)","temp":true},{"name":"1-A2","label":"{{function}}","function":"{{Q1}}"},{"name":"1-A3","label":"{{function}}","function":"{{T1}}"}]},"algorithm":{"name":"calculateOperation","params":{"method":"equivLiteral","keyboard":"NUMERICAL"}}},{"id":"step-2","stimulus":"&lt;p&gt;Qual é a fórmula da área de um retângulo?&lt;/p&gt;","seed":{"calculated":[{"name":"2-A1","label":"&lt;p style=\"text-align: center\"&gt;Área do retângulo = base × altura&lt;/p&gt;"},{"name":"2-A2","label":"&lt;p style=\"text-align: center\"&gt;Área do retângulo = &lt;span class=\"fr-math-v2 fr-draggable\" contenteditable=\"false\" data-original-math=\"\\(\\frac{{{\\text{base × altura}}}}{{{2}}}\\)\" draggable=\"true\"&gt;\\(\\frac{{{\\text{base × altura}}}}{{{2}}}\\)&lt;/span&gt;&lt;/p&gt;","incorrect":true},{"name":"2-A3","label":"&lt;p style=\"text-align: center\"&gt;Área do retângulo = lado × lado&lt;/p&gt;","incorrect":true}]},"algorithm":{"name":"trueFalse","template":"Multiple choice – standard"}},{"id":"step-3","stimulus":"&lt;p&gt;Agora calcule a área do retângulo.&lt;/p&gt;","template":"&lt;p style=\"text-align: center\"&gt;Área do retângulo = base × altura = {{Q1}} cm × {{T1}} cm = {{response}} cm&lt;sup&gt;2&lt;/sup&gt;&lt;/p&gt;","seed":{"calculated":[{"name":"T1","label":"{{function}}","function":"math.floor(3*{{Q1}}/7)","temp":true},{"name":"3-A1","label":"{{function}}","function":"{{Q1}}*{{T1}}"}]},"algorithm":{"name":"calculateOperation","params":{"method":"equivLiteral","keyboard":"NUMERICAL"}}}]}</t>
  </si>
  <si>
    <t>M3-MyM-13c</t>
  </si>
  <si>
    <t>Calcula el área de un rectángulo con lados expresados como A y (B+C) para llegar a la solución A*B + A*C (lados son nºs enteros, m^2 y cm^2)</t>
  </si>
  <si>
    <t>Selecciona la igualdad con la que se puede calcular el área de este rectángulo.
(Imagen M3-MyM-13c-1)
Área = {{T1}} × ({{Q1}} + {{T1}}) = {{T1}} × {{Q1}} + {{T1}} × {{T1}} cm&lt;sup&gt;2&lt;/sup&gt;*
Área = {{T1}} × ({{Q1}} + {{T1}}) = {{T1}} + {{Q1}} × {{T1}} + {{T1}} cm&lt;sup&gt;2&lt;/sup&gt;
Área = {{T1}} × ({{Q1}} + {{T1}}) = {{T1}} + {{Q1}} + {{T1}} + {{T1}} cm&lt;sup&gt;2&lt;/sup&gt;
Área = {{T1}} × ({{Q1}} + {{T1}}) = {{T1}} × {{Q1}} × {{T1}} × {{T1}} cm&lt;sup&gt;2&lt;/sup&gt;
Área = {{T1}} × ({{Q1}} + {{T1}}) = {{T1}} × {{Q1}} − {{T1}} × {{T1}} cm&lt;sup&gt;2&lt;/sup&gt;
Se ven 3</t>
  </si>
  <si>
    <t>Q1: Mín: 5; Máx: 40; Step: 1</t>
  </si>
  <si>
    <t>T1 = 2*{{Q1}}</t>
  </si>
  <si>
    <t>&lt;p&gt;El área de un rectángulo se calcula multiplicando la base por la altura. En este caso:&lt;/p&gt;&lt;p&gt;Área = altura × base = {{T1}} × ({{Q1}} + {{T1}}) cm&lt;sup&gt;2&lt;/sup&gt;&lt;/p&gt;&lt;p&gt;Para resolver estos cálculos, aplica la propiedad distributiva:&lt;/p&gt;&lt;p&gt;Área = base × altura = {{T1}} × ({{Q1}} + {{T1}}) = {{T1}} × {{Q1}} + {{T1}} × {{T1}} = {{T2}} + {{T3}} = {{T4}} cm&lt;sup&gt;2&lt;/sup&gt;&lt;/p&gt;</t>
  </si>
  <si>
    <t>T2 = {{T1}} × {{Q1}}
T3 = {{T1}} × {{T1}}
T4 = {{T1}}*({{Q1}}+{{T1}})</t>
  </si>
  <si>
    <t>{"id":"M3-MyM-13c-I-1","stimulus":"&lt;p&gt;Selecione a expressão com a qual a área deste retângulo pode ser calculada.&lt;/p&gt;&lt;div style=\"display:flex; justify-content:center;\"&gt;&lt;div class=\"lemo-fixed-to-responsive\" style=\"max-width: 300px;max-height: 200px;position: relative;width: 100%;display: inline-block;\"&gt;\n\t&lt;img src=\"https://blueberry-assets.oneclick.es/M3_MyM_13c_1.svg\" alt=\"\" tabindex=\"0\"&gt;&lt;/img&gt;\n\t&lt;div class=\"lemo-graphie-container\" style=\"position: absolute;top: 0;left: 0;width: 100%;height: 100%;\"&gt;\n\t\t&lt;div class=\"lemo-graphie\" style=\"position: relative; width: 100%; height: 100%;\"&gt;\n\t\t\t&lt;span class=\"lemo-graphie-label\" style=\"position: absolute; left: 57.6159%; top: 86.4171%;\"&gt;{{T1}} cm&lt;/span&gt;\n\t\t\t&lt;span class=\"lemo-graphie-label\" style=\"position: absolute; left: 19.5313%; top: 87.4072%;\"&gt;{{Q1}} cm&lt;/span&gt;\n\t\t\t&lt;span class=\"lemo-graphie-label\" style=\"position: absolute; left: 84.9%; top: 47%; transform: rotate(-90deg);\"&gt;{{T1}} cm&lt;/span&gt;\n\t\t&lt;/div&gt;\n\t&lt;/div&gt;\n&lt;/div&gt;&lt;/div&gt;","hint":"&lt;p&gt;A área de um retângulo é calculada multiplicando-se a medida da base pela medida da altura.&lt;/p&gt;","feedback":"&lt;p&gt;A área de um retângulo é calculada multiplicando-se a medida da base pela medida da altura. Sendo assim:&lt;/p&gt;&lt;p&gt;Área = altura × base = {{T1}} × ({{Q1}} + {{T1}}) cm&lt;sup&gt;2&lt;/sup&gt;&lt;/p&gt;&lt;p&gt;Para resolver este cálculo, aplica-se a propriedade distributiva:&lt;/p&gt;&lt;p&gt;Área = base × altura = {{T1}} × ({{Q1}} + {{T1}}) = {{T1}} × {{Q1}} + {{T1}} × {{T1}} = {{T2}} + {{T3}} = {{T4}} cm&lt;sup&gt;2&lt;/sup&gt;&lt;/p&gt;","seed":{"parameters":[{"name":"Q1","label":null,"min":5,"max":40,"step":1}],"calculated":[{"name":"T1","label":"{{function}}","function":"2*{{Q1}}","temp":true},{"name":"T2","label":"{{function}}","function":"{{T1}}*{{Q1}}","temp":true},{"name":"T3","label":"{{function}}","function":"{{T1}}*{{T1}}","temp":true},{"name":"T4","label":"{{function}}","function":"{{T1}}*({{Q1}}+{{T1}})","temp":true},{"name":"A1","label":"Área = {{T1}} × ({{Q1}} + {{T1}}) = {{T1}} × {{Q1}} + {{T1}} × {{T1}} cm&lt;sup&gt;2&lt;/sup&gt;"},{"name":"A2","label":"Área = {{T1}} × ({{Q1}} + {{T1}}) = {{T1}} + {{Q1}} × {{T1}} + {{T1}} cm&lt;sup&gt;2&lt;/sup&gt;","incorrect":true},{"name":"A3","label":"Área = {{T1}} × ({{Q1}} + {{T1}}) = {{T1}} + {{Q1}} + {{T1}} + {{T1}} cm&lt;sup&gt;2&lt;/sup&gt;","incorrect":true},{"name":"A4","label":"Área = {{T1}} × ({{Q1}} + {{T1}}) = {{T1}} × {{Q1}} × {{T1}} × {{T1}} cm&lt;sup&gt;2&lt;/sup&gt;","incorrect":true},{"name":"A5","label":"Área = {{T1}} × ({{Q1}} + {{T1}}) = {{T1}} × {{Q1}} − {{T1}} × {{T1}} cm&lt;sup&gt;2&lt;/sup&gt;","incorrect":true}],"uniques":true},"algorithm":{"name":"trueFalse","template":"Multiple choice – standard","params":{"countCorrect":1,"countIncorrect":2,"showCheckIcon": true
        }
    }
}</t>
  </si>
  <si>
    <t>Selecciona la igualdad con la que se puede calcular el área de este rectángulo.
(Imagen M3-MyM-13c-2)
Área = {{T1}} × ({{Q1}} + {{T2}}) = {{T1}} × {{Q1}} + {{T1}} × {{T2}} cm&lt;sup&gt;2&lt;/sup&gt;*
Área = {{T1}} × ({{Q1}} + {{T2}}) = {{T1}} + {{Q1}} × {{T1}} + {{T2}} cm&lt;sup&gt;2&lt;/sup&gt;
Área = {{T1}} × ({{Q1}} + {{T2}}) = {{T1}} + {{Q1}} + {{T1}} + {{T2}} cm&lt;sup&gt;2&lt;/sup&gt;
Área = {{T1}} × ({{Q1}} + {{T2}}) = {{T1}} × {{Q1}} × {{T1}} × {{T2}} cm&lt;sup&gt;2&lt;/sup&gt;
Área = {{T1}} × ({{Q1}} + {{T2}}) = {{T1}} × {{Q1}} − {{T1}} × {{T2}} cm&lt;sup&gt;2&lt;/sup&gt;
Se ven 3</t>
  </si>
  <si>
    <t>T1 = 2*{{Q1}}
T2 = 3*{{Q1}}</t>
  </si>
  <si>
    <t>&lt;p&gt;El área de un rectángulo se calcula multiplicando la base por la altura. En este caso:&lt;/p&gt;&lt;p&gt;Área = altura × base = {{T1}} × ({{Q1}} + {{T2}}) cm&lt;sup&gt;2&lt;/sup&gt;&lt;/p&gt;&lt;p&gt;Para resolver estos cálculos, aplica la propiedad distributiva:&lt;/p&gt;&lt;p&gt;Área = base × altura = {{T1}} × ({{Q1}} + {{T2}}) = {{T1}} × {{Q1}} + {{T1}} × {{T2}} = {{T3}} + {{T4}} = {{T5}} cm&lt;sup&gt;2&lt;/sup&gt;&lt;/p&gt;</t>
  </si>
  <si>
    <t>T3 = {{T1}} × {{Q1}}
T4 = {{T1}} × {{T2}}
T5 = {{T1}}*({{Q1}}+{{T2}})</t>
  </si>
  <si>
    <t>{"id":"M3-MyM-13c-I-2","stimulus":"&lt;p&gt;Selecione a expressão com a qual a área deste retângulo pode ser calculada.&lt;/p&gt;&lt;div style=\"display:flex; justify-content:center;\"&gt;&lt;div class=\"lemo-fixed-to-responsive\" style=\"max-width: 300px;max-height: 160px;position: relative;width: 100%;display: inline-block;\"&gt;\n\t&lt;img src=\"https://blueberry-assets.oneclick.es/M3_MyM_13c_3.svg\" alt=\"\" tabindex=\"0\"&gt;&lt;/img&gt;\n\t&lt;div class=\"lemo-graphie-container\" style=\"position: absolute;top: 0;left: 0;width: 100%;height: 100%;\"&gt;\n\t\t&lt;div class=\"lemo-graphie\" style=\"position: relative; width: 100%; height: 100%;\"&gt;\n\t\t\t&lt;span class=\"lemo-graphie-label\" style=\"position: absolute; left: 14%; top: 92%;\"&gt;{{Q1}} cm&lt;/span&gt;\n\t\t\t&lt;span class=\"lemo-graphie-label\" style=\"position: absolute; left: 52%; top: 92%;\"&gt;{{T2}} cm&lt;/span&gt;\n\t\t\t&lt;span class=\"lemo-graphie-label\" style=\"position: absolute; left: 84.5%; top: 46%; transform: rotate(-90deg);\"&gt;{{T1}} cm&lt;/span&gt;\n\t\t&lt;/div&gt;\n\t&lt;/div&gt;\n&lt;/div&gt;&lt;/div&gt;","hint":"&lt;p&gt;A área de um retângulo é calculada multiplicando-se a medida da base pela medida da altura.&lt;/p&gt;","feedback":"&lt;p&gt;A área de um retângulo é calculada multiplicando-se a medida da base pela medida da altura. Sendo assim:&lt;/p&gt;&lt;p style=\"text-align: center\"&gt;Área = altura × base = {{T1}} × ({{Q1}} + {{T2}}) cm&lt;sup&gt;2&lt;/sup&gt;&lt;/p&gt;&lt;p&gt;Para resolver este cálculo, aplica-se a propiedade distributiva:&lt;/p&gt;&lt;p style=\"text-align: center\"&gt;Área = base × altura = {{T1}} × ({{Q1}} + {{T2}}) = {{T1}} × {{Q1}} + {{T1}} × {{T2}} = {{T3}} + {{T4}} = {{T5}} cm&lt;sup&gt;2&lt;/sup&gt;&lt;/p&gt;","seed":{"parameters":[{"name":"Q1","label":null,"min":5,"max":20,"step":1}],"calculated":[{"name":"T1","label":"{{function}}","function":"2*{{Q1}}","temp":true},{"name":"T2","label":"{{function}}","function":"3*{{Q1}}","temp":true},{"name":"T3","label":"{{function}}","function":"{{T1}}*{{Q1}}","temp":true},{"name":"T4","label":"{{function}}","function":"{{T1}}*{{T2}}","temp":true},{"name":"T5","label":"{{function}}","function":"{{T1}}*({{Q1}}+{{T2}})","temp":true},{"name":"A1","label":"Área = {{T1}} × ({{Q1}} + {{T2}}) = {{T1}} × {{Q1}} + {{T1}} × {{T2}} cm&lt;sup&gt;2&lt;/sup&gt;"},{"name":"A2","label":"Área = {{T1}} × ({{Q1}} + {{T2}}) = {{T1}} + {{Q1}} × {{T1}} + {{T2}} cm&lt;sup&gt;2&lt;/sup&gt;","incorrect":true},{"name":"A3","label":"Área = {{T1}} × ({{Q1}} + {{T2}}) = {{T1}} + {{Q1}} + {{T1}} + {{T2}} cm&lt;sup&gt;2&lt;/sup&gt;","incorrect":true},{"name":"A4","label":"Área = {{T1}} × ({{Q1}} + {{T2}}) = {{T1}} × {{Q1}} × {{T1}} × {{T2}} cm&lt;sup&gt;2&lt;/sup&gt;","incorrect":true},{"name":"A5","label":"Área = {{T1}} × ({{Q1}} + {{T2}}) = {{T1}} × {{Q1}} − {{T1}} × {{T2}} cm&lt;sup&gt;2&lt;/sup&gt;","incorrect":true}],"uniques":true},"algorithm":{"name":"trueFalse","template":"Multiple choice – standard","params":{"countCorrect":1,"countIncorrect":2,"showCheckIcon": true
        }
    }
}</t>
  </si>
  <si>
    <t>Completa las siguientes operaciones para calcular el área de este rectángulo.
(Imagen M3-MyM-13c-1)
Área = {{T1}} × ({{Q1}} + {{T1}}) = {{T1}} × {{Q1}} + {{T1}} × {{T1}} = {{A1}} + {{T2}} + {{A2}} cm&lt;sup&gt;2&lt;/sup&gt;</t>
  </si>
  <si>
    <t>T1 = 2*{{Q1}}
T2 = 4*{{Q1}}*{{Q1}}
A1 = {{Q1}}*{{T1}}
A2 = {{T1}}*({{Q1}}+{{T1}})</t>
  </si>
  <si>
    <t>&lt;p&gt;El área de un rectángulo se calcula multiplicando la base por la altura. En este caso:&lt;/p&gt;&lt;p&gt;Área = altura × base = {{T1}} × ({{Q1}} + {{T1}}) cm&lt;sup&gt;2&lt;/sup&gt;&lt;/p&gt;&lt;p&gt;Para resolver estos cálculos, aplica la propiedad distributiva:&lt;/p&gt;&lt;p&gt;Área = base × altura = {{T1}} × ({{Q1}} + {{T1}}) = {{T1}} × {{Q1}} + {{T1}} × {{T1}} = {{A1}} + {{T2}} = {{A2}} cm&lt;sup&gt;2&lt;/sup&gt;&lt;/p&gt;</t>
  </si>
  <si>
    <t>{"id":"M3-MyM-13c-E-1","stimulus":"&lt;p&gt;Complete as seguintes operações para calcular a área deste retângulo.&lt;/p&gt;&lt;div style=\"display:flex; justify-content:center;\"&gt;&lt;div class=\"lemo-fixed-to-responsive\" style=\"max-width: 300px;max-height: 200px;position: relative;width: 100%;display: inline-block;\"&gt;\n\t&lt;img src=\"https://blueberry-assets.oneclick.es/M3_MyM_13c_1.svg\" alt=\"\" tabindex=\"0\"&gt;&lt;/img&gt;\n\t&lt;div class=\"lemo-graphie-container\" style=\"position: absolute;top: 0;left: 0;width: 100%;height: 100%;\"&gt;\n\t\t&lt;div class=\"lemo-graphie\" style=\"position: relative; width: 100%; height: 100%;\"&gt;\n\t\t\t&lt;span class=\"lemo-graphie-label\" style=\"position: absolute; left: 57.6159%; top: 86.4171%;\"&gt;{{T1}} cm&lt;/span&gt;\n\t\t\t&lt;span class=\"lemo-graphie-label\" style=\"position: absolute; left: 19.5313%; top: 87.4072%;\"&gt;{{Q1}} cm&lt;/span&gt;\n\t\t\t&lt;span class=\"lemo-graphie-label\" style=\"position: absolute; left: 84.9%; top: 47%; transform: rotate(-90deg);\"&gt;{{T1}} cm&lt;/span&gt;\n\t\t&lt;/div&gt;\n\t&lt;/div&gt;\n&lt;/div&gt;&lt;/div&gt;","template":"&lt;p style=\"text-align: center\"&gt;Área = {{T1}} × ({{Q1}} + {{T1}}) = {{T1}} × {{Q1}} + {{T1}} × {{T1}} = {{response}} + {{T2}} = {{response}} cm&lt;sup&gt;2&lt;/sup&gt;&lt;/p&gt;","hint":"&lt;p&gt;A área de um retângulo é calculada multiplicando-se a medida da base pela medida da altura.&lt;/p&gt;","feedback":"&lt;p&gt;A área de um retângulo é calculada multiplicando-se a medida da base pela medida da altura. Sendo assim:&lt;/p&gt;&lt;p style=\"text-align: center\"&gt;Área = altura × base = {{T1}} × ({{Q1}} + {{T1}}) cm&lt;sup&gt;2&lt;/sup&gt;&lt;/p&gt;&lt;p&gt;Para resolver esse cálculo, aplica-se a propriedade distributiva:&lt;/p&gt;&lt;p style=\"text-align: center\"&gt;Área = base × altura = {{T1}} × ({{Q1}} + {{T1}}) = {{T1}} × {{Q1}} + {{T1}} × {{T1}} = {{A1}} + {{T2}} = {{A2}} cm&lt;sup&gt;2&lt;/sup&gt;&lt;/p&gt;","seed":{"parameters":[{"name":"Q1","label":null,"min":5,"max":20,"step":1}],"calculated":[{"name":"T1","label":"{{function}}","function":"2*{{Q1}}","temp":true},{"name":"T2","label":"{{function}}","function":"4*{{Q1}}*{{Q1}}","temp":true},{"name":"A1","label":"{{function}}","function":"{{Q1}}*{{T1}}"},{"name":"A2","label":"{{function}}","function":"{{T1}}*({{Q1}}+{{T1}})"}],"uniques":true},"algorithm":{"name":"calculateOperation","params":{"method":"equivLiteral","keyboard":"NUMERICAL"}}}</t>
  </si>
  <si>
    <t>Completa las siguientes operaciones para calcular el área de este rectángulo.
(Imagen M3-MyM-13c-2)
Área = {{T1}} × ({{Q1}} + {{T2}}) = {{T1}} × {{Q1}} + {{T1}} × {{T2}} = {{A1}} + {{T3}} + {{A2}} cm&lt;sup&gt;2&lt;/sup&gt;</t>
  </si>
  <si>
    <t>T1 = 2*{{Q1}}
T2 = 3*{{Q1}}
T3 = {{T1}}*{{T2}}
A1 = {{Q1}}*{{T1}}
A2 = {{T1}}*({{Q1}}+{{T2}})</t>
  </si>
  <si>
    <t>&lt;p&gt;El área de un rectángulo se calcula multiplicando la base por la altura. En este caso:&lt;/p&gt;&lt;p&gt;Área = altura × base = {{T1}} × ({{Q1}} + {{T2}}) cm&lt;sup&gt;2&lt;/sup&gt;&lt;/p&gt;&lt;p&gt;Para resolver estos cálculos, aplica la propiedad distributiva:&lt;/p&gt;&lt;p&gt;Área = base × altura = {{T1}} × ({{Q1}} + {{T2}}) = {{T1}} × {{Q1}} + {{T1}} × {{T2}} = {{A1}} + {{T3}} = {{A2}} cm&lt;sup&gt;2&lt;/sup&gt;&lt;/p&gt;</t>
  </si>
  <si>
    <t>{"id":"M3-MyM-13c-E-2","stimulus":"&lt;p&gt;Complete as seguintes operações para calcular a área deste retângulo.&lt;/p&gt;&lt;div style=\"display:flex; justify-content:center;\"&gt;&lt;div class=\"lemo-fixed-to-responsive\" style=\"max-width: 300px;max-height: 160px;position: relative;width: 100%;display: inline-block;\"&gt;\n\t&lt;img src=\"https://blueberry-assets.oneclick.es/M3_MyM_13c_3.svg\" alt=\"\" tabindex=\"0\"&gt;&lt;/img&gt;\n\t&lt;div class=\"lemo-graphie-container\" style=\"position: absolute;top: 0;left: 0;width: 100%;height: 100%;\"&gt;\n\t\t&lt;div class=\"lemo-graphie\" style=\"position: relative; width: 100%; height: 100%;\"&gt;\n\t\t\t&lt;span class=\"lemo-graphie-label\" style=\"position: absolute; left: 14%; top: 92%;\"&gt;{{Q1}} cm&lt;/span&gt;\n\t\t\t&lt;span class=\"lemo-graphie-label\" style=\"position: absolute; left: 52%; top: 92%;\"&gt;{{T2}} cm&lt;/span&gt;\n\t\t\t&lt;span class=\"lemo-graphie-label\" style=\"position: absolute; left: 84.5%; top: 46%; transform: rotate(-90deg);\"&gt;{{T1}} cm&lt;/span&gt;\n\t\t&lt;/div&gt;\n\t&lt;/div&gt;\n&lt;/div&gt;&lt;/div&gt;","template":"&lt;p style=\"text-align: center\"&gt;Área = {{T1}} × ({{Q1}} + {{T2}}) = {{T1}} × {{Q1}} + {{T1}} × {{T2}} = {{response}} + {{T3}} = {{response}} cm&lt;sup&gt;2&lt;/sup&gt;&lt;/p&gt;","hint":"&lt;p&gt;A área de um retângulo é calculada multiplicando-se a medida da base pela medida da altura.&lt;/p&gt;","feedback":"&lt;p&gt;A área de um retângulo é calculada multiplicando-se a medida da base pela medida da altura. Sendo assim:&lt;/p&gt;&lt;p style=\"text-align: center\"&gt;Área = altura × base = {{T1}} × ({{Q1}} + {{T2}}) cm&lt;sup&gt;2&lt;/sup&gt;&lt;/p&gt;&lt;p&gt;Para resolver este cálculo, aplica-se a propiedade distributiva:&lt;/p&gt;&lt;p style=\"text-align: center\"&gt;Área = base × altura = {{T1}} × ({{Q1}} + {{T2}}) = {{T1}} × {{Q1}} + {{T1}} × {{T2}} = {{A1}} + {{T3}} = {{A2}} cm&lt;sup&gt;2&lt;/sup&gt;&lt;/p&gt;","seed":{"parameters":[{"name":"Q1","label":null,"min":5,"max":20,"step":1}],"calculated":[{"name":"T1","label":"{{function}}","function":"2*{{Q1}}","temp":true},{"name":"T2","label":"{{function}}","function":"3*{{Q1}}","temp":true},{"name":"T3","label":"{{function}}","function":"{{T1}}*{{T2}}","temp":true},{"name":"A1","label":"{{function}}","function":"{{Q1}}*{{T1}}"},{"name":"A2","label":"{{function}}","function":"{{T1}}*({{Q1}}+{{T2}})"}],"uniques":true},"algorithm":{"name":"calculateOperation","params":{"method":"equivLiteral","keyboard":"NUMERICAL"}}}</t>
  </si>
  <si>
    <t>Para preparar una reunión familiar, Enric ha juntado dos mesas con las medidas de la siguiente imagen. Completa estas operaciones para calcular el área total de las mesas.
(Imagen M3-MyM-13c-2)
Área = {{T1}} × ({{Q1}} + {{T2}}) = {{T1}} × {{Q1}} + {{T1}} × {{T2}} = {{A1}} + {{T3}} = {{A2}} cm&lt;sup&gt;2&lt;/sup&gt;</t>
  </si>
  <si>
    <t>Q1: Mín: 45; Máx: 65; Step: 1</t>
  </si>
  <si>
    <t>{"id":"M3-MyM-13c-A-1","stimulus":"&lt;p&gt;Para receber uma reunião em família, Eric montou duas mesas cujas medidas estão representadas na imagem a seguir. Complete as operações para calcular a área total ocupada pelas mesas.&lt;/p&gt;&lt;div style=\"display:flex; justify-content:center;\"&gt;&lt;div class=\"lemo-fixed-to-responsive\" style=\"max-width: 300px;max-height: 160px;position: relative;width: 100%;display: inline-block;\"&gt;\n\t&lt;img src=\"https://blueberry-assets.oneclick.es/M3_MyM_13c_3.svg\" alt=\"\" tabindex=\"0\"&gt;&lt;/img&gt;\n\t&lt;div class=\"lemo-graphie-container\" style=\"position: absolute;top: 0;left: 0;width: 105%;height: 100%;\"&gt;\n\t\t&lt;div class=\"lemo-graphie\" style=\"position: relative; width: 100%; height: 100%;\"&gt;\n\t\t\t&lt;span class=\"lemo-graphie-label\" style=\"position: absolute; left: 14%; top: 92%;\"&gt;{{Q1}} cm&lt;/span&gt;\n\t\t\t&lt;span class=\"lemo-graphie-label\" style=\"position: absolute; left: 52%; top: 92%;\"&gt;{{T2}} cm&lt;/span&gt;\n\t\t\t&lt;span class=\"lemo-graphie-label\" style=\"position: absolute; left: 79.5%; top: 47%; transform: rotate(-90deg);\"&gt;{{T1}} cm&lt;/span&gt;\n\t\t&lt;/div&gt;\n\t&lt;/div&gt;\n&lt;/div&gt;&lt;/div&gt;","template":"&lt;p style=\"text-align: center\"&gt;Área = {{T1}} × ({{Q1}} + {{T2}}) = {{T1}} × {{Q1}} + {{T1}} × {{T2}} = {{response}} + {{T3}} = {{response}} cm&lt;sup&gt;2&lt;/sup&gt;&lt;/p&gt;","hint":"&lt;p&gt;A área de um retângulo é calculada multiplicando-se a medida da base pela medida da altura.&lt;/p&gt;","feedback":"&lt;p&gt;A área de um retângulo é calculada multiplicando-se a medida da base pela medida da altura. Neste caso:&lt;/p&gt;&lt;p style=\"text-align: center\"&gt;Área = altura × base = {{T1}} × ({{Q1}} + {{T2}}) cm&lt;sup&gt;2&lt;/sup&gt;&lt;/p&gt;&lt;p&gt;Para resolver este cálculo, aplica-se a propiedade distributiva:&lt;/p&gt;&lt;p style=\"text-align: center\"&gt;Área = base × altura = {{T1}} × ({{Q1}} + {{T2}}) = {{T1}} × {{Q1}} + {{T1}} × {{T2}} = {{A1}} + {{T3}} = {{A2}} cm&lt;sup&gt;2&lt;/sup&gt;&lt;/p&gt;","seed":{"parameters":[{"name":"Q1","label":null,"min":45,"max":65,"step":1}],"calculated":[{"name":"T1","label":"{{function}}","function":"2*{{Q1}}","temp":true},{"name":"T2","label":"{{function}}","function":"3*{{Q1}}","temp":true},{"name":"T3","label":"{{function}}","function":"{{T1}}*{{T2}}","temp":true},{"name":"A1","label":"{{function}}","function":"{{Q1}}*{{T1}}"},{"name":"A2","label":"{{function}}","function":"{{T1}}*({{Q1}}+{{T2}})"}],"uniques":true},"algorithm":{"name":"calculateOperation","params":{"method":"equivLiteral","keyboard":"NUMERICAL"}}}</t>
  </si>
  <si>
    <t>Durante la reforma de su casa, Micaela ha ampliado su habitación para que tenga las medidas de la siguiente imagen. Completa estas operaciones para calcular la nueva área de la habitación.
(Imagen M3-MyM-13c-3)
Área = {{Q1}} × ({{Q1}} + {{T1}}) = {{Q1}} × {{Q1}} + {{Q1}} × {{T1}} = {{T2}} + {{A1}} = {{A2}} m&lt;sup&gt;2&lt;/sup&gt;</t>
  </si>
  <si>
    <t>Q1: Mín: 3; Máx: 6; Step: 1</t>
  </si>
  <si>
    <t>T1 = 2*{{Q1}}
T2 = {{Q1}}*{{Q1}}
A1 = {{Q1}}*{{T1}}
A2 = {{Q1}}*({{Q1}}+{{T1}})</t>
  </si>
  <si>
    <t>&lt;p&gt;El área de un rectángulo se calcula multiplicando la base por la altura. En este caso:&lt;/p&gt;&lt;p&gt;Área = altura × base = {{Q1}} × ({{Q1}} + {{T1}}) m&lt;sup&gt;2&lt;/sup&gt;&lt;/p&gt;&lt;p&gt;Para resolver estos cálculos, aplica la propiedad distributiva:&lt;/p&gt;&lt;p&gt;Área = {{Q1}} × ({{Q1}} + {{T1}}) = {{Q1}} × {{Q1}} + {{Q1}} × {{T1}} = {{T2}} + {{A1}} + {{A2}} m&lt;sup&gt;2&lt;/sup&gt;&lt;/p&gt;</t>
  </si>
  <si>
    <t>{"id":"M3-MyM-13c-A-2","stimulus":"&lt;p&gt;Durante a reforma na casa dela, Tatiana ampliou seu quarto para que ele ficasse com as medidas representadas na imagem a seguir. Complete as operações para calcular a nova área do quarto.&lt;/p&gt;&lt;div style=\"display:flex; justify-content:center;\"&gt;&lt;div class=\"lemo-fixed-to-responsive\" style=\"max-width: 300px;max-height: 160px;position: relative;width: 100%;display: inline-block;\"&gt;\n\t&lt;img src=\"https://blueberry-assets.oneclick.es/M3_MyM_13c_2.svg\" alt=\"\" tabindex=\"0\"&gt;&lt;/img&gt;\n\t&lt;div class=\"lemo-graphie-container\" style=\"position: absolute;top: 0;left: 0;width: 100%;height: 100%;\"&gt;\n\t\t&lt;div class=\"lemo-graphie\" style=\"position: relative; width: 100%; height: 100%;\"&gt;\n\t\t\t&lt;span class=\"lemo-graphie-label\" style=\"position: absolute; left: 20%; top: 79.5%;\"&gt;{{Q1}} m&lt;/span&gt;\n\t\t\t&lt;span class=\"lemo-graphie-label\" style=\"position: absolute; left: 59%; top: 79.5%;\"&gt;{{T1}} m&lt;/span&gt;\n\t\t\t&lt;span class=\"lemo-graphie-label\" style=\"position: absolute; left: 87%; top: 44%; transform: rotate(-90deg);\"&gt;{{Q1}} m&lt;/span&gt;\n\t\t&lt;/div&gt;\n\t&lt;/div&gt;\n&lt;/div&gt;&lt;/div&gt;","template":"&lt;p style=\"text-align: center\"&gt;Área = {{Q1}} × ({{Q1}} + {{T1}}) = {{Q1}} × {{Q1}} + {{Q1}} × {{T1}} = {{T2}} + {{response}} = {{response}} m&lt;sup&gt;2&lt;/sup&gt;&lt;/p&gt;","hint":"&lt;p&gt;A área de um retângulo é calculada multiplicando-se a medida da base pela medida da altura.&lt;/p&gt;","feedback":"&lt;p&gt;A área de um retângulo é calculada multiplicando-se a medida da base pela medida da altura. Neste caso:&lt;/p&gt;&lt;p style=\"text-align: center\"&gt;Área = altura × base = {{Q1}} × ({{Q1}} + {{T1}}) m&lt;sup&gt;2&lt;/sup&gt;&lt;/p&gt;&lt;p&gt;Para resolver este cálculo, aplica-se a propiedade distributiva:&lt;/p&gt;&lt;p style=\"text-align: center\"&gt;Área = {{Q1}} × ({{Q1}} + {{T1}}) = {{Q1}} × {{Q1}} + {{Q1}} × {{T1}} = {{T2}} + {{A1}} = {{A2}} m&lt;sup&gt;2&lt;/sup&gt;&lt;/p&gt;","seed":{"parameters":[{"name":"Q1","label":null,"min":3,"max":6,"step":1}],"calculated":[{"name":"T1","label":"{{function}}","function":"2*{{Q1}}","temp":true},{"name":"T2","label":"{{function}}","function":"{{Q1}}*{{Q1}}","temp":true},{"name":"A1","label":"{{function}}","function":"{{Q1}}*{{T1}}"},{"name":"A2","label":"{{function}}","function":"{{Q1}}*({{Q1}}+{{T1}})"}],"uniques":true},"algorithm":{"name":"calculateOperation","params":{"method":"equivLiteral","keyboard":"NUMERICAL"}}}</t>
  </si>
  <si>
    <t>Como la piscina que iba a construir le parecía pequeña, Darío ha mandado ensancharla para que tenga las medidas de la siguiente imagen. Completa estas operaciones para calcular la nueva área de la piscina.
(Imagen M3-MyM-13c-2)
Área = {{T1}} × ({{Q1}} + {{T2}}) = {{T1}} × {{Q1}} + {{T1}} × {{T2}} = {{A1}} + {{T3}} = {{A2}} m&lt;sup&gt;2&lt;/sup&gt;</t>
  </si>
  <si>
    <t>Q1: Mín: 1; Máx: 4; Step: 1</t>
  </si>
  <si>
    <t>&lt;p&gt;El área de un rectángulo se calcula multiplicando la base por la altura. En este caso:&lt;/p&gt;&lt;p&gt;Área = altura × base = {{T1}} × ({{Q1}} + {{T2}}) m&lt;sup&gt;2&lt;/sup&gt;&lt;/p&gt;&lt;p&gt;Para resolver estos cálculos, aplica la propiedad distributiva:&lt;/p&gt;&lt;p&gt;Área = base × altura = {{T1}} × ({{Q1}} + {{T2}}) = {{T1}} × {{Q1}} + {{T1}} × {{T2}} = {{A1}} + {{T3}} = {{A2}} m&lt;sup&gt;2&lt;/sup&gt;&lt;/p&gt;</t>
  </si>
  <si>
    <t>{"id":"M3-MyM-13c-A-3","stimulus":"&lt;p&gt;Como a piscina que ia construir parecia pequena, Davi mandou ampliá-la para ter as medidas que estão representadas na imagem a seguir. Complete as operações para calcular a nova área da piscina.&lt;/p&gt;&lt;div style=\"display:flex; justify-content:center;\"&gt;&lt;div class=\"lemo-fixed-to-responsive\" style=\"max-width: 300px;max-height: 160px;position: relative;width: 100%;display: inline-block;\"&gt;\n\t&lt;img src=\"https://blueberry-assets.oneclick.es/M3_MyM_13c_3.svg\" alt=\"\" tabindex=\"0\"&gt;&lt;/img&gt;\n\t&lt;div class=\"lemo-graphie-container\" style=\"position: absolute;top: 0;left: 0;width: 100%;height: 100%;\"&gt;\n\t\t&lt;div class=\"lemo-graphie\" style=\"position: relative; width: 100%; height: 100%;\"&gt;\n\t\t\t&lt;span class=\"lemo-graphie-label\" style=\"position: absolute; left: 16%; top: 92%;\"&gt;{{Q1}} m&lt;/span&gt;\n\t\t\t&lt;span class=\"lemo-graphie-label\" style=\"position: absolute; left: 53%; top: 92%;\"&gt;{{T2}} m&lt;/span&gt;\n\t\t\t&lt;span class=\"lemo-graphie-label\" style=\"position: absolute; left: 87.5%; top: 47%; transform: rotate(-90deg);\"&gt;{{T1}} m&lt;/span&gt;\n\t\t&lt;/div&gt;\n\t&lt;/div&gt;\n&lt;/div&gt;&lt;/div&gt;","template":"&lt;p style=\"text-align: center\"&gt;Área = {{T1}} × ({{Q1}} + {{T2}}) = {{T1}} × {{Q1}} + {{T1}} × {{T2}} = {{response}} + {{T3}} = {{response}} m&lt;sup&gt;2&lt;/sup&gt;&lt;/p&gt;","hint":"&lt;p&gt;A área de um retângulo é calculada multiplicando-se a medida da base pela medida da altura.&lt;/p&gt;","feedback":"&lt;p&gt;A área de um retângulo é calculada multiplicando-se a medida da base pela medida da altura. Neste caso:&lt;/p&gt;&lt;p style=\"text-align: center\"&gt;Área = altura × base = {{T1}} × ({{Q1}} + {{T2}}) m&lt;sup&gt;2&lt;/sup&gt;&lt;/p&gt;&lt;p&gt;Para resolver este cálculo, aplica-se a propiedade distributiva:&lt;/p&gt;&lt;p style=\"text-align: center\"&gt;Área = base × altura = {{T1}} × ({{Q1}} + {{T2}}) = {{T1}} × {{Q1}} + {{T1}} × {{T2}} = {{A1}} + {{T3}} = {{A2}} m&lt;sup&gt;2&lt;/sup&gt;&lt;/p&gt;","seed":{"parameters":[{"name":"Q1","label":null,"min":1,"max":4,"step":1}],"calculated":[{"name":"T1","label":"{{function}}","function":"2*{{Q1}}","temp":true},{"name":"T2","label":"{{function}}","function":"3*{{Q1}}","temp":true},{"name":"T3","label":"{{function}}","function":"{{T1}}*{{T2}}","temp":true},{"name":"A1","label":"{{function}}","function":"{{Q1}}*{{T1}}"},{"name":"A2","label":"{{function}}","function":"{{T1}}*({{Q1}}+{{T2}})"}],"uniques":true},"algorithm":{"name":"calculateOperation","params":{"method":"equivLiteral","keyboard":"NUMERICAL"}}}</t>
  </si>
  <si>
    <t>M3-MyM-13d</t>
  </si>
  <si>
    <t>Calcula el área total a partir de la suma de los áreas de rectángulos contiguos (lados son nºs enteros, m^2 y cm^2)</t>
  </si>
  <si>
    <t>Selecciona el área de la siguiente figura.
Imagen M3-MyM-13d-1 (utilizar la imagen de la hoja Imágenes para ver dónde se ponen las etiquetas)
Área = {{T4}} cm&lt;sup&gt;2&lt;/sup&gt;*
Área = {{T5}} cm&lt;sup&gt;2&lt;/sup&gt;
Área = {{T6}} cm&lt;sup&gt;2&lt;/sup&gt;
Área = {{T7}} cm&lt;sup&gt;2&lt;/sup&gt;
Área = {{T8}} cm&lt;sup&gt;2&lt;/sup&gt;
(se ven 3)</t>
  </si>
  <si>
    <t>Q1 = List = 2, 3, 4, 5
Q2 = Min = 1; Max = 10; step = 1
Q3 = Min = 1; Max = 10; step = 1
Q4 = Min = 1; Max = 10; step = 1
Q5 = Min = 1; Max = 10; step = 1</t>
  </si>
  <si>
    <t>T1 = 2*{{Q1}}
T2 = 4*{{Q1}}
T3 = 5*{{Q1}}
T4 = 11*{{Q1}}*{{Q1}}
T5 = 11*{{Q1}}*{{Q1}}+{{Q2}}
T6 = 11*{{Q1}}*{{Q1}}+{{Q3}}
T7 = 11*{{Q1}}*{{Q1}}-{{Q4}}
T8 = 11*{{Q1}}*{{Q1}}-{{Q5}}</t>
  </si>
  <si>
    <t>Primero hay que dividir la figura en dos rectángulos. ¿Cuánto mide el lado con un signo de interrogación?
Tabla sin bordes:
M3-MyM-13d-8 | M3-MyM-13d-9 (con el lado ? sin informar)
? = {{A1}} cm
(Cloze math)
A1 = 3*{{Q1}}</t>
  </si>
  <si>
    <t>A continuación, calcula las áreas de los dos rectángulos.
Tabla sin bordes:
M3-MyM-13d-8                    | M3-MyM-13d-9 (con el lado ? informado con T11)
Área = {{A2}} cm&lt;sup&gt;2&lt;/sup&gt;| Área = {{A3}} cm&lt;sup&gt;2&lt;/sup&gt;
T11 = 3*{{Q1}}
A2 = 8*{{Q1}}*{{Q1}}
A3 = 3*{{Q1}}*{{Q1}}</t>
  </si>
  <si>
    <t>Por último, calcula el área total.
Tabla sin bordes:
M3-MyM-13d-8 | M3-MyM-13d-9 (con el lado ? informado con T11)
Área = {{T9}} cm&lt;sup&gt;2&lt;/sup&gt; + {{T10}} cm&lt;sup&gt;2&lt;/sup&gt; = {{A4}} cm&lt;sup&gt;2&lt;/sup&gt;
T9 = 8*{{Q1}}*{{Q1}}
T10 = 3*{{Q1}}*{{Q1}}
A4 = 11*{{Q1}}*{{Q1}}</t>
  </si>
  <si>
    <t>{"id":"M3-MyM-13d-I-1","seed":{"parameters":[{"name":"Q1","label":null,"list":[2,3,4,5]},{"name":"Q2","label":null,"min":1,"max":10,"step":1},{"name":"Q3","label":null,"min":1,"max":10,"step":1},{"name":"Q4","label":null,"min":1,"max":10,"step":1},{"name":"Q5","label":null,"min":1,"max":10,"step":1}],"uniques":true},"scaffolding":[{"id":"step-0","stimulus":"&lt;p&gt;Selecione a medida da área da figura a seguir.&lt;/p&gt;&lt;div style=\"display:flex; justify-content:center;\"&gt;&lt;div class=\"lemo-fixed-to-responsive\" style=\"max-width: 300px;max-height: 220px;position: relative;width: 100%;display: inline-block;\"&gt;\n\t&lt;img src=\"https://blueberry-assets.oneclick.es/M3_MyM_13d_1.svg\" alt=\"\" tabindex=\"0\"&gt;&lt;/img&gt;\n\t&lt;div class=\"lemo-graphie-container\" style=\"position: absolute;top: 0;left: 0;width: 100%;height: 100%;\"&gt;\n\t\t&lt;div class=\"lemo-graphie\" style=\"position: relative; width: 100%; height: 100%;\"&gt;\n\t\t\t&lt;span class=\"lemo-graphie-label\" style=\"position: absolute; left: 21.4151%; top: 2.5766%;\"&gt;{{T1}} cm&lt;/span&gt;\n\t\t\t&lt;span class=\"lemo-graphie-label\" style=\"position: absolute; left: 42.1364%; top: 86.8384%;\"&gt;{{T3}} cm&lt;/span&gt;\n\t\t\t&lt;span class=\"lemo-graphie-label\" style=\"position: absolute; left: 82.9543%; top: 69.8502%;transform:rotate(-90deg)\"&gt;{{Q1}} cm&lt;/span&gt;\n\t\t\t&lt;span class=\"lemo-graphie-label\" style=\"position: absolute; left: 2.5%; top: 43.9682%;transform:rotate(-90deg)\"&gt;{{T2}} cm&lt;/span&gt;\n\t\t&lt;/div&gt;\n\t&lt;/div&gt;\n&lt;/div&gt;&lt;/div&gt;","seed":{"calculated":[{"name":"T1","label":"{{function}}","function":"2*{{Q1}}","temp":true},{"name":"T2","label":"{{function}}","function":"4*{{Q1}}","temp":true},{"name":"T3","label":"{{function}}","function":"5*{{Q1}}","temp":true},{"name":"T4","label":"{{function}}","function":"11*{{Q1}}*{{Q1}}","temp":true},{"name":"T5","label":"{{function}}","function":"11*{{Q1}}*{{Q1}}+{{Q2}}","temp":true},{"name":"T6","label":"{{function}}","function":"11*{{Q1}}*{{Q1}}+{{Q3}}","temp":true},{"name":"T7","label":"{{function}}","function":"11*{{Q1}}*{{Q1}}-{{Q4}}","temp":true},{"name":"T8","label":"{{function}}","function":"11*{{Q1}}*{{Q1}}-{{Q5}}","temp":true},{"name":"A1","label":"Área = {{T4}} cm&lt;sup&gt;2&lt;/sup&gt;"},{"name":"A2","label":"Área = {{T5}} cm&lt;sup&gt;2&lt;/sup&gt;","incorrect":true},{"name":"A3","label":"Área = {{T6}} cm&lt;sup&gt;2&lt;/sup&gt;","incorrect":true},{"name":"A4","label":"Área = {{T7}} cm&lt;sup&gt;2&lt;/sup&gt;","incorrect":true},{"name":"A5","label":"Área = {{T8}} cm&lt;sup&gt;2&lt;/sup&gt;","incorrect":true}]},"algorithm":{"name":"trueFalse","template":"Multiple choice – standard","params":{"countCorrect":1,"countIncorrect":2,"showCheckIcon":false,
                    "columns": 3}}},{"id":"step-1","stimulus":"&lt;p&gt;Primeiramente é preciso dividir a figura em dois retângulos. Qual o comprimento do lado indicado com um ponto de interrogação?&lt;/p&gt;","template":"&lt;table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43%; top: 2.4704%;\"&gt;{{T1}} cm&lt;/span&gt;\n\t\t\t&lt;span class=\"lemo-graphie-label\" style=\"position: absolute; left: 24%; top: 43.1664%;transform:rotate(-90deg)\"&gt;{{T2}} cm&lt;/span&gt;\n\t\t&lt;/div&gt;\n\t&lt;/div&gt;\n&lt;/div&gt;&lt;/div&gt;&lt;/td&gt;&lt;td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70%; top: 70%;transform:rotate(-90deg)\"&gt;{{Q1}} cm&lt;/span&gt;\n\t\t\t&lt;span class=\"lemo-graphie-label\" style=\"position: absolute; left: 47.4079%; top: 86.4870%;\"&gt;&lt;b&gt;?&lt;/b&gt;&lt;/span&gt;\n\t\t&lt;/div&gt;\n\t&lt;/div&gt;\n&lt;/div&gt;&lt;/div&gt;&lt;/td&gt;&lt;/tr&gt;&lt;tr&gt;&lt;td style=\"width: 50%; text-align: center; border: none;\"&gt;&lt;div style=\"display:flex; justify-content:center;\"&gt;&lt;/div&gt;&lt;/td&gt;&lt;td style=\"width: 50%; text-align: center; border: none;\"&gt;&lt;div style=\"display:flex; justify-content:center;\"&gt;&lt;span class=\"no-break\"&gt;? = {{response}} cm&lt;/span&gt;&lt;/div&gt;&lt;/td&gt;&lt;/tr&gt;&lt;/tbody&gt;&lt;/table&gt;","seed":{"calculated":[{"name":"T1","label":"{{function}}","function":"2*{{Q1}}","temp":true},{"name":"T2","label":"{{function}}","function":"4*{{Q1}}","temp":true},{"name":"1-A1","label":"{{function}}","function":"3*{{Q1}}"}]},"algorithm":{"name":"calculateOperation","params":{"method":"equivLiteral","keyboard":"NUMERICAL"}}},{"id":"step-2","stimulus":"&lt;p&gt;Em seguida, calcule as medidas das áreas dos dois retângulos.&lt;/p&gt;","template":"&lt;table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43%; top: 2.4704%;\"&gt;{{T1}} cm&lt;/span&gt;\n\t\t\t&lt;span class=\"lemo-graphie-label\" style=\"position: absolute; left: 24%; top: 43.1664%;transform:rotate(-90deg)\"&gt;{{T2}} cm&lt;/span&gt;\n\t\t&lt;/div&gt;\n\t&lt;/div&gt;\n&lt;/div&gt;&lt;/div&gt;&lt;/td&gt;&lt;td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70%; top: 70%;transform:rotate(-90deg)\"&gt;{{Q1}} cm&lt;/span&gt;\n\t\t\t&lt;span class=\"lemo-graphie-label\" style=\"position: absolute; left: 44.4079%; top: 86.4870%;\"&gt;{{T11}} cm&lt;/span&gt;\n\t\t&lt;/div&gt;\n\t&lt;/div&gt;\n&lt;/div&gt;&lt;/div&gt;&lt;/td&gt;&lt;/tr&gt;&lt;tr&gt;&lt;td style=\"width: 50%; text-align: center; border: none;\"&gt;&lt;div style=\"display:flex; justify-content:center;\"&gt;&lt;span class=\"no-break\"&gt;Área = {{response}} cm&lt;sup&gt;2&lt;/sup&gt;&lt;/span&gt;&lt;/div&gt;&lt;/td&gt;&lt;td style=\"width: 50%; text-align: center; border: none;\"&gt;&lt;div style=\"display:flex; justify-content:center;\"&gt;&lt;span class=\"no-break\"&gt;Área = {{response}} cm&lt;sup&gt;2&lt;/sup&gt;&lt;/span&gt;&lt;/div&gt;&lt;/td&gt;&lt;/tr&gt;&lt;/tbody&gt;&lt;/table&gt;","seed":{"calculated":[{"name":"T1","label":"{{function}}","function":"2*{{Q1}}","temp":true},{"name":"T2","label":"{{function}}","function":"4*{{Q1}}","temp":true},{"name":"T11","label":"{{function}}","function":"3*{{Q1}}","temp":true},{"name":"2-A2","label":"{{function}}","function":"8*{{Q1}}*{{Q1}}"},{"name":"2-A3","label":"{{function}}","function":"3*{{Q1}}*{{Q1}}"}]},"algorithm":{"name":"calculateOperation","params":{"method":"equivLiteral","keyboard":"NUMERICAL"}}},{"id":"step-3","stimulus":"&lt;p&gt;Por fim, calcule a área total.&lt;/p&gt;&lt;table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43%; top: 2.4704%;\"&gt;{{T1}} cm&lt;/span&gt;\n\t\t\t&lt;span class=\"lemo-graphie-label\" style=\"position: absolute; left: 24%; top: 43.1664%;transform:rotate(-90deg)\"&gt;{{T2}} cm&lt;/span&gt;\n\t\t&lt;/div&gt;\n\t&lt;/div&gt;\n&lt;/div&gt;&lt;/div&gt;&lt;/td&gt;&lt;td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70%; top: 70%;transform:rotate(-90deg)\"&gt;{{Q1}} cm&lt;/span&gt;\n\t\t\t&lt;span class=\"lemo-graphie-label\" style=\"position: absolute; left: 44.4079%; top: 86.4870%;\"&gt;{{T11}} cm&lt;/span&gt;\n\t\t&lt;/div&gt;\n\t&lt;/div&gt;\n&lt;/div&gt;&lt;/div&gt;&lt;/td&gt;&lt;/tr&gt;&lt;/tbody&gt;&lt;/table&gt;","template":"&lt;p style=\"text-align: center\"&gt;Área = {{T9}} cm&lt;sup&gt;2&lt;/sup&gt; + {{T10}} cm&lt;sup&gt;2&lt;/sup&gt; = {{response}} cm&lt;sup&gt;2&lt;/sup&gt;&lt;/p&gt;","seed":{"calculated":[{"name":"T1","label":"{{function}}","function":"2*{{Q1}}","temp":true},{"name":"T2","label":"{{function}}","function":"4*{{Q1}}","temp":true},{"name":"T9","label":"{{function}}","function":"8*{{Q1}}*{{Q1}}","temp":true},{"name":"T10","label":"{{function}}","function":"3*{{Q1}}*{{Q1}}","temp":true},{"name":"T11","label":"{{function}}","function":"3*{{Q1}}","temp":true},{"name":"3-A4","label":"{{function}}","function":"11*{{Q1}}*{{Q1}}"}]},"algorithm":{"name":"calculateOperation","params":{"method":"equivLiteral","keyboard":"NUMERICAL"}}}]}</t>
  </si>
  <si>
    <t>Selecciona el área de la siguiente figura.
Imagen M3-MyM-13d-2 (utilizar la imagen de la hoja Imágenes para ver dónde se ponen las etiquetas)
Área = {{T4}} cm&lt;sup&gt;2&lt;/sup&gt;*
Área = {{T5}} cm&lt;sup&gt;2&lt;/sup&gt;
Área = {{T6}} cm&lt;sup&gt;2&lt;/sup&gt;
Área = {{T7}} cm&lt;sup&gt;2&lt;/sup&gt;
Área = {{T8}} cm&lt;sup&gt;2&lt;/sup&gt;
(se ven 3)</t>
  </si>
  <si>
    <t>Q1 = List = 2, 3, 4, 5
Q2 = Min = 1; Max = 10; step = 1
Q3 = Min = 1; Max = 10; step = 1
Q4 = Min = 1; Max = 10; step = 1
Q5 = Min = 1; Max = 10; step = 1</t>
  </si>
  <si>
    <t>T1 = 2*{{Q1}}
T2 = 4*{{Q1}}
T3 = 3*{{Q1}}
T4 = 9*{{Q1}}*{{Q1}}
T5 = 9*{{Q1}}*{{Q1}}+{{Q2}}
T6 = 9*{{Q1}}*{{Q1}}+{{Q3}}
T7 = 9*{{Q1}}*{{Q1}}-{{Q4}}
T8 = 9*{{Q1}}*{{Q1}}-{{Q5}}</t>
  </si>
  <si>
    <t>Primero hay que dividir la figura en dos rectángulos. ¿Cuánto mide el lado con un signo de interrogación?
Tabla sin bordes:
M3-MyM-13d-10 (con el lado ? sin informar) | M3-MyM-13d-11
? = {{A1}} cm
(Cloze math)
A1 = 3*{{Q1}}</t>
  </si>
  <si>
    <t>A continuación, calcula las áreas de los dos rectángulos.
Tabla sin bordes:
M3-MyM-13d-10 (con el lado ? informado con T11) | M3-MyM-13d-11
Área = {{A2}} cm&lt;sup&gt;2&lt;/sup&gt;| Área = {{A3}} cm&lt;sup&gt;2&lt;/sup&gt;
T11 = 3*{{Q1}}
A2 = 6*{{Q1}}*{{Q1}}
A3 = 3*{{Q1}}*{{Q1}}</t>
  </si>
  <si>
    <t>Por último, calcula el área total.
Tabla sin bordes:
M3-MyM-13d-10 (con el lado ? informado con T11) | M3-MyM-13d-11
Área = {{T9}} cm&lt;sup&gt;2&lt;/sup&gt; + {{T10}} cm&lt;sup&gt;2&lt;/sup&gt; = {{A4}} cm&lt;sup&gt;2&lt;/sup&gt;
T11 = 3*{{Q1}}
T9 = 6*{{Q1}}*{{Q1}}
T10 = 3*{{Q1}}*{{Q1}}
A4 = 9*{{Q1}}*{{Q1}}</t>
  </si>
  <si>
    <t>{"id":"M3-MyM-13d-I-2","seed":{"parameters":[{"name":"Q1","label":null,"list":[2,3,4,5]},{"name":"Q2","label":null,"min":1,"max":10,"step":1},{"name":"Q3","label":null,"min":1,"max":10,"step":1},{"name":"Q4","label":null,"min":1,"max":10,"step":1},{"name":"Q5","label":null,"min":1,"max":10,"step":1}],"uniques":true},"scaffolding":[{"id":"step-0","stimulus":"&lt;p&gt;Selecione a medida da área da figura a seguir.&lt;/p&gt;&lt;div style=\"display:flex; justify-content:center;\"&gt;&lt;div class=\"lemo-fixed-to-responsive\" style=\"max-width: 400px;max-height: 733px;position: relative;width: 100%;display: inline-block;\"&gt;\n\t&lt;img src=\"https://blueberry-assets.oneclick.es/M3_MyM_13d_2.svg\" alt=\"\" tabindex=\"0\"&gt;&lt;/img&gt;\n\t&lt;div class=\"lemo-graphie-container\" style=\"position: absolute;top: 0;left: 0;width: 100%;height: 100%;\"&gt;\n\t\t&lt;div class=\"lemo-graphie\" style=\"position: relative; width: 100%; height: 100%;\"&gt;\n\t\t\t&lt;span class=\"lemo-graphie-label\" style=\"position: absolute; left: 74%; top: 7%;\"&gt;{{Q1}} cm&lt;/span&gt;\n\t\t\t&lt;span class=\"lemo-graphie-label\" style=\"position: absolute; left: 47%; top: 86.5%;\"&gt;{{T2}} cm&lt;/span&gt;\n\t\t\t&lt;span class=\"lemo-graphie-label\" style=\"position: absolute; left: 2%; top: 59.5%; transform: rotate(-90deg);\"&gt;{{T1}} cm&lt;/span&gt;\n\t\t\t&lt;span class=\"lemo-graphie-label\" style=\"position: absolute; left: 88%; top: 50%; transform: rotate(-90deg);\"&gt;{{T3}} cm&lt;/span&gt;\n\t\t&lt;/div&gt;\n\t&lt;/div&gt;\n&lt;/div&gt;&lt;/div&gt;","seed":{"calculated":[{"name":"T1","label":"{{function}}","function":"2*{{Q1}}","temp":true},{"name":"T2","label":"{{function}}","function":"4*{{Q1}}","temp":true},{"name":"T3","label":"{{function}}","function":"3*{{Q1}}","temp":true},{"name":"T4","label":"{{function}}","function":"9*{{Q1}}*{{Q1}}","temp":true},{"name":"T5","label":"{{function}}","function":"9*{{Q1}}*{{Q1}}+{{Q2}}","temp":true},{"name":"T6","label":"{{function}}","function":"9*{{Q1}}*{{Q1}}+{{Q3}}","temp":true},{"name":"T7","label":"{{function}}","function":"9*{{Q1}}*{{Q1}}-{{Q4}}","temp":true},{"name":"T8","label":"{{function}}","function":"9*{{Q1}}*{{Q1}}-{{Q5}}","temp":true},{"name":"A1","label":"Área = {{T4}} cm&lt;sup&gt;2&lt;/sup&gt;"},{"name":"A2","label":"Área = {{T5}} cm&lt;sup&gt;2&lt;/sup&gt;","incorrect":true},{"name":"A3","label":"Área = {{T6}} cm&lt;sup&gt;2&lt;/sup&gt;","incorrect":true},{"name":"A4","label":"Área = {{T7}} cm&lt;sup&gt;2&lt;/sup&gt;","incorrect":true},{"name":"A5","label":"Área = {{T8}} cm&lt;sup&gt;2&lt;/sup&gt;","incorrect":true}]},"algorithm":{"name":"trueFalse","template":"Multiple choice – standard","params":{"countCorrect":1,"countIncorrect":2,"showCheckIcon":false,
                    "columns": 3}}},{"id":"step-1","stimulus":"&lt;p&gt;Primeiramente é preciso dividir a figura em dois retângulos. Qual o comprimento do lado indicado com um ponto de interrogação?&lt;/p&gt;","template":"&lt;table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48.4547%; top: 86.2755%;\"&gt;&lt;strong&gt;?&lt;/strong&gt;&lt;/span&gt;\n\t\t\t&lt;span class=\"lemo-graphie-label\" style=\"position: absolute; left: 11.8575%; top: 60.5336%; transform: rotate(-90deg);\"&gt;{{T1}}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59%; top: 48%; transform: rotate(-90deg);\"&gt;{{T3}} cm&lt;/span&gt;\n\t\t\t&lt;span class=\"lemo-graphie-label\" style=\"position: absolute; left: 45.5%; top: 7%;\"&gt;{{Q1}} cm&lt;/span&gt;\n\t\t&lt;/div&gt;\n\t&lt;/div&gt;\n&lt;/div&gt;&lt;/div&gt;&lt;/td&gt;&lt;/tr&gt;&lt;tr&gt;&lt;td style=\"width: 50%; text-align: center; border: none;\"&gt;&lt;div style=\"display:flex; justify-content:center;\"&gt;&lt;span class=\"no-break\"&gt;? = {{response}} cm&lt;/span&gt;&lt;/td&gt;&lt;td style=\"width: 50%; text-align: center; border: none;\"&gt;&lt;/div&gt;&lt;/td&gt;&lt;/tr&gt;&lt;/tbody&gt;&lt;/table&gt;","seed":{"calculated":[{"name":"T1","label":"{{function}}","function":"2*{{Q1}}","temp":true},{"name":"T3","label":"{{function}}","function":"3*{{Q1}}","temp":true},{"name":"1-A1","label":"{{function}}","function":"3*{{Q1}}"}]},"algorithm":{"name":"calculateOperation","params":{"method":"equivLiteral","keyboard":"NUMERICAL"}}},{"id":"step-2","stimulus":"&lt;p&gt;Em seguida, calcule as medidas das áreas dos dois retângulos.&lt;/p&gt;","template":"&lt;table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46.5%; top: 86%;\"&gt;{{T11}} cm&lt;/span&gt;\n\t\t\t&lt;span class=\"lemo-graphie-label\" style=\"position: absolute; left: 11.8575%; top: 60.5336%; transform: rotate(-90deg);\"&gt;{{T1}}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59%; top: 48%; transform: rotate(-90deg);\"&gt;{{T3}} cm&lt;/span&gt;\n\t\t\t&lt;span class=\"lemo-graphie-label\" style=\"position: absolute; left: 45.5%; top: 7%;\"&gt;{{Q1}} cm&lt;/span&gt;\n\t\t&lt;/div&gt;\n\t&lt;/div&gt;\n&lt;/div&gt;&lt;/div&gt;&lt;/td&gt;&lt;/tr&gt;&lt;tr&gt;&lt;td style=\"width: 50%; text-align: center; border: none;\"&gt;&lt;div style=\"display:flex; justify-content:center;\"&gt;&lt;span class=\"no-break\"&gt;Área = {{response}} cm&lt;sup&gt;2&lt;/sup&gt;&lt;/span&gt;&lt;/div&gt;&lt;/td&gt;&lt;td style=\"width: 50%; text-align: center; border: none;\"&gt;&lt;div style=\"display:flex; justify-content:center;\"&gt;&lt;span class=\"no-break\"&gt;Área = {{response}} cm&lt;sup&gt;2&lt;/sup&gt;&lt;/span&gt;&lt;/div&gt;&lt;/td&gt;&lt;/tr&gt;&lt;/tbody&gt;&lt;/table&gt;","seed":{"calculated":[{"name":"T11","label":"{{function}}","function":"3*{{Q1}}","temp":true},{"name":"T1","label":"{{function}}","function":"2*{{Q1}}","temp":true},{"name":"T3","label":"{{function}}","function":"3*{{Q1}}","temp":true},{"name":"2-A2","label":"{{function}}","function":"6*{{Q1}}*{{Q1}}"},{"name":"2-A3","label":"{{function}}","function":"3*{{Q1}}*{{Q1}}"}]},"algorithm":{"name":"calculateOperation","params":{"method":"equivLiteral","keyboard":"NUMERICAL"}}},{"id":"step-3","stimulus":"&lt;p&gt;Por fim, calcule a área total.&lt;/p&gt;&lt;table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46.5%; top: 86%;\"&gt;{{T11}} cm&lt;/span&gt;\n\t\t\t&lt;span class=\"lemo-graphie-label\" style=\"position: absolute; left: 11.8575%; top: 60.5336%; transform: rotate(-90deg);\"&gt;{{T1}}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59%; top: 48%; transform: rotate(-90deg);\"&gt;{{T3}} cm&lt;/span&gt;\n\t\t\t&lt;span class=\"lemo-graphie-label\" style=\"position: absolute; left: 45.5%; top: 7%;\"&gt;{{Q1}} cm&lt;/span&gt;\n\t\t&lt;/div&gt;\n\t&lt;/div&gt;\n&lt;/div&gt;&lt;/div&gt;&lt;/td&gt;&lt;/tr&gt;&lt;/tbody&gt;&lt;/table&gt;","template":"&lt;p style=\"text-align: center\"&gt;Área = {{T9}} cm&lt;sup&gt;2&lt;/sup&gt; + {{T10}} cm&lt;sup&gt;2&lt;/sup&gt; = {{response}} cm&lt;sup&gt;2&lt;/sup&gt;&lt;/p&gt;","seed":{"calculated":[{"name":"T1","label":"{{function}}","function":"2*{{Q1}}","temp":true},{"name":"T3","label":"{{function}}","function":"3*{{Q1}}","temp":true},{"name":"T9","label":"{{function}}","function":"6*{{Q1}}*{{Q1}}","temp":true},{"name":"T10","label":"{{function}}","function":"3*{{Q1}}*{{Q1}}","temp":true},{"name":"T11","label":"{{function}}","function":"3*{{Q1}}","temp":true},{"name":"3-A4","label":"{{function}}","function":"9*{{Q1}}*{{Q1}}"}]},"algorithm":{"name":"calculateOperation","params":{"method":"equivLiteral","keyboard":"NUMERICAL"}}}]}</t>
  </si>
  <si>
    <t>Calcula el área del siguiente polígono.
Imagen M3-MyM-13d-3 (utilizar la imagen de la hoja Imágenes para ver dónde se ponen las etiquetas)
Su área mide {{A1}} cm&lt;sup&gt;2&lt;/sup&gt;.</t>
  </si>
  <si>
    <t>Q1 = List = 2, 3, 4, 5</t>
  </si>
  <si>
    <t>T1 = 2*{{Q1}}
A1 = 5*{{Q1}}*{{Q1}}</t>
  </si>
  <si>
    <t>Primero hay que dividir la figura en dos rectángulos. ¿Cuánto mide el lado con un signo de interrogación?
Tabla sin bordes:
M3-MyM-13d-12 (con el lado ? sin informar) | M3-MyM-13d-13
? = {{A1}} cm
(Cloze math)
A2 = 3*{{Q1}}</t>
  </si>
  <si>
    <t>A continuación, calcula las áreas de los dos rectángulos.
Tabla sin bordes:
M3-MyM-13d-12 (con el lado ? informado con T2) | M3-MyM-13d-13
Área = {{A3}} cm&lt;sup&gt;2&lt;/sup&gt;| Área = {{A4}} cm&lt;sup&gt;2&lt;/sup&gt;
T2 = 3*{{Q1}}
A3 = 3*{{Q1}}*{{Q1}}
A4 = 2*{{Q1}}*{{Q1}}</t>
  </si>
  <si>
    <t>Por último, calcula el área total.
Tabla sin bordes:
M3-MyM-13d-12 (con el lado ? informado con T2) | M3-MyM-13d-13
Área = {{T3}} cm&lt;sup&gt;2&lt;/sup&gt; + {{T4}} cm&lt;sup&gt;2&lt;/sup&gt; = {{A4}} cm&lt;sup&gt;2&lt;/sup&gt;
T2 = 3*{{Q1}}
T3 = 3*{{Q1}}*{{Q1}}
T4 = 2*{{Q1}}*{{Q1}}
A4 = 5*{{Q1}}*{{Q1}}</t>
  </si>
  <si>
    <t>{"id":"M3-MyM-13d-E-1","seed":{"parameters":[{"name":"Q1","label":null,"list":[2,3,4,5]}],"uniques":true},"scaffolding":[{"id":"step-0","stimulus":"&lt;p&gt;Calcule a área do seguinte polígono.&lt;/p&gt;&lt;div style=\"display:flex; justify-content:center;\"&gt;&lt;div class=\"lemo-fixed-to-responsive\" style=\"max-width: 400px;max-height: 733px;position: relative;width: 100%;display: inline-block;\"&gt;\n\t&lt;img src=\"https://blueberry-assets.oneclick.es/M3_MyM_13d_3.svg\" alt=\"\" tabindex=\"0\"&gt;&lt;/img&gt;\n\t&lt;div class=\"lemo-graphie-container\" style=\"position: absolute;top: 0;left: 0;width: 100%;height: 100%;\"&gt;\n\t\t&lt;div class=\"lemo-graphie\" style=\"position: relative; width: 100%; height: 100%;\"&gt;\n\t\t\t&lt;span class=\"lemo-graphie-label\" style=\"position: absolute; left: 44%; top: 19.5%; transform: rotate(-90deg);\"&gt;{{Q1}} cm&lt;/span&gt;\n\t\t\t&lt;span class=\"lemo-graphie-label\" style=\"position: absolute; left: 30.5%; top: 1.5%;\"&gt;{{Q1}} cm&lt;/span&gt;&lt;span class=\"lemo-graphie-label\" style=\"position: absolute; left: 74%; top: 47%; transform: rotate(-90deg);\"&gt;{{Q1}} cm&lt;/span&gt;\n\t\t\t&lt;span class=\"lemo-graphie-label\" style=\"position: absolute; left: 44%; top: 75%; transform: rotate(-90deg);\"&gt;{{Q1}} cm&lt;/span&gt;\n\t\t\t&lt;span class=\"lemo-graphie-label\" style=\"position: absolute; left: 56%; top: 64.5%;\"&gt;{{T1}} cm&lt;/span&gt;\n\t\t&lt;/div&gt;\n\t&lt;/div&gt;\n&lt;/div&gt;&lt;/div&gt;","template":"A área mede {{response}} cm&lt;sup&gt;2&lt;/sup&gt;.","seed":{"calculated":[{"name":"T1","label":"{{function}}","function":"2*{{Q1}}","temp":true},{"name":"A1","label":"{{function}}","function":"5*{{Q1}}*{{Q1}}"}]},"algorithm":{"name":"calculateOperation","params":{"method":"equivLiteral","keyboard":"NUMERICAL"}}},{"id":"step-1","stimulus":"&lt;p&gt;Primeiramente é preciso dividir a figura em dois retângulos. Qual o comprimento do lado indicado com um ponto de interrogação?&lt;/p&gt;","template":"&lt;table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34%; top: 47%;\"&gt;&lt;strong&gt;?&lt;/strong&gt;&lt;/span&gt;\n\t\t\t&lt;span class=\"lemo-graphie-label\" style=\"position: absolute; left: 45%; top: 1%;\"&gt;{{Q1}}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cm&lt;/span&gt;\n\t\t&lt;/div&gt;\n\t&lt;/div&gt;\n&lt;/div&gt;&lt;/div&gt;&lt;/td&gt;&lt;/tr&gt;&lt;tr&gt;&lt;td style=\"width: 50%; text-align: center; border: none;\"&gt;&lt;div style=\"display:flex; justify-content:center;\"&gt;&lt;span class=\"no-break\"&gt;? = {{response}} cm&lt;/span&gt;&lt;/div&gt;&lt;/td&gt;&lt;td style=\"width: 50%; text-align: center; border: none;\"&gt;&lt;/td&gt;&lt;/tr&gt;&lt;/tbody&gt;&lt;/table&gt;","seed":{"calculated":[{"name":"T1","label":"{{function}}","function":"2*{{Q1}}","temp":true},{"name":"1-A1","label":"{{function}}","function":"3*{{Q1}}"}]},"algorithm":{"name":"calculateOperation","params":{"method":"equivLiteral","keyboard":"NUMERICAL"}}},{"id":"step-2","stimulus":"&lt;p&gt;Em seguida, calcule as medidas das áreas dos dois retângulos.&lt;/p&gt;","template":"&lt;table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31%; top: 46%; transform: rotate(-90deg);\"&gt;{{T2}} cm&lt;/span&gt;\n\t\t\t&lt;span class=\"lemo-graphie-label\" style=\"position: absolute; left: 45%; top: 1%;\"&gt;{{Q1}}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cm&lt;/span&gt;\n\t\t&lt;/div&gt;\n\t&lt;/div&gt;\n&lt;/div&gt;&lt;/div&gt;&lt;/td&gt;&lt;/tr&gt;&lt;tr&gt;&lt;td style=\"width: 50%; text-align: center; border: none;\"&gt;&lt;div style=\"display:flex; justify-content:center;\"&gt;&lt;span class=\"no-break\"&gt;Área = {{response}} cm&lt;sup&gt;2&lt;/sup&gt;&lt;/span&gt;&lt;/div&gt;&lt;/td&gt;&lt;td style=\"width: 50%; text-align: center; border: none;\"&gt;&lt;div style=\"display:flex; justify-content:center;\"&gt;&lt;span class=\"no-break\"&gt;Área = {{response}} cm&lt;sup&gt;2&lt;/sup&gt;&lt;/span&gt;&lt;/div&gt;&lt;/td&gt;&lt;/tr&gt;&lt;/tbody&gt;&lt;/table&gt;","seed":{"calculated":[{"name":"T1","label":"{{function}}","function":"2*{{Q1}}","temp":true},{"name":"T2","label":"{{function}}","function":"3*{{Q1}}","temp":true},{"name":"2-A2","label":"{{function}}","function":"3*{{Q1}}*{{Q1}}"},{"name":"2-A3","label":"{{function}}","function":"2*{{Q1}}*{{Q1}}"}]},"algorithm":{"name":"calculateOperation","params":{"method":"equivLiteral","keyboard":"NUMERICAL"}}},{"id":"step-3","stimulus":"&lt;p&gt;Por fim, calcule a área total.&lt;/p&gt;&lt;table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31%; top: 46%; transform: rotate(-90deg);\"&gt;{{T2}} cm&lt;/span&gt;\n\t\t\t&lt;span class=\"lemo-graphie-label\" style=\"position: absolute; left: 45%; top: 1%;\"&gt;{{Q1}}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cm&lt;/span&gt;\n\t\t&lt;/div&gt;\n\t&lt;/div&gt;\n&lt;/div&gt;&lt;/div&gt;&lt;/td&gt;&lt;/tr&gt;&lt;/tbody&gt;&lt;/table&gt;","template":"&lt;p style=\"text-align: center\"&gt;Área = {{T3}} cm&lt;sup&gt;2&lt;/sup&gt; + {{T4}} cm&lt;sup&gt;2&lt;/sup&gt; = {{response}} cm&lt;sup&gt;2&lt;/sup&gt;&lt;/p&gt;","seed":{"calculated":[{"name":"T1","label":"{{function}}","function":"2*{{Q1}}","temp":true},{"name":"T2","label":"{{function}}","function":"3*{{Q1}}","temp":true},{"name":"T3","label":"{{function}}","function":"3*{{Q1}}*{{Q1}}","temp":true},{"name":"T4","label":"{{function}}","function":"2*{{Q1}}*{{Q1}}","temp":true},{"name":"3-A4","label":"{{function}}","function":"5*{{Q1}}*{{Q1}}"}]},"algorithm":{"name":"calculateOperation","params":{"method":"equivLiteral","keyboard":"NUMERICAL"}}}]}</t>
  </si>
  <si>
    <t>Calcula el área del siguiente polígono.
Imagen M3-MyM-13d-4 (utilizar la imagen de la hoja Imágenes para ver dónde se ponen las etiquetas)
Su área mide {{A1}} cm&lt;sup&gt;2&lt;/sup&gt;.</t>
  </si>
  <si>
    <t>A1 = 4*{{Q1}}*{{Q1}}</t>
  </si>
  <si>
    <t>Primero hay que dividir la figura en dos rectángulos. ¿Cuánto mide el lado con un signo de interrogación?
Tabla sin bordes:
M3-MyM-13d-14 (con el lado ? sin informar) | M3-MyM-13d-15
? = {{A1}} cm
(Cloze math)
A2 = 3*{{Q1}}</t>
  </si>
  <si>
    <t>A continuación, calcula las áreas de los dos rectángulos.
Tabla sin bordes:
M3-MyM-13d-14 (con el lado ? informado como {{T1}} cm) | M3-MyM-13d-15
Área = {{A3}} cm&lt;sup&gt;2&lt;/sup&gt;| Área = {{A4}} cm&lt;sup&gt;2&lt;/sup&gt;
T1 = 3*{{Q1}}
A3 = 3*{{Q1}}*{{Q1}}
A4 = {{Q1}}*{{Q1}}</t>
  </si>
  <si>
    <t>Por último, calcula el área total.
Tabla sin bordes:
M3-MyM-13d-14 (con el lado ? informado como {{T1}} cm) | M3-MyM-13d-15
Área = {{T2}} cm&lt;sup&gt;2&lt;/sup&gt; + {{T3}} cm&lt;sup&gt;2&lt;/sup&gt; = {{A4}} cm&lt;sup&gt;2&lt;/sup&gt;
T1 = 3*{{Q1}}
T2 = 3*{{Q1}}*{{Q1}}
T3 = {{Q1}}*{{Q1}}
A4 = 4*{{Q1}}*{{Q1}}</t>
  </si>
  <si>
    <t>{"id":"M3-MyM-13d-E-2","seed":{"parameters":[{"name":"Q1","label":null,"list":[2,3,4,5]}],"uniques":true},"scaffolding":[{"id":"step-0","stimulus":"&lt;p&gt;Calcule a área do seguinte polígono.&lt;/p&gt;&lt;div style=\"display:flex; justify-content:center;\"&gt;&lt;div class=\"lemo-fixed-to-responsive\" style=\"max-width: 400px;max-height: 733px;position: relative;width: 100%;display: inline-block;\"&gt;\n\t&lt;img src=\"https://blueberry-assets.oneclick.es/M3_MyM_13d_4.svg\" alt=\"\" tabindex=\"0\"&gt;&lt;/img&gt;\n\t&lt;div class=\"lemo-graphie-container\" style=\"position: absolute;top: 0;left: 0;width: 100%;height: 100%;\"&gt;\n\t\t&lt;div class=\"lemo-graphie\" style=\"position: relative; width: 100%; height: 100%;\"&gt;\n\t\t\t&lt;span class=\"lemo-graphie-label\" style=\"position: absolute; left: 45%; top: 4.5%;\"&gt;{{Q1}} cm&lt;/span&gt;\n\t\t\t&lt;span class=\"lemo-graphie-label\" style=\"position: absolute; left: 62%; top: 27%; transform: rotate(-90deg);\"&gt;{{Q1}} cm&lt;/span&gt;\n\t\t\t&lt;span class=\"lemo-graphie-label\" style=\"position: absolute; left: 73%; top: 41.5%;\"&gt;{{Q1}} cm&lt;/span&gt;\n\t\t\t&lt;span class=\"lemo-graphie-label\" style=\"position: absolute; left: 18%; top: 41.5%;\"&gt;{{Q1}} cm&lt;/span&gt;\n\t\t\t&lt;span class=\"lemo-graphie-label\" style=\"position: absolute; left: 89%; top: 64%; transform: rotate(-90deg)\"&gt;{{Q1}} cm&lt;/span&gt;\n\t\t&lt;/div&gt;\n\t&lt;/div&gt;\n&lt;/div&gt;&lt;/div&gt;","template":"A área mede {{response}} cm&lt;sup&gt;2&lt;/sup&gt;.","seed":{"calculated":[{"name":"A1","label":"{{function}}","function":"4*{{Q1}}*{{Q1}}"}]},"algorithm":{"name":"calculateOperation","params":{"method":"equivLiteral","keyboard":"NUMERICAL"}}},{"id":"step-1","stimulus":"&lt;p&gt;Primeiramente é preciso dividir a figura em dois retângulos. Qual o comprimento do lado indicado com um ponto de interrogação?&lt;/p&gt;","template":"&lt;table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src=\"https://blueberry-assets.oneclick.es/M3_MyM_13d_14.svg\" alt=\"\" tabindex=\"0\"&gt;&lt;/img&gt;\n\t&lt;div class=\"lemo-graphie-container\" style=\"position: absolute;top: 0;left: 0;width: 100%;height: 100%;\"&gt;\n\t\t&lt;div class=\"lemo-graphie\" style=\"position: relative; width: 100%; height: 100%;\"&gt;\n\t\t\t&lt;span class=\"lemo-graphie-label\" style=\"position: absolute; left: 45.5%; top: 27.5%;\"&gt;{{Q1}} cm&lt;/span&gt;\n\t\t\t&lt;span class=\"lemo-graphie-label\" style=\"position: absolute; left: 62.5%; top: 57%; transform: rotate(-90deg);\"&gt;{{Q1}} cm&lt;/span&gt;\n\t\t&lt;/div&gt;\n\t&lt;/div&gt;\n&lt;/div&gt;&lt;/div&gt;&lt;/td&gt;&lt;td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src=\"https://blueberry-assets.oneclick.es/M3_MyM_13d_15.svg\" alt=\"\" tabindex=\"0\"&gt;&lt;/img&gt;\n\t&lt;div class=\"lemo-graphie-container\" style=\"position: absolute;top: 0;left: 0;width: 100%;height: 100%;\"&gt;\n\t\t&lt;div class=\"lemo-graphie\" style=\"position: relative; width: 100%; height: 100%;\"&gt;\n\t\t\t&lt;span class=\"lemo-graphie-label\" style=\"position: absolute; left: 89%; top: 59%; transform: rotate(-90deg);\"&gt;{{Q1}} cm&lt;/span&gt;\n\t\t\t&lt;span class=\"lemo-graphie-label\" style=\"position: absolute; left: 49%; top: 28%;\"&gt;&lt;strong&gt;?&lt;/strong&gt;&lt;/span&gt;\n\t\t&lt;/div&gt;\n\t&lt;/div&gt;\n&lt;/div&gt;&lt;/div&gt;&lt;/td&gt;&lt;/tr&gt;&lt;tr&gt;&lt;td style=\"width: 50%; text-align: center; border: none;\"&gt;&lt;/td&gt;&lt;td style=\"width: 50%; text-align: center; border: none;\"&gt;&lt;div style=\"display:flex; justify-content:center;\"&gt;&lt;span class=\"no-break\"&gt;? = {{response}} cm&lt;/span&gt;&lt;/div&gt;&lt;/td&gt;&lt;/tr&gt;&lt;/tbody&gt;&lt;/table&gt;","seed":{"calculated":[{"name":"1-A1","label":"{{function}}","function":"3*{{Q1}}"}]},"algorithm":{"name":"calculateOperation","params":{"method":"equivLiteral","keyboard":"NUMERICAL"}}},{"id":"step-2","stimulus":"&lt;p&gt;Em seguida, calcule as áreas dos dois retângulos.&lt;/p&gt;","template":"&lt;table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src=\"https://blueberry-assets.oneclick.es/M3_MyM_13d_14.svg\" alt=\"\" tabindex=\"0\"&gt;&lt;/img&gt;\n\t&lt;div class=\"lemo-graphie-container\" style=\"position: absolute;top: 0;left: 0;width: 100%;height: 100%;\"&gt;\n\t\t&lt;div class=\"lemo-graphie\" style=\"position: relative; width: 100%; height: 100%;\"&gt;\n\t\t\t&lt;span class=\"lemo-graphie-label\" style=\"position: absolute; left: 45.5%; top: 27.5%;\"&gt;{{Q1}} cm&lt;/span&gt;\n\t\t\t&lt;span class=\"lemo-graphie-label\" style=\"position: absolute; left: 62.5%; top: 57%; transform: rotate(-90deg);\"&gt;{{Q1}} cm&lt;/span&gt;\n\t\t&lt;/div&gt;\n\t&lt;/div&gt;\n&lt;/div&gt;&lt;/div&gt;&lt;/td&gt;&lt;td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src=\"https://blueberry-assets.oneclick.es/M3_MyM_13d_15.svg\" alt=\"\" tabindex=\"0\"&gt;&lt;/img&gt;\n\t&lt;div class=\"lemo-graphie-container\" style=\"position: absolute;top: 0;left: 0;width: 100%;height: 100%;\"&gt;\n\t\t&lt;div class=\"lemo-graphie\" style=\"position: relative; width: 100%; height: 100%;\"&gt;\n\t\t\t&lt;span class=\"lemo-graphie-label\" style=\"position: absolute; left: 89%; top: 59%; transform: rotate(-90deg);\"&gt;{{Q1}} cm&lt;/span&gt;\n\t\t\t&lt;span class=\"lemo-graphie-label\" style=\"position: absolute; left: 46%; top: 28%;\"&gt;{{T1}} cm&lt;/span&gt;\n\t\t&lt;/div&gt;\n\t&lt;/div&gt;\n&lt;/div&gt;&lt;/div&gt;&lt;/td&gt;&lt;/tr&gt;&lt;tr&gt;&lt;td style=\"width: 50%; text-align: center; border: none;\"&gt;&lt;div style=\"display:flex; justify-content:center;\"&gt;&lt;span class=\"no-break\"&gt;Área = {{response}} cm&lt;sup&gt;2&lt;/sup&gt;&lt;/span&gt;&lt;/div&gt;&lt;/td&gt;&lt;td style=\"width: 50%; text-align: center; border: none;\"&gt;&lt;div style=\"display:flex; justify-content:center;\"&gt;&lt;span class=\"no-break\"&gt;Área = {{response}} cm&lt;sup&gt;2&lt;/sup&gt;&lt;/span&gt;&lt;/div&gt;&lt;/td&gt;&lt;/tr&gt;&lt;/tbody&gt;&lt;/table&gt;","seed":{"calculated":[{"name":"T1","label":"{{function}}","function":"3*{{Q1}}","temp":true},{"name":"2-A2","label":"{{function}}","function":"{{Q1}}*{{Q1}}"},{"name":"2-A3","label":"{{function}}","function":"3*{{Q1}}*{{Q1}}"}]},"algorithm":{"name":"calculateOperation","params":{"method":"equivLiteral","keyboard":"NUMERICAL"}}},{"id":"step-3","stimulus":"&lt;p&gt;Por fim, calcule a área total.&lt;/p&gt;&lt;table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src=\"https://blueberry-assets.oneclick.es/M3_MyM_13d_14.svg\" alt=\"\" tabindex=\"0\"&gt;&lt;/img&gt;\n\t&lt;div class=\"lemo-graphie-container\" style=\"position: absolute;top: 0;left: 0;width: 100%;height: 100%;\"&gt;\n\t\t&lt;div class=\"lemo-graphie\" style=\"position: relative; width: 100%; height: 100%;\"&gt;\n\t\t\t&lt;span class=\"lemo-graphie-label\" style=\"position: absolute; left: 45.5%; top: 27.5%;\"&gt;{{Q1}} cm&lt;/span&gt;\n\t\t\t&lt;span class=\"lemo-graphie-label\" style=\"position: absolute; left: 62.5%; top: 57%; transform: rotate(-90deg);\"&gt;{{Q1}} cm&lt;/span&gt;\n\t\t&lt;/div&gt;\n\t&lt;/div&gt;\n&lt;/div&gt;&lt;/div&gt;&lt;/td&gt;&lt;td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src=\"https://blueberry-assets.oneclick.es/M3_MyM_13d_15.svg\" alt=\"\" tabindex=\"0\"&gt;&lt;/img&gt;\n\t&lt;div class=\"lemo-graphie-container\" style=\"position: absolute;top: 0;left: 0;width: 100%;height: 100%;\"&gt;\n\t\t&lt;div class=\"lemo-graphie\" style=\"position: relative; width: 100%; height: 100%;\"&gt;\n\t\t\t&lt;span class=\"lemo-graphie-label\" style=\"position: absolute; left: 89%; top: 59%; transform: rotate(-90deg);\"&gt;{{Q1}} cm&lt;/span&gt;\n\t\t\t&lt;span class=\"lemo-graphie-label\" style=\"position: absolute; left: 46%; top: 28%;\"&gt;{{T1}} cm&lt;/span&gt;\n\t\t&lt;/div&gt;\n\t&lt;/div&gt;\n&lt;/div&gt;&lt;/div&gt;&lt;/td&gt;&lt;/tr&gt;&lt;/tbody&gt;&lt;/table&gt;","template":"&lt;p style=\"text-align: center\"&gt;Área = {{T2}} cm&lt;sup&gt;2&lt;/sup&gt; + {{T3}} cm&lt;sup&gt;2&lt;/sup&gt; = {{response}} cm&lt;sup&gt;2&lt;/sup&gt;&lt;/p&gt;","seed":{"calculated":[{"name":"T1","label":"{{function}}","function":"3*{{Q1}}","temp":true},{"name":"T2","label":"{{function}}","function":"3*{{Q1}}*{{Q1}}","temp":true},{"name":"T3","label":"{{function}}","function":"{{Q1}}*{{Q1}}","temp":true},{"name":"3-A4","label":"{{function}}","function":"4*{{Q1}}*{{Q1}}"}]},"algorithm":{"name":"calculateOperation","params":{"method":"equivLiteral","keyboard":"NUMERICAL"}}}]}</t>
  </si>
  <si>
    <t>El jardín de la casa de Yolanda es como el que aparece en esta imagen. Calcula su área.
Imagen M3-MyM-13d-1 (utilizar la imagen de la hoja Imágenes para ver dónde se ponen las etiquetas. Cambiar los "cm" por "m")
Su área mide &lt;span class=\"no-break\"&gt;{{A1}} m&lt;sup&gt;2&lt;/sup&gt;.&lt;/span&gt;</t>
  </si>
  <si>
    <t>T1 = 2*{{Q1}}
T2 = 4*{{Q1}}
T3 = 5*{{Q1}}
A1 = 11*{{Q1}}*{{Q1}}</t>
  </si>
  <si>
    <t>Primero hay que dividir la figura en dos rectángulos. ¿Cuánto mide el lado con un signo de interrogación?
Tabla sin bordes:
M3-MyM-13d-8 | M3-MyM-13d-9 (con el lado ? sin informar)
? = {{A1}} m
(Cloze math)
A1 = 3*{{Q1}}</t>
  </si>
  <si>
    <t>A continuación, calcula las áreas de los dos rectángulos.
Tabla sin bordes:
M3-MyM-13d-8                    | M3-MyM-13d-9 (con el lado ? informado con T11)
Área = {{A2}} m&lt;sup&gt;2&lt;/sup&gt;| Área = {{A3}} m&lt;sup&gt;2&lt;/sup&gt;
T11 = 3*{{Q1}}
A2 = 8*{{Q1}}*{{Q1}}
A3 = 3*{{Q1}}*{{Q1}}</t>
  </si>
  <si>
    <t>Por último, calcula el área total.
Tabla sin bordes:
M3-MyM-13d-8 | M3-MyM-13d-9 (con el lado ? informado con T11)
Área = {{T9}} m&lt;sup&gt;2&lt;/sup&gt; + {{T10}} m&lt;sup&gt;2&lt;/sup&gt; = {{A4}} m&lt;sup&gt;2&lt;/sup&gt;
T9 = 8*{{Q1}}*{{Q1}}
T10 = 3*{{Q1}}*{{Q1}}
A4 = 11*{{Q1}}*{{Q1}}</t>
  </si>
  <si>
    <t>{"id":"M3-MyM-13d-A-1","seed":{"parameters":[{"name":"Q1","label":null,"list":[2,3,4,5]}],"uniques":true},"scaffolding":[{"id":"step-0","stimulus":"&lt;p&gt;O jardim da casa de Yolanda está representado na figura a seguir. Calcule a área do jardim.&lt;/p&gt;&lt;div style=\"display:flex; justify-content:center;\"&gt;&lt;div class=\"lemo-fixed-to-responsive\" style=\"max-width: 300px;max-height: 220px;position: relative;width: 100%;display: inline-block;\"&gt;\n\t&lt;img src=\"https://blueberry-assets.oneclick.es/M3_MyM_13d_1.svg\" alt=\"\" tabindex=\"0\"&gt;&lt;/img&gt;\n\t&lt;div class=\"lemo-graphie-container\" style=\"position: absolute;top: 0;left: 0;width: 100%;height: 100%;\"&gt;\n\t\t&lt;div class=\"lemo-graphie\" style=\"position: relative; width: 100%; height: 100%;\"&gt;\n\t\t\t&lt;span class=\"lemo-graphie-label\" style=\"position: absolute; left: 22%; top: 3%;\"&gt;{{T1}} m&lt;/span&gt;\n\t\t\t&lt;span class=\"lemo-graphie-label\" style=\"position: absolute; left: 43.5%; top: 87%;\"&gt;{{T3}} m&lt;/span&gt;\n\t\t\t&lt;span class=\"lemo-graphie-label\" style=\"position: absolute; left: 85%; top: 70%;transform:rotate(-90deg)\"&gt;{{Q1}} m&lt;/span&gt;\n\t\t\t&lt;span class=\"lemo-graphie-label\" style=\"position: absolute; left: 4%; top: 43.9682%;transform:rotate(-90deg)\"&gt;{{T2}} m&lt;/span&gt;\n\t\t&lt;/div&gt;\n\t&lt;/div&gt;\n&lt;/div&gt;&lt;/div&gt;","template":"A área mede &lt;span class=\"no-break\"&gt;{{response}} m&lt;sup&gt;2&lt;/sup&gt;.&lt;/span&gt;","seed":{"calculated":[{"name":"T1","label":"{{function}}","function":"2*{{Q1}}","temp":true},{"name":"T2","label":"{{function}}","function":"4*{{Q1}}","temp":true},{"name":"T3","label":"{{function}}","function":"5*{{Q1}}","temp":true},{"name":"A1","label":"{{function}}","function":"11*{{Q1}}*{{Q1}}"}]},"algorithm":{"name":"calculateOperation","params":{"method":"equivLiteral","keyboard":"NUMERICAL"}}},{"id":"step-1","stimulus":"&lt;p&gt;Primeiramente é preciso dividir a figura em dois retângulos. Qual o comprimento do lado indicado com um ponto de interrogação?&lt;/p&gt;","template":"&lt;table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44.5%; top: 2.5%;\"&gt;{{T1}} m&lt;/span&gt;\n\t\t\t&lt;span class=\"lemo-graphie-label\" style=\"position: absolute; left: 26%; top: 43%;transform:rotate(-90deg)\"&gt;{{T2}} 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71%; top: 71%;transform:rotate(-90deg)\"&gt;{{Q1}} m&lt;/span&gt;\n\t\t\t&lt;span class=\"lemo-graphie-label\" style=\"position: absolute; left: 48%; top: 87%;\"&gt;&lt;b&gt;?&lt;/b&gt;&lt;/span&gt;\n\t\t&lt;/div&gt;\n\t&lt;/div&gt;\n&lt;/div&gt;&lt;/div&gt;&lt;/td&gt;&lt;/tr&gt;&lt;tr&gt;&lt;td style=\"width: 50%; text-align: center; border: none;\"&gt;&lt;div style=\"display:flex; justify-content:center;\"&gt;&lt;/div&gt;&lt;/td&gt;&lt;td style=\"width: 50%; text-align: center; border: none;\"&gt;&lt;div style=\"display:flex; justify-content:center;\"&gt;&lt;span class=\"no-break\"&gt;? = {{response}} m&lt;/span&gt;&lt;/div&gt;&lt;/td&gt;&lt;/tr&gt;&lt;/tbody&gt;&lt;/table&gt;","seed":{"calculated":[{"name":"T1","label":"{{function}}","function":"2*{{Q1}}","temp":true},{"name":"T2","label":"{{function}}","function":"4*{{Q1}}","temp":true},{"name":"1-A1","label":"{{function}}","function":"3*{{Q1}}"}]},"algorithm":{"name":"calculateOperation","params":{"method":"equivLiteral","keyboard":"NUMERICAL"}}},{"id":"step-2","stimulus":"&lt;p&gt;Em seguida, calcule as medidas das áreas dos dois retângulos.&lt;/p&gt;","template":"&lt;table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44.5%; top: 2.5%;\"&gt;{{T1}} m&lt;/span&gt;\n\t\t\t&lt;span class=\"lemo-graphie-label\" style=\"position: absolute; left: 26%; top: 43%;transform:rotate(-90deg)\"&gt;{{T2}} 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71%; top: 71%;transform:rotate(-90deg)\"&gt;{{Q1}} m&lt;/span&gt;\n\t\t\t&lt;span class=\"lemo-graphie-label\" style=\"position: absolute; left: 45%; top: 87%;\"&gt;{{T11}} m&lt;/span&gt;\n\t\t&lt;/div&gt;\n\t&lt;/div&gt;\n&lt;/div&gt;&lt;/div&gt;&lt;/td&gt;&lt;/tr&gt;&lt;tr&gt;&lt;td style=\"width: 50%; text-align: center; border: none;\"&gt;&lt;div style=\"display:flex; justify-content:center;\"&gt;&lt;span class=\"no-break\"&gt;Área = {{response}} m&lt;sup&gt;2&lt;/sup&gt;&lt;/span&gt;&lt;/div&gt;&lt;/td&gt;&lt;td style=\"width: 50%; text-align: center; border: none;\"&gt;&lt;div style=\"display:flex; justify-content:center;\"&gt;&lt;span class=\"no-break\"&gt;Área = {{response}} m&lt;sup&gt;2&lt;/sup&gt;&lt;/span&gt;&lt;/div&gt;&lt;/td&gt;&lt;/tr&gt;&lt;/tbody&gt;&lt;/table&gt;","seed":{"calculated":[{"name":"T1","label":"{{function}}","function":"2*{{Q1}}","temp":true},{"name":"T2","label":"{{function}}","function":"4*{{Q1}}","temp":true},{"name":"T11","label":"{{function}}","function":"3*{{Q1}}","temp":true},{"name":"2-A2","label":"{{function}}","function":"8*{{Q1}}*{{Q1}}"},{"name":"2-A3","label":"{{function}}","function":"3*{{Q1}}*{{Q1}}"}]},"algorithm":{"name":"calculateOperation","params":{"method":"equivLiteral","keyboard":"NUMERICAL"}}},{"id":"step-3","stimulus":"&lt;p&gt;Por fim, calcule a área total.&lt;/p&gt;&lt;table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44.5%; top: 2.5%;\"&gt;{{T1}} m&lt;/span&gt;\n\t\t\t&lt;span class=\"lemo-graphie-label\" style=\"position: absolute; left: 26%; top: 43%;transform:rotate(-90deg)\"&gt;{{T2}} 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71%; top: 71%;transform:rotate(-90deg)\"&gt;{{Q1}} m&lt;/span&gt;\n\t\t\t&lt;span class=\"lemo-graphie-label\" style=\"position: absolute; left: 45%; top: 87%;\"&gt;{{T11}} m&lt;/span&gt;\n\t\t&lt;/div&gt;\n\t&lt;/div&gt;\n&lt;/div&gt;&lt;/div&gt;&lt;/td&gt;&lt;/tr&gt;&lt;/tbody&gt;&lt;/table&gt;","template":"&lt;p style=\"text-align: center\"&gt;Área = {{T9}} m&lt;sup&gt;2&lt;/sup&gt; + {{T10}} m&lt;sup&gt;2&lt;/sup&gt; = {{response}} m&lt;sup&gt;2&lt;/sup&gt;&lt;/p&gt;","seed":{"calculated":[{"name":"T1","label":"{{function}}","function":"2*{{Q1}}","temp":true},{"name":"T2","label":"{{function}}","function":"4*{{Q1}}","temp":true},{"name":"T9","label":"{{function}}","function":"8*{{Q1}}*{{Q1}}","temp":true},{"name":"T10","label":"{{function}}","function":"3*{{Q1}}*{{Q1}}","temp":true},{"name":"T11","label":"{{function}}","function":"3*{{Q1}}","temp":true},{"name":"3-A4","label":"{{function}}","function":"11*{{Q1}}*{{Q1}}"}]},"algorithm":{"name":"calculateOperation","params":{"method":"equivLiteral","keyboard":"NUMERICAL"}}}]}</t>
  </si>
  <si>
    <t>Una piscina pública tiene las medidas de esta imagen. Calcula su área.
Imagen M3-MyM-13d-2 (utilizar la imagen de la hoja Imágenes para ver dónde se ponen las etiquetas. Cambiar los "cm" por "m")
Su área mide &lt;span class=\"no-break\"&gt;{{A1}} m&lt;sup&gt;2&lt;/sup&gt;.&lt;/span&gt;</t>
  </si>
  <si>
    <t>T1 = 2*{{Q1}}
T2 = 4*{{Q1}}
T3 = 3*{{Q1}}
A1 = 9*{{Q1}}*{{Q1}}</t>
  </si>
  <si>
    <t>Primero hay que dividir la figura en dos rectángulos. ¿Cuánto mide el lado con un signo de interrogación?
Tabla sin bordes:
M3-MyM-13d-10 (con el lado ? sin informar) | M3-MyM-13d-11
? = {{A1}} m
(Cloze math)
A1 = 3*{{Q1}}</t>
  </si>
  <si>
    <t>A continuación, calcula las áreas de los dos rectángulos.
Tabla sin bordes:
M3-MyM-13d-10 (con el lado ? informado con T11) | M3-MyM-13d-11
Área = {{A2}} m&lt;sup&gt;2&lt;/sup&gt;| Área = {{A3}} m&lt;sup&gt;2&lt;/sup&gt;
T11 = 3*{{Q1}}
A2 = 6*{{Q1}}*{{Q1}}
A3 = 3*{{Q1}}*{{Q1}}</t>
  </si>
  <si>
    <t>Por último, calcula el área total.
Tabla sin bordes:
M3-MyM-13d-10 (con el lado ? informado con T11) | M3-MyM-13d-11
Área = {{T9}} m&lt;sup&gt;2&lt;/sup&gt; + {{T10}} m&lt;sup&gt;2&lt;/sup&gt; = {{A4}} m&lt;sup&gt;2&lt;/sup&gt;
T11 = 3*{{Q1}}
T9 = 6*{{Q1}}*{{Q1}}
T10 = 3*{{Q1}}*{{Q1}}
A4 = 9*{{Q1}}*{{Q1}}</t>
  </si>
  <si>
    <t>{"id":"M3-MyM-13d-A-2","seed":{"parameters":[{"name":"Q1","label":null,"list":[2,3,4,5]}],"uniques":true},"scaffolding":[{"id":"step-0","stimulus":"&lt;p&gt;Uma piscina pública tem as mesmas medidas desta imagem. Calcule a área da piscina.&lt;/p&gt;&lt;div style=\"display:flex; justify-content:center;\"&gt;&lt;div class=\"lemo-fixed-to-responsive\" style=\"max-width: 400px;max-height: 733px;position: relative;width: 100%;display: inline-block;\"&gt;\n\t&lt;img src=\"https://blueberry-assets.oneclick.es/M3_MyM_13d_2.svg\" alt=\"\" tabindex=\"0\"&gt;&lt;/img&gt;\n\t&lt;div class=\"lemo-graphie-container\" style=\"position: absolute;top: 0;left: 0;width: 100%;height: 100%;\"&gt;\n\t\t&lt;div class=\"lemo-graphie\" style=\"position: relative; width: 100%; height: 100%;\"&gt;\n\t\t\t&lt;span class=\"lemo-graphie-label\" style=\"position: absolute; left: 75%; top: 6.5%;\"&gt;{{Q1}} m&lt;/span&gt;\n\t\t\t&lt;span class=\"lemo-graphie-label\" style=\"position: absolute; left: 47%; top: 86.5%;\"&gt;{{T2}} m&lt;/span&gt;\n\t\t\t&lt;span class=\"lemo-graphie-label\" style=\"position: absolute; left: 3.5%; top: 59%; transform: rotate(-90deg);\"&gt;{{T1}} m&lt;/span&gt;\n\t\t\t&lt;span class=\"lemo-graphie-label\" style=\"position: absolute; left: 89%; top: 49%; transform: rotate(-90deg);\"&gt;{{T3}} m&lt;/span&gt;\n\t\t&lt;/div&gt;\n\t&lt;/div&gt;\n&lt;/div&gt;&lt;/div&gt;","template":"A área mede &lt;span class=\"no-break\"&gt;{{response}} m&lt;sup&gt;2&lt;/sup&gt;.&lt;/span&gt;","seed":{"calculated":[{"name":"T1","label":"{{function}}","function":"2*{{Q1}}","temp":true},{"name":"T2","label":"{{function}}","function":"4*{{Q1}}","temp":true},{"name":"T3","label":"{{function}}","function":"3*{{Q1}}","temp":true},{"name":"A1","label":"{{function}}","function":"9*{{Q1}}*{{Q1}}"}]},"algorithm":{"name":"calculateOperation","params":{"method":"equivLiteral","keyboard":"NUMERICAL"}}},{"id":"step-1","stimulus":"&lt;p&gt;Primeiramente é preciso dividir a figura em dois retângulos. Qual o comprimento do lado indicado com um ponto de interrogação?&lt;/p&gt;","template":"&lt;table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48.5%; top: 87%;\"&gt;&lt;strong&gt;?&lt;/strong&gt;&lt;/span&gt;\n\t\t\t&lt;span class=\"lemo-graphie-label\" style=\"position: absolute; left: 13%; top: 60.5%; transform: rotate(-90deg);\"&gt;{{T1}} 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60%; top: 48%; transform: rotate(-90deg);\"&gt;{{T3}} m&lt;/span&gt;\n\t\t\t&lt;span class=\"lemo-graphie-label\" style=\"position: absolute; left: 45.5%; top: 6%;\"&gt;{{Q1}} m&lt;/span&gt;\n\t\t&lt;/div&gt;\n\t&lt;/div&gt;\n&lt;/div&gt;&lt;/div&gt;&lt;/td&gt;&lt;/tr&gt;&lt;tr&gt;&lt;td style=\"width: 50%; text-align: center; border: none;\"&gt;&lt;div style=\"display:flex; justify-content:center;\"&gt;&lt;span class=\"no-break\"&gt;? = {{response}} m&lt;/span&gt;&lt;/td&gt;&lt;td style=\"width: 50%; text-align: center; border: none;\"&gt;&lt;/div&gt;&lt;/td&gt;&lt;/tr&gt;&lt;/tbody&gt;&lt;/table&gt;","seed":{"calculated":[{"name":"T1","label":"{{function}}","function":"2*{{Q1}}","temp":true},{"name":"T3","label":"{{function}}","function":"3*{{Q1}}","temp":true},{"name":"1-A1","label":"{{function}}","function":"3*{{Q1}}"}]},"algorithm":{"name":"calculateOperation","params":{"method":"equivLiteral","keyboard":"NUMERICAL"}}},{"id":"step-2","stimulus":"&lt;p&gt;Em seguida, calcule as áreas dos dois retângulos.&lt;/p&gt;","template":"&lt;table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46.5%; top: 87%;\"&gt;{{T11}} m&lt;/span&gt;\n\t\t\t&lt;span class=\"lemo-graphie-label\" style=\"position: absolute; left: 13%; top: 60.5%; transform: rotate(-90deg);\"&gt;{{T1}} 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60%; top: 48%; transform: rotate(-90deg);\"&gt;{{T3}} m&lt;/span&gt;\n\t\t\t&lt;span class=\"lemo-graphie-label\" style=\"position: absolute; left: 45.5%; top: 7%;\"&gt;{{Q1}} m&lt;/span&gt;\n\t\t&lt;/div&gt;\n\t&lt;/div&gt;\n&lt;/div&gt;&lt;/div&gt;&lt;/td&gt;&lt;/tr&gt;&lt;tr&gt;&lt;td style=\"width: 50%; text-align: center; border: none;\"&gt;&lt;div style=\"display:flex; justify-content:center;\"&gt;&lt;span class=\"no-break\"&gt;Área = {{response}} m&lt;sup&gt;2&lt;/sup&gt;&lt;/span&gt;&lt;/div&gt;&lt;/td&gt;&lt;td style=\"width: 50%; text-align: center; border: none;\"&gt;&lt;div style=\"display:flex; justify-content:center;\"&gt;&lt;span class=\"no-break\"&gt;Área = {{response}} m&lt;sup&gt;2&lt;/sup&gt;&lt;/span&gt;&lt;/div&gt;&lt;/td&gt;&lt;/tr&gt;&lt;/tbody&gt;&lt;/table&gt;","seed":{"calculated":[{"name":"T1","label":"{{function}}","function":"2*{{Q1}}","temp":true},{"name":"T3","label":"{{function}}","function":"3*{{Q1}}","temp":true},{"name":"T11","label":"{{function}}","function":"3*{{Q1}}","temp":true},{"name":"2-A2","label":"{{function}}","function":"6*{{Q1}}*{{Q1}}"},{"name":"2-A3","label":"{{function}}","function":"3*{{Q1}}*{{Q1}}"}]},"algorithm":{"name":"calculateOperation","params":{"method":"equivLiteral","keyboard":"NUMERICAL"}}},{"id":"step-3","stimulus":"&lt;p&gt;Por fim, calcule a área total.&lt;/p&gt;&lt;table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46.5%; top: 87%;\"&gt;{{T11}} m&lt;/span&gt;\n\t\t\t&lt;span class=\"lemo-graphie-label\" style=\"position: absolute; left: 13%; top: 60.5%; transform: rotate(-90deg);\"&gt;{{T1}} 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60%; top: 48%; transform: rotate(-90deg);\"&gt;{{T3}} m&lt;/span&gt;\n\t\t\t&lt;span class=\"lemo-graphie-label\" style=\"position: absolute; left: 45.5%; top: 7%;\"&gt;{{Q1}} m&lt;/span&gt;\n\t\t&lt;/div&gt;\n\t&lt;/div&gt;\n&lt;/div&gt;&lt;/div&gt;&lt;/td&gt;&lt;/tr&gt;&lt;/tbody&gt;&lt;/table&gt;","template":"&lt;p style=\"text-align: center\"&gt;Área = {{T9}} m&lt;sup&gt;2&lt;/sup&gt; + {{T10}} m&lt;sup&gt;2&lt;/sup&gt; = {{response}} m&lt;sup&gt;2&lt;/sup&gt;&lt;/p&gt;","seed":{"calculated":[{"name":"T1","label":"{{function}}","function":"2*{{Q1}}","temp":true},{"name":"T3","label":"{{function}}","function":"3*{{Q1}}","temp":true},{"name":"T9","label":"{{function}}","function":"6*{{Q1}}*{{Q1}}","temp":true},{"name":"T10","label":"{{function}}","function":"3*{{Q1}}*{{Q1}}","temp":true},{"name":"T11","label":"{{function}}","function":"3*{{Q1}}","temp":true},{"name":"3-A4","label":"{{function}}","function":"9*{{Q1}}*{{Q1}}"}]},"algorithm":{"name":"calculateOperation","params":{"method":"equivLiteral","keyboard":"NUMERICAL"}}}]}</t>
  </si>
  <si>
    <t>Un trozo de tela tiene las medidas de esta imagen. Calcula su área. 
(Figura M3-MyM-13d-3)
Su área mide &lt;span class=\"no-break\"&gt;{{A1}} cm&lt;sup&gt;2&lt;/sup&gt;.&lt;/span&gt;</t>
  </si>
  <si>
    <t>{"id":"M3-MyM-13d-A-3","seed":{"parameters":[{"name":"Q1","label":null,"list":[2,3,4,5]}],"uniques":true},"scaffolding":[{"id":"step-0","stimulus":"&lt;p&gt;Um pedaço de tecido tem as medidas representadas na imagem a seguir. Calcule a área do tecido.&lt;/p&gt;&lt;div style=\"display:flex; justify-content:center;\"&gt;&lt;div class=\"lemo-fixed-to-responsive\" style=\"max-width: 400px;max-height: 733px;position: relative;width: 100%;display: inline-block;\"&gt;\n\t&lt;img src=\"https://blueberry-assets.oneclick.es/M3_MyM_13d_3.svg\" alt=\"\" tabindex=\"0\"&gt;&lt;/img&gt;\n\t&lt;div class=\"lemo-graphie-container\" style=\"position: absolute;top: 0;left: 0;width: 100%;height: 100%;\"&gt;\n\t\t&lt;div class=\"lemo-graphie\" style=\"position: relative; width: 100%; height: 100%;\"&gt;\n\t\t\t&lt;span class=\"lemo-graphie-label\" style=\"position: absolute; left: 43.5%; top: 19.5%; transform: rotate(-90deg);\"&gt;{{Q1}} cm&lt;/span&gt;\n\t\t\t&lt;span class=\"lemo-graphie-label\" style=\"position: absolute; left: 30.5%; top: 1.5%;\"&gt;{{Q1}} cm&lt;/span&gt;&lt;span class=\"lemo-graphie-label\" style=\"position: absolute; left: 73.5%; top: 46%; transform: rotate(-90deg);\"&gt;{{Q1}} cm&lt;/span&gt;\n\t\t\t&lt;span class=\"lemo-graphie-label\" style=\"position: absolute; left: 43.5%; top: 75%; transform: rotate(-90deg);\"&gt;{{Q1}} cm&lt;/span&gt;\n\t\t\t&lt;span class=\"lemo-graphie-label\" style=\"position: absolute; left: 56%; top: 64.5%;\"&gt;{{T1}} cm&lt;/span&gt;\n\t\t&lt;/div&gt;\n\t&lt;/div&gt;\n&lt;/div&gt;&lt;/div&gt;","template":"&lt;p&gt;A área mede &lt;span class=\"no-break\"&gt;{{response}} cm&lt;sup&gt;2&lt;/sup&gt;.&lt;/span&gt;&lt;/p&gt;","seed":{"calculated":[{"name":"T1","label":"{{function}}","function":"2*{{Q1}}","temp":true},{"name":"A1","label":"{{function}}","function":"5*{{Q1}}*{{Q1}}"}]},"algorithm":{"name":"calculateOperation","params":{"method":"equivLiteral","keyboard":"NUMERICAL"}}},{"id":"step-1","stimulus":"&lt;p&gt;Primeiramente é preciso dividir a figura em dois retângulos. Qual o comprimento do lado indicado com um ponto de interrogação?&lt;/p&gt;","template":"&lt;table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34%; top: 47%;\"&gt;&lt;strong&gt;?&lt;/strong&gt;&lt;/span&gt;\n\t\t\t&lt;span class=\"lemo-graphie-label\" style=\"position: absolute; left: 45%; top: 1.5%;\"&gt;{{Q1}}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cm&lt;/span&gt;\n\t\t&lt;/div&gt;\n\t&lt;/div&gt;\n&lt;/div&gt;&lt;/div&gt;&lt;/td&gt;&lt;/tr&gt;&lt;tr&gt;&lt;td style=\"width: 50%; text-align: center; border: none;\"&gt;&lt;div style=\"display:flex; justify-content:center;\"&gt;&lt;span class=\"no-break\"&gt;? = {{response}} cm&lt;/span&gt;&lt;/div&gt;&lt;/td&gt;&lt;td style=\"width: 50%; text-align: center; border: none;\"&gt;&lt;/td&gt;&lt;/tr&gt;&lt;/tbody&gt;&lt;/table&gt;","seed":{"calculated":[{"name":"T1","label":"{{function}}","function":"2*{{Q1}}","temp":true},{"name":"1-A1","label":"{{function}}","function":"3*{{Q1}}"}]},"algorithm":{"name":"calculateOperation","params":{"method":"equivLiteral","keyboard":"NUMERICAL"}}},{"id":"step-2","stimulus":"&lt;p&gt;Em seguida, calcule as áreas dos dois retângulos.&lt;/p&gt;","template":"&lt;table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32%; top: 46%; transform: rotate(-90deg);\"&gt;{{T2}} cm&lt;/span&gt;\n\t\t\t&lt;span class=\"lemo-graphie-label\" style=\"position: absolute; left: 45%; top: 1.5%;\"&gt;{{Q1}}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cm&lt;/span&gt;\n\t\t&lt;/div&gt;\n\t&lt;/div&gt;\n&lt;/div&gt;&lt;/div&gt;&lt;/td&gt;&lt;/tr&gt;&lt;tr&gt;&lt;td style=\"width: 50%; text-align: center; border: none;\"&gt;&lt;div style=\"display:flex; justify-content:center;\"&gt;&lt;span class=\"no-break\"&gt;Área = {{response}} cm&lt;sup&gt;2&lt;/sup&gt;&lt;/span&gt;&lt;/div&gt;&lt;/td&gt;&lt;td style=\"width: 50%; text-align: center; border: none;\"&gt;&lt;div style=\"display:flex; justify-content:center;\"&gt;&lt;span class=\"no-break\"&gt;Área = {{response}} cm&lt;sup&gt;2&lt;/sup&gt;&lt;/span&gt;&lt;/div&gt;&lt;/td&gt;&lt;/tr&gt;&lt;/tbody&gt;&lt;/table&gt;","seed":{"calculated":[{"name":"T1","label":"{{function}}","function":"2*{{Q1}}","temp":true},{"name":"T2","label":"{{function}}","function":"3*{{Q1}}","temp":true},{"name":"2-A2","label":"{{function}}","function":"3*{{Q1}}*{{Q1}}"},{"name":"2-A3","label":"{{function}}","function":"2*{{Q1}}*{{Q1}}"}]},"algorithm":{"name":"calculateOperation","params":{"method":"equivLiteral","keyboard":"NUMERICAL"}}},{"id":"step-3","stimulus":"&lt;p&gt;Por fim, calcule a área total.&lt;/p&gt;&lt;table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32%; top: 46%; transform: rotate(-90deg);\"&gt;{{T2}} cm&lt;/span&gt;\n\t\t\t&lt;span class=\"lemo-graphie-label\" style=\"position: absolute; left: 45%; top: 1.5%;\"&gt;{{Q1}}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cm&lt;/span&gt;\n\t\t&lt;/div&gt;\n\t&lt;/div&gt;\n&lt;/div&gt;&lt;/div&gt;&lt;/td&gt;&lt;/tr&gt;&lt;/tbody&gt;&lt;/table&gt;","template":"&lt;p style=\"text-align: center\"&gt;Área = {{T3}} cm&lt;sup&gt;2&lt;/sup&gt; + {{T4}} cm&lt;sup&gt;2&lt;/sup&gt; = {{response}} cm&lt;sup&gt;2&lt;/sup&gt;&lt;/p&gt;","seed":{"calculated":[{"name":"T1","label":"{{function}}","function":"2*{{Q1}}","temp":true},{"name":"T2","label":"{{function}}","function":"3*{{Q1}}","temp":true},{"name":"T3","label":"{{function}}","function":"3*{{Q1}}*{{Q1}}","temp":true},{"name":"T4","label":"{{function}}","function":"2*{{Q1}}*{{Q1}}","temp":true},{"name":"3-A4","label":"{{function}}","function":"5*{{Q1}}*{{Q1}}"}]},"algorithm":{"name":"calculateOperation","params":{"method":"equivLiteral","keyboard":"NUMERICAL"}}}]}</t>
  </si>
  <si>
    <t>M3-MyM-14a</t>
  </si>
  <si>
    <t>Utiliza el calendario</t>
  </si>
  <si>
    <t>Selecciona los meses que tienen 31 días.
{{Q1}} *
{{Q2}} *
{{Q3}}</t>
  </si>
  <si>
    <t>Q1 = List = ["Enero","Mayo", "Marzo","Julio","Octubre", "Agosto","Diciembre"]
Q2 = List = ["Enero","Mayo", "Marzo","Julio","Octubre", "Agosto","Diciembre"]
Q3 = List = ["Febrero","Abril","Junio", "Septiembre","Noviembre"]</t>
  </si>
  <si>
    <t>De los 12 meses que componen un año, 7 tienen 31 días.</t>
  </si>
  <si>
    <t>&lt;p&gt;Utiliza los nudillos de ambos puños para ver qué meses tienen 31 días. Los meses que queden sobre los nudillos tienen 31 días, el resto, 30 días. Febrero es la excepción ya que se compone de 28 o 29 días según sea o no año bisiesto.&lt;/p&gt;
Imagen M3-MyM-14a-1a</t>
  </si>
  <si>
    <t>{"id":"M3-MyM-14a-I-1","stimulus":"&lt;p&gt;Selecione os meses que têm 31 dias.&lt;/p&gt;","hint":"&lt;p&gt;Dos 12 meses que compõem um ano, 7 têm 31 dias.&lt;/p&gt;","feedback":"&lt;p&gt;Feche as mãos e use as juntas de ambos os punhos para ver quais meses têm 31 dias. Os meses que permanecem em cima dos nós têm 31 dias e os demais, 30 dias. Fevereiro é a exceção, pois é composto por 28 ou 29 dias, dependendo se o ano é bissexto ou não.&lt;/p&gt;&lt;div style=\"display:flex; justify-content:center;\"&gt;&lt;img src=\"https://blueberry-assets.oneclick.es/M3_MyM_14a_1b.svg\" width=\"300\"&gt;&lt;/img&gt;&lt;/div&gt;","seed":{"parameters":[{"name":"Q1","label":null,"list":["Janeiro","Maio","Março","Julho","Outubro","Agosto","Dezembro"]},{"name":"Q2","label":null,"list":["Janeiro","Maio","Março","Julho","Outubro","Agosto","Dezembro"]},{"name":"Q3","label":null,"list":["Fevereiro","Abril","Junho","Setembro","Novembro"]}],"calculated":[{"name":"A1","label":"{{Q1}}"},{"name":"A2","label":"{{Q2}}"},{"name":"A3","label":"{{Q3}}","incorrect":true}],"uniques":true},"algorithm":{"name":"trueFalse","template":"Multiple choice – multiple response","params":{"countCorrect":2,"countIncorrect":1,"showCheckIcon":false,
            "columns": 3
        }
    }
}</t>
  </si>
  <si>
    <t>Selecciona los meses que tienen 30 días.
{{Q1}} *
{{Q2}} *
{{Q3}}</t>
  </si>
  <si>
    <t>Q1 = List = ["Abril","Junio", "Septiembre","Noviembre"]
Q2 = List = ["Abril","Junio", "Septiembre","Noviembre"]
Q3 = List = ["Enero","Febrero","Mayo", "Marzo","Julio","Octubre", "Agosto","Diciembre"]</t>
  </si>
  <si>
    <t>De los 12 meses que componen un año, 4 tienen 30 días.</t>
  </si>
  <si>
    <t>&lt;p&gt;Utiliza los nudillos de ambos puños para ver qué meses tienen 30 días. Los meses que queden sobre los nudillos tienen 31 días, el resto, 30 días. Febrero es la excepción ya que se compone de 28 o 29 días según sea o no año bisiesto.&lt;/p&gt;
Imagen M3-MyM-14a-1a</t>
  </si>
  <si>
    <t>{"id":"M3-MyM-14a-I-2","stimulus":"&lt;p&gt;Selecione os meses que têm 30 dias.&lt;/p&gt;","hint":"&lt;p&gt;Dos 12 meses que compõem um ano, 4 têm 30 dias.&lt;/p&gt;","feedback":"&lt;p&gt;Feche as mãos e use as juntas de ambos os punhos para ver quais meses têm 31 dias. Os meses que permanecem em cima dos nós têm 31 dias e os demais, 30 dias. Fevereiro é a exceção, pois é composto por 28 ou 29 dias, dependendo se o ano é bissexto ou não.&lt;/p&gt;&lt;div style=\"display:flex; justify-content:center;\"&gt;&lt;img src=\"https://blueberry-assets.oneclick.es/M3_MyM_14a_1b.svg\" width=\"300\"&gt;&lt;/img&gt;&lt;/div&gt;","seed":{"parameters":[{"name":"Q1","label":null,"list":["Abril","Junho","Setembro","Novembro"]},{"name":"Q2","label":null,"list":["Abril","Junho","Setembro","Novembro"]},{"name":"Q3","label":null,"list":["Janeiro","Fevereiro","Maio","Março","Julho","Outubro","Agosto","Dezembro"]}],"calculated":[{"name":"A1","label":"{{Q1}}"},{"name":"A2","label":"{{Q2}}"},{"name":"A3","label":"{{Q3}}","incorrect":true}],"uniques":true},"algorithm":{"name":"trueFalse","template":"Multiple choice – multiple response","params":{"countCorrect":2,"countIncorrect":1,"showCheckIcon":false,
            "columns": 3
        }
    }
}</t>
  </si>
  <si>
    <t>Selecciona las afirmaciones correctas.
{{A1}}*
{{A2}}*
{{A7}}*
{{A3}}*
{{A4}}
{{A5}}
{{A6}}
(se ven 3 opciones, 2 correctas)</t>
  </si>
  <si>
    <t>A1 = "Cada 4 años, febrero tiene 29 días."
A7 = "Los años son bisiestos cada 4 años."
A2 = "Un año bisiesto tiene 366 días."
A3 = "Excepto febrero, un mes puede tener 30 o 31 días."
A4 = "Un mes puede tener 7 o 14 días."
A5 = "En los años bisiestos, febrero tiene un día menos."
A6 = "Un año equivale a 365 días o a 11 meses."</t>
  </si>
  <si>
    <t>El calendario permite organizar los días del año en períodos llamados semanas y meses.</t>
  </si>
  <si>
    <t>&lt;p&gt;Cada &lt;b&gt;año&lt;/b&gt; tiene &lt;b&gt;365 días&lt;/b&gt;, excepto cuando es &lt;b&gt;bisiesto,&lt;/b&gt; que tiene &lt;b&gt;366 días.&lt;/b&gt;&lt;/p&gt;&lt;p&gt;Un año está formado por &lt;b&gt;12 meses.&lt;b/&gt;&lt;/p&gt;
Sí falla A4
&lt;p&gt;Excepto febrero, un mes puede tener 30 o 31 días.&lt;/p&gt;
Sí falla A5
&lt;p&gt;En los años bisiestos, febrero tiene un día más.&lt;/p&gt;
Sí falla A6
&lt;p&gt;En un año hay 12 meses.&lt;/p&gt;</t>
  </si>
  <si>
    <t>{"id":"M3-MyM-14a-I-3","stimulus":"&lt;p&gt;Selecione as afirmações corretas.&lt;/p&gt;","hint":"&lt;p&gt;O calendário permite organizar os dias do ano em períodos chamados de semanas ou meses.&lt;/p&gt;","feedback":"&lt;p&gt;Cada &lt;b&gt;ano&lt;/b&gt; tem &lt;b&gt;365 dias&lt;/b&gt;, exceto quando é um &lt;b&gt;ano bissexto&lt;/b&gt;, o qual tem &lt;b&gt;366 dias.&lt;/b&gt;&lt;/p &gt;&lt;p &gt;Um ano é composto de &lt;b&gt;12 meses.&lt;/b&gt;&lt;/p&gt;","seed":{"parameters":[],"calculated":[{"name":"A1","label":"A cada 4 anos, o mês de fevereiro tem 29 dias."},{"name":"A7","label":"Os anos são bissextos a cada 4 anos."},{"name":"A2","label":"Um ano bissexto tem 366 dias."},{"name":"A3","label":"Com exceção de fevereiro, um mês pode ter 30 ou 31 dias."},{"name":"A4","label":"Um mês pode ter 7 ou 14 dias.","incorrect":true,"feedback":"&lt;p&gt;Com exceção de fevereiro, um mês pode ter 30 ou 31 dias.&lt;/p&gt;"},{"name":"A5","label":"Nos anos bissextos, o mês de fevereiro tem um dia a menos.","incorrect":true,"feedback":"&lt;p&gt;Nos anos bissextos, o mês de fevereiro tem um dia a mais.&lt;/p&gt;"},{"name":"A6","label":"Um ano equivale a 365 dias ou 11 meses.","incorrect":true,"feedback":"&lt;p&gt;Em um ano há 12 meses.&lt;/p&gt;"}],"uniques":true},"algorithm":{"name":"trueFalse","template":"Multiple choice – multiple response","params":{"countCorrect":2,"countIncorrect":1,"showCheckIcon":true}}}</t>
  </si>
  <si>
    <t>Hoy es {{Q1}} de mayo. ¿Cuántas noches habrá antes del {{Q2}} de julio?
Habrá {{A1}} noches.</t>
  </si>
  <si>
    <t>Hoy es 10 de Mayo, ¿cuántas noches dormiremos antes del 20 de Julio?</t>
  </si>
  <si>
    <r>
      <rPr>
        <rFont val="Calibri"/>
        <color theme="1"/>
        <sz val="12.0"/>
      </rPr>
      <t xml:space="preserve">Q1 = Min = </t>
    </r>
    <r>
      <rPr>
        <rFont val="Calibri"/>
        <color theme="1"/>
        <sz val="12.0"/>
      </rPr>
      <t>2</t>
    </r>
    <r>
      <rPr>
        <rFont val="Calibri"/>
        <color theme="1"/>
        <sz val="12.0"/>
      </rPr>
      <t>; Máx = 31; Step = 1
Q2 = Min = 1; Máx = 31; Step = 1</t>
    </r>
  </si>
  <si>
    <t>A1 = 61-{{Q1}}+{{Q2}}</t>
  </si>
  <si>
    <t>&lt;p&gt;Ayúdate de un calendario:&lt;/p&gt;
Imagen M3-MyM-14a-1</t>
  </si>
  <si>
    <t>&lt;p&gt;Para calcular las noches de este período, suma los {{T1}} días que quedan de mayo, los 30 días del mes de junio y los {{Q2}} días de julio.&lt;/p&gt;&lt;p&gt;{{T1}} + 30 + {{Q2}} = {{A1}} noches&lt;/p&gt;
Imagen M3-MyM-14a-1</t>
  </si>
  <si>
    <t>T1 = 31-{{Q1}}</t>
  </si>
  <si>
    <t>{"id":"M3-MyM-14a-E-1","stimulus":"&lt;p&gt;Hoje é {{Q1}} de maio. Quantos dias faltam para chegar {{Q2}} de julho?&lt;/p&gt;","template":"&lt;p&gt;Faltam {{response}} dias.&lt;/p&gt;","hint":"&lt;p&gt;Utilize um calendário:&lt;/p&gt;&lt;div style=\"display:flex; justify-content:center;\"&gt;&lt;img src=\"https://blueberry-assets.oneclick.es/M3_MyM_14a_4.svg\" width=\"150%\"&gt;&lt;/img&gt;&lt;/div&gt;","feedback":"&lt;p&gt;Para calcular os dias desse período, some os {{T1}} dias restantes de maio, os 30 dias de junho e os {{Q2}} dias de julho.&lt;/p&gt;&lt;p&gt;{{T1}} + 30 + {{Q2}} = {{A1}} noches&lt;/p&gt;&lt;div style=\"display:flex; justify-content:center;\"&gt;&lt;img src=\"https://blueberry-assets.oneclick.es/M3_MyM_14a_4.svg\" width=\"150%\"&gt;&lt;/img&gt;&lt;/div&gt;","seed":{"parameters":[{"name":"Q1","label":null,"min":2,"max":31,"step":1},{"name":"Q2","label":null,"min":1,"max":31,"step":1}],"calculated":[{"name":"T1","label":"{{function}}","function":"31-{{Q1}}","temp":true},{"name":"A1","label":"{{function}}","function":"61-{{Q1}}+{{Q2}}"}],"uniques":true},"algorithm":{"name":"calculateOperation","params":{"method":"equivLiteral","keyboard":"NUMERICAL"}}}</t>
  </si>
  <si>
    <t>Las vacaciones de Damián en la playa empiezan el {{Q1}} de julio. Sus padres han reservado {{Q2}} noches en un hotel. ¿Cuál será el último día en el hotel?
El último día será el {{A1}} de agosto.</t>
  </si>
  <si>
    <t>Q1 = Min = 26; Máx = 31; Step = 1
Q2 = Min = 7; Máx = 14; Step = 1</t>
  </si>
  <si>
    <t>A1 = {{Q1}} + {{Q2}}-32</t>
  </si>
  <si>
    <t>&lt;p&gt;Ayúdate de un calendario:&lt;/p&gt;
Imagen M3-MyM-14a-2</t>
  </si>
  <si>
    <t>&lt;p&gt;Para saber cuál será el último día, reparte las {{Q2}} noches: {{T1}} en julio y {{T2}} en agosto.&lt;/p&gt;
Imagen M3-MyM-14a-2</t>
  </si>
  <si>
    <t>T1 = 32-{{Q1}}
T2 = {{Q1}} + {{Q2}}-32</t>
  </si>
  <si>
    <t>{"id":"M3-MyM-14a-E-2","stimulus":"&lt;p&gt;As férias de Daniel na praia começam em {{Q1}} de julho. Seus pais reservaram {{Q2}} dias em um hotel. Qual será o último dia no hotel?&lt;/p&gt;","template":"&lt;p&gt;O último dia será em {{response}} de agosto.&lt;/p&gt;","hint":"&lt;p&gt;Utilize um calendário:&lt;/p&gt;&lt;div style=\"display:flex; justify-content:center;\"&gt;&lt;img src=\"https://blueberry-assets.oneclick.es/M3_MyM_14a_5.svg\" width=\"100%\"&gt;&lt;/img&gt;&lt;/div&gt;","feedback":"&lt;p&gt;Para saber qual será o último dia, distribua os {{Q2}} dias: {{T1}} em julho e {{T2}} em agosto.&lt;/p&gt;&lt;div style=\"display:flex; justify-content:center;\"&gt;&lt;img src=\"https://blueberry-assets.oneclick.es/M3_MyM_14a_5.svg\" width=\"85%\"&gt;&lt;/img&gt;&lt;/div&gt;","seed":{"parameters":[{"name":"Q1","label":null,"min":26,"max":31,"step":1},{"name":"Q2","label":null,"min":7,"max":14,"step":1}],"calculated":[{"name":"T1","label":"{{function}}","function":"32-{{Q1}}","temp":true},{"name":"T2","label":"{{function}}","function":"{{Q1}} + {{Q2}}-32","temp":true},{"name":"A1","label":"{{function}}","function":"{{Q1}} + {{Q2}}-32"}],"uniques":true},"algorithm":{"name":"calculateOperation","params":{"method":"equivLiteral","keyboard":"NUMERICAL"}}}</t>
  </si>
  <si>
    <t>Hoy es {{Q1}} de noviembre y hace {{Q2}} días fue el cumpleaños de Andrea. ¿Qué día cumple años Andrea?
Cumple años el {{A1}} de octubre.</t>
  </si>
  <si>
    <t>Q1 = Min = 5 ; Máx = 15 ; Step = 1
Q2 = Min = 16 ; Máx = 30 ; Step = 1</t>
  </si>
  <si>
    <t>A1 = 31-{{Q2}}+{{Q1}}</t>
  </si>
  <si>
    <t>&lt;p&gt;Ayúdate de un calendario:&lt;/p&gt;
Imagen M3-MyM-14a-3</t>
  </si>
  <si>
    <t>&lt;p&gt;Para saber cuándo fue su cumpleaños, reparte los {{Q2}} días: {{Q1}} en noviembre y {{T1}} en octubre. Como octubre tiene 31 días, el cumpleaños fue el {{A1}}.&lt;/p&gt;
Imagen M3-MyM-14a-3</t>
  </si>
  <si>
    <t>T1 = {{Q2}}-{{Q1}}</t>
  </si>
  <si>
    <t>{"id":"M3-MyM-14a-E-3","stimulus":"&lt;p&gt;Hoje é {{Q1}} de novembro e faz {{Q2}} dias que Andrea fez aniversário. Em qual dia ela fez aniversário?&lt;/p&gt;","template":"&lt;p&gt;Ela fez aniversário no dia {{response}} de outubro.&lt;/p&gt;","hint":"&lt;p&gt;Utilize um calendário:&lt;/p&gt;&lt;div style=\"display:flex; justify-content:center;\"&gt;&lt;img src=\"https://blueberry-assets.oneclick.es/M3_MyM_14a_6.svg\" width=\"100%\"&gt;&lt;/img&gt;&lt;/div&gt;","feedback":"&lt;p&gt;Para saber quando foi o aniversário de Andrea, distribua os {{Q2}} dias: {{Q1}} em novembro e {{T1}} em outubro. Como outubro tem 31 dias, o aniversário foi em {{A1}}.&lt;/p&gt;&lt;div style=\"display:flex; justify-content:center;\"&gt;&lt;img src=\"https://blueberry-assets.oneclick.es/M3_MyM_14a_6.svg\" width=\"85%\"&gt;&lt;/img&gt;&lt;/div&gt;","seed":{"parameters":[{"name":"Q1","label":null,"min":5,"max":15,"step":1},{"name":"Q2","label":null,"min":16,"max":30,"step":1}],"calculated":[{"name":"T1","label":"{{function}}","function":"{{Q2}}-{{Q1}}","temp":true},{"name":"A1","label":"{{function}}","function":"31-{{Q2}}+{{Q1}}"}],"uniques":true},"algorithm":{"name":"calculateOperation","params":{"method":"equivLiteral","keyboard":"NUMERICAL"}}}</t>
  </si>
  <si>
    <t>M3-MyM-14b</t>
  </si>
  <si>
    <t>Establece equivalencias entre años, meses, semanas y días</t>
  </si>
  <si>
    <t>Une las expresiones equivalentes. 
{{Q1}} años :  {{A1}} meses
{{Q2}} años :  {{A2}} días
{{Q3}} semanas  : {{A3}} días</t>
  </si>
  <si>
    <r>
      <rPr>
        <rFont val="Calibri"/>
        <color theme="1"/>
        <sz val="12.0"/>
      </rPr>
      <t xml:space="preserve">{{Q1}} : Mín = 2; Máx = 7 ; Step = 1
{{Q2}}  = List = [2, 3, 4]
{{Q3}} : Mín = 2; Máx = </t>
    </r>
    <r>
      <rPr>
        <rFont val="Calibri"/>
        <color theme="1"/>
        <sz val="12.0"/>
      </rPr>
      <t>11</t>
    </r>
    <r>
      <rPr>
        <rFont val="Calibri"/>
        <color theme="1"/>
        <sz val="12.0"/>
      </rPr>
      <t xml:space="preserve"> ; Step = 1</t>
    </r>
  </si>
  <si>
    <t>A1 = {{Q1}}*12
A2 = {{Q2}}*365
A3 = {{Q3}}*7</t>
  </si>
  <si>
    <t>&lt;p&gt;Un &lt;b&gt;año&lt;/b&gt; equivale a 365 días o 12 meses. Una &lt;b&gt;semana&lt;/b&gt; equivale a 7 días.&lt;/p&gt;</t>
  </si>
  <si>
    <t>&lt;p&gt;Un &lt;b&gt;año&lt;/b&gt; equivale a 365 días o 12 meses.&lt;/p&gt;&lt;p&gt;Una &lt;b&gt;semana&lt;/b&gt; equivale a 7 días.&lt;/p&gt;</t>
  </si>
  <si>
    <t>{"id":"M3-MyM-14b-I-1","stimulus":"&lt;p&gt;Arraste cada expressão para a sua equivalente.&lt;/p&gt;","hint":"&lt;p&gt;Um &lt;b&gt;ano&lt;/b&gt; equivale a 365 dias ou 12 meses. Uma &lt;b&gt;semana&lt;/b&gt; equivale a 7 dias.&lt;/p&gt;","feedback":"&lt;p&gt;Um &lt;b&gt;ano&lt;/b&gt; equivale a 365 dias ou 12 meses.&lt;/p&gt;&lt;p&gt;Uma &lt;b&gt;semana&lt;/b&gt; equivale a 7 dias.&lt;/p&gt;","seed":{"parameters":[{"name":"Q1","label":null,"min":2,"max":7,"step":1},{"name":"Q2","label":null,"list":[2,3,4]},{"name":"Q3","label":null,"min":2,"max":11,"step":1}],"calculated":[{"name":"A1","label":"{{Q1}} anos","function":"{{Q1}}*12 + ' meses'"},{"name":"A2","label":"{{Q2}} anos","function":"{{Q2}}*365 + ' dias'"},{"name":"A3","label":"{{Q3}} semanas","function":"{{Q3}}*7 + ' dias'"}],"isNumToWords":true,"uniques":true},"algorithm":{"name":"linkOperationResult","params":{"invert":true},"template":"Match list"}}</t>
  </si>
  <si>
    <t>Indica si estas frases son verdaderas o falsas.
{{Q1}} semanas son {{T1}} días. *
{{T2}} meses son {{Q2}} años.*
{{T3}} días son {{Q3}} semanas.*
{{T4}} meses son {{T5}} años.
{{T6}} días son {{T7}} semanas.
{{T8}} días son {{T9}} semanas.
Se ven 3, 2 correctas</t>
  </si>
  <si>
    <r>
      <rPr>
        <rFont val="Calibri"/>
        <color theme="1"/>
        <sz val="12.0"/>
      </rPr>
      <t xml:space="preserve">Q1: Min = 2; Máx = 10 ; Step = 1
Q2 : List = [2, 3, 4]
Q3 : Min = 2; Máx = 9 ; Step = 1
</t>
    </r>
    <r>
      <rPr>
        <rFont val="Calibri"/>
        <color theme="1"/>
        <sz val="12.0"/>
      </rPr>
      <t>Q4: List = [1, 2, 3, 4]
Q5 : Min = 1; Máx = 7 ; Step = 1
Q6 : Min = 1; Máx = 7 ; Step = 1</t>
    </r>
  </si>
  <si>
    <t>T1 = 7*{{Q1}}
T2 = 12*{{Q2}}
T3 = {{Q3}}*7
T4 = {{Q4}}*12
T5 = {{Q4}}+1
T6 = {{Q5}}*7
T7 = {{Q5}}+1
T8 = {{Q6}}*7
T9 = {{Q6}}+3</t>
  </si>
  <si>
    <t>Un &lt;b&gt;año&lt;/b&gt; equivale a 12 meses. Una &lt;b&gt;semana,&lt;/b&gt; a 7 días.</t>
  </si>
  <si>
    <t>&lt;p&gt;Un &lt;b&gt;año&lt;/b&gt; equivale a 12 meses. Una &lt;b&gt;semana,&lt;/b&gt; a 7 días.&lt;/p&gt;
-Si falla A4
&lt;p&gt;{{T4}} meses son {{Q4}} años.&lt;/p&gt;
-Si falla A5
&lt;p&gt;{{T6}} días son {{Q5}} semanas.&lt;/p&gt;
-Si falla A6
&lt;p&gt;{{T8}} días son {{Q6}} semanas.&lt;/p&gt;</t>
  </si>
  <si>
    <t>{"id":"M3-MyM-14b-I-2","stimulus":"&lt;p&gt;Indique se as afirmações são verdadeiras ou falsas.&lt;/p&gt;","hint":"&lt;p&gt;Um &lt;b&gt;ano&lt;/b&gt; equivale a 365 dias ou 12 meses. Uma &lt;b&gt;semana&lt;/b&gt; equivale a 7 dias.&lt;/p&gt;","feedback":"&lt;p&gt;Um &lt;b&gt;ano&lt;/b&gt; equivale a 365 dias ou 12 meses. Uma &lt;b&gt;semana&lt;/b&gt; equivale a 7 dias.&lt;/p&gt;","seed":{"parameters":[{"name":"Q1","label":null,"min":2,"max":10,"step":1},{"name":"Q2","label":null,"list":[2,3,4]},{"name":"Q3","label":null,"min":2,"max":9,"step":1},{"name":"Q4","label":null,"list":[1,2,3,4]},{"name":"Q5","label":null,"min":1,"max":7,"step":1},{"name":"Q6","label":null,"min":1,"max":7,"step":1}],"calculated":[{"name":"T1","function":"7*{{Q1}}","temp":true},{"name":"T2","function":"12*{{Q2}}","temp":true},{"name":"T3","function":"{{Q3}}*7","temp":true},{"name":"T4","function":"{{Q4}}*12","temp":true},{"name":"T5","function":"{{Q4}}+1","temp":true},{"name":"T6","function":"{{Q5}}*7","temp":true},{"name":"T7","function":"{{Q5}}+1","temp":true},{"name":"T8","function":"{{Q6}}*7","temp":true},{"name":"T9","function":"{{Q6}}+3","temp":true},{"name":"A1","label":"{{Q1}} semanas são {{T1}} dias."},{"name":"A2","label":"{{T2}} meses são {{Q2}} anos."},{"name":"A3","label":"{{T3}} dias são {{Q3}} semanas."},{"name":"A4","label":"{{T4}} meses são {{T5}} anos.","incorrect":true,"feedback":"&lt;p&gt;{{T4}} meses são {{Q4}} anos.&lt;/p&gt;"},{"name":"A5","label":"{{T6}} dias são {{T7}} semanas.","incorrect":true,"feedback":"&lt;p&gt;{{T6}} dias são {{Q5}} semanas.&lt;/p&gt;"},{"name":"A6","label":"{{T8}} dias são {{T9}} semanas.","incorrect":true,"feedback":"&lt;p&gt;{{T8}} dias são {{Q6}} semanas.&lt;/p&gt;"}],"uniques":true},"algorithm":{"name":"trueFalse","template":"Choice matrix – inline","params":{"countCorrect":2,"countIncorrect":1,"options":["Verdadeira","Falsa"]}}}</t>
  </si>
  <si>
    <t>¿A cuántos meses equivalen {{Q1}} años y medio?
A {{A1}} meses.</t>
  </si>
  <si>
    <t>Q1 = Mín = 2; Máx = 9 ; Step = 1</t>
  </si>
  <si>
    <t>A1 = {{Q1}}*12+6</t>
  </si>
  <si>
    <t>Un año equivale a 12 meses.</t>
  </si>
  <si>
    <t>&lt;p&gt;Un año equivale a 12 meses. Por tanto:&lt;/p&gt;&lt;p&gt;{{Q1}} × 12 + 6 = {{A1}} meses&lt;/p&gt;</t>
  </si>
  <si>
    <t>{"id":"M3-MyM-14b-E-1","stimulus":"&lt;p&gt;Quantos meses equivalem a {{Q1}} anos e meio?&lt;/p&gt;","template":"&lt;p&gt;{{response}} meses.&lt;/p&gt;","hint":"&lt;p&gt;Un ano equivale a 12 meses.&lt;/p&gt;","feedback":"&lt;p&gt;Um ano equivale a 12 meses. Portanto:&lt;/p&gt;&lt;p&gt;{{Q1}} × 12 + 6 = {{A1}} meses&lt;/p&gt;","seed":{"parameters":[{"name":"Q1","label":null,"min":2,"max":9,"step":1}],"calculated":[{"name":"A1","label":"{{function}}","function":"{{Q1}}*12+6"}],"uniques":true},"algorithm":{"name":"calculateOperation","params":{"method":"equivLiteral","keyboard":"NUMERICAL"}}}</t>
  </si>
  <si>
    <t>¿A cuántas semanas equivalen {{T1}} días?
A {{A1}} semanas.</t>
  </si>
  <si>
    <t>T1 = {{Q1}}*7
A1 = {{Q1}}</t>
  </si>
  <si>
    <t>Una semana equivale a 7 días.</t>
  </si>
  <si>
    <t>&lt;p&gt;Una semana equivale a 7 días. Por tanto:&lt;/p&gt;&lt;p&gt;{{T1}} : 7 = {{A1}} semanas&lt;/p&gt;</t>
  </si>
  <si>
    <t>{"id":"M3-MyM-14b-E-2","stimulus":"&lt;p&gt;Quantas semanas equivalem a {{T1}} dias?&lt;/p&gt;","template":"&lt;p&gt;{{response}} semanas.&lt;/p&gt;","hint":"&lt;p&gt;Uma semana equivale a 7 dias.&lt;/p&gt;","feedback":"&lt;p&gt;Uma semana equivale a 7 dias. Portanto:&lt;/p&gt;&lt;p&gt;{{T1}} : 7 = {{Q1}} semanas&lt;/p&gt;","seed":{"parameters":[{"name":"Q1","label":null,"min":2,"max":9,"step":1}],"calculated":[{"name":"T1","label":"{{function}}","function":"{{Q1}}*7","temp":"true"},{"name":"A1","label":"{{function}}","function":"{{Q1}}"}],"uniques":true},"algorithm":{"name":"calculateOperation","params":{"method":"equivLiteral","keyboard":"NUMERICAL"}}}</t>
  </si>
  <si>
    <t>¿Cuántos meses son {{Q2}} años?
Son {{A2}} meses.</t>
  </si>
  <si>
    <t>Q2 = Mín = 2; Máx = 5 ; Step = 1</t>
  </si>
  <si>
    <t>A2 = {{Q2}}*12</t>
  </si>
  <si>
    <t>&lt;p&gt;Un año equivale a 12 meses. Por tanto:&lt;/p&gt;&lt;p&gt;{{Q2}} × 12 = {{A2}} meses&lt;/p&gt;</t>
  </si>
  <si>
    <t>{"id":"M3-MyM-14b-E-3","stimulus":"&lt;p&gt;Quantos meses equivalem a {{Q2}} anos?&lt;/p&gt;","template":"&lt;p&gt;{{response}} meses.&lt;/p&gt;","hint":"&lt;p&gt;Um ano equivale a 12 meses.&lt;/p&gt;","feedback":"&lt;p&gt;Um ano equivale a 12 meses. Portanto:&lt;/p&gt;&lt;p&gt;{{Q2}} × 12 = {{A1}} meses&lt;/p&gt;","seed":{"parameters":[{"name":"Q2","label":null,"min":2,"max":5,"step":1}],"calculated":[{"name":"A1","label":"{{function}}","function":"{{Q2}}*12"}],"uniques":true},"algorithm":{"name":"calculateOperation","params":{"method":"equivLiteral","keyboard":"NUMERICAL"}}}</t>
  </si>
  <si>
    <t>M3-MyM-15a</t>
  </si>
  <si>
    <t>Expresa la hora que marca un reloj analógico y digital</t>
  </si>
  <si>
    <t>Selecciona la hora que marca este reloj.
Imagen M3-MyM-15a-1
Las siete y cuarto.*
Las once menos veinte.
La una y media.
Las ocho y veinte.
(Se ven 3)</t>
  </si>
  <si>
    <t>En un reloj analógico, la manecilla corta señala las horas y la larga, los minutos.</t>
  </si>
  <si>
    <t>&lt;p&gt;En un reloj analógico, la manecilla corta señala las horas y la larga, los minutos.&lt;/p&gt;</t>
  </si>
  <si>
    <r>
      <rPr>
        <rFont val="Calibri"/>
        <sz val="12.0"/>
      </rPr>
      <t>{"id":"M3-MyM-15a-I-1","stimulus":"&lt;p&gt;Selecione a hora que o relógio mostra.&lt;/p&gt;&lt;div style=\"display:flex; justify-content:center;\"&gt;&lt;img src=\"https://blue</t>
    </r>
    <r>
      <rPr>
        <rFont val="Calibri"/>
        <color rgb="FF000000"/>
        <sz val="12.0"/>
      </rPr>
      <t>berry-assets.oneclick.es/M3_MyM_15a_1.svg\" width=\"300\"&gt;&lt;/img&gt;&lt;/div&gt;","hi</t>
    </r>
    <r>
      <rPr>
        <rFont val="Calibri"/>
        <sz val="12.0"/>
      </rPr>
      <t>nt":"&lt;p&gt;Em um relógio analógico, o ponteiro curto aponta para as horas e o ponteiro longo para os minutos.&lt;/p&gt;","feedback":"&lt;p&gt;Em um relógio analógico, o ponteiro curto aponta para as horas e o ponteiro longo para os minutos.&lt;/p&gt;","seed":{"parameters":[],"calculated":[{"name":"A1","label":"Sete horas e quinze minutos."},{"name":"A2","label":"Vinte minutos para as onze horas.","incorrect":true},{"name":"A3","label":"Uma hora e meia.","incorrect":true},{"name":"A4","label":"Oito horas e vinte minutos.","incorrect":true}],"uniques":true},"algorithm":{"name":"trueFalse","template":"Multiple choice – standard","params":{"countCorrect":1,"countIncorrect":2,"showCheckIcon":false,"columns":3
        }
    }
}</t>
    </r>
  </si>
  <si>
    <t>Selecciona la hora que marca este reloj.
Imagen M3-MyM-15a-2
Las siete y cuarto.
Las once menos veinte.*
La una y media.
Las ocho y veinte.
(Se ven 3)</t>
  </si>
  <si>
    <r>
      <rPr>
        <rFont val="Calibri"/>
        <sz val="12.0"/>
      </rPr>
      <t>{"id":"M3-MyM-15a-I-2","stimulus":"&lt;p&gt;Selecione a hora que o relógio mostra.&lt;/p&gt;&lt;div style=\"display:flex; justify-content:center;\"&gt;&lt;img src=\"https://blue</t>
    </r>
    <r>
      <rPr>
        <rFont val="Calibri"/>
        <color rgb="FF000000"/>
        <sz val="12.0"/>
      </rPr>
      <t>berry-assets.oneclick.es/M3_MyM_15a_2.svg\" width=\"300\"&gt;&lt;/img&gt;&lt;/div&gt;","hi</t>
    </r>
    <r>
      <rPr>
        <rFont val="Calibri"/>
        <sz val="12.0"/>
      </rPr>
      <t>nt":"&lt;p&gt;Em um relógio analógico, o ponteiro curto aponta para as horas e o ponteiro longo para os minutos.&lt;/p&gt;","feedback":"&lt;p&gt;Em um relógio analógico, o ponteiro curto aponta para as horas e o ponteiro longo para os minutos.&lt;/p&gt;","seed":{"parameters":[],"calculated":[{"name":"A1","label":"Sete horas e quinze minutos.","incorrect":true},{"name":"A2","label":"Vinte minutos para as onze horas."},{"name":"A3","label":"Uma hora e meia.","incorrect":true},{"name":"A4","label":"Oito hora e vinte minutos.","incorrect":true}],"uniques":true},"algorithm":{"name":"trueFalse","template":"Multiple choice – standard","params":{"countCorrect":1,"countIncorrect":2,"showCheckIcon":false,"columns":3
        }
    }
}</t>
    </r>
  </si>
  <si>
    <t>Selecciona la hora que marca este reloj.
Imagen M3-MyM-15a-3
Las siete y cuarto.
Las once menos veinte.
La una y media.*
Las ocho y veinte.
(Se ven 3)</t>
  </si>
  <si>
    <r>
      <rPr>
        <rFont val="Calibri"/>
        <sz val="12.0"/>
      </rPr>
      <t>{"id":"M3-MyM-15a-I-3","stimulus":"&lt;p&gt;Selecione a hora que o relógio mostra.&lt;/p&gt;&lt;div style=\"display:flex; justify-content:center;\"&gt;&lt;img src=\"https://blue</t>
    </r>
    <r>
      <rPr>
        <rFont val="Calibri"/>
        <color rgb="FF000000"/>
        <sz val="12.0"/>
      </rPr>
      <t>berry-assets.oneclick.es/M3_MyM_15a_3.svg\" width=\"300\"&gt;&lt;/img&gt;&lt;/div&gt;","hi</t>
    </r>
    <r>
      <rPr>
        <rFont val="Calibri"/>
        <sz val="12.0"/>
      </rPr>
      <t>nt":"&lt;p&gt;Em um relógio analógico, o ponteiro curto aponta para as horas e o ponteiro longo para os minutos.&lt;/p&gt;","feedback":"&lt;p&gt;Em um relógio analógico, o ponteiro curto aponta para as horas e o ponteiro longo para os minutos.&lt;/p&gt;","seed":{"parameters":[],"calculated":[{"name":"A1","label":"Sete horas e quinze minutos.","incorrect":true},{"name":"A2","label":"Vinte minutos para as onze horas.","incorrect":true},{"name":"A3","label":"Uma hora e meia."},{"name":"A4","label":"Oito horas e vinte minutos.","incorrect":true}],"uniques":true},"algorithm":{"name":"trueFalse","template":"Multiple choice – standard","params":{"countCorrect":1,"countIncorrect":2,"showCheckIcon":false,"columns":3
        }
    }
}</t>
    </r>
  </si>
  <si>
    <t>Selecciona la hora que marca este reloj.
Imagen M3-MyM-15a-4
Las siete y cuarto.
Las once menos veinte.
La una y media.
Las ocho y veinte.*
(Se ven 3)</t>
  </si>
  <si>
    <r>
      <rPr>
        <rFont val="Calibri"/>
        <sz val="12.0"/>
      </rPr>
      <t>{"id":"M3-MyM-15a-I-4","stimulus":"&lt;p&gt;Selecione a hora que o relógio mostra.&lt;/p&gt;&lt;div style=\"display:flex; justify-content:center;\"&gt;&lt;img src=\"https://blue</t>
    </r>
    <r>
      <rPr>
        <rFont val="Calibri"/>
        <color rgb="FF000000"/>
        <sz val="12.0"/>
      </rPr>
      <t>berry-assets.oneclick.es/M3_MyM_15a_4.svg\" width=\"300\"&gt;&lt;/img&gt;&lt;/div&gt;","hi</t>
    </r>
    <r>
      <rPr>
        <rFont val="Calibri"/>
        <sz val="12.0"/>
      </rPr>
      <t>nt":"&lt;p&gt;Em um relógio analógico, o ponteiro curto aponta para as horas e o ponteiro longo para os minutos.&lt;/p&gt;","feedback":"&lt;p&gt;Em um relógio analógico, o ponteiro curto aponta para as horas e o ponteiro longo para os minutos.&lt;/p&gt;","seed":{"parameters":[],"calculated":[{"name":"A1","label":"Sete horas e quinze minutos.","incorrect":true},{"name":"A2","label":"Vinte minutos para as onze horas.","incorrect":true},{"name":"A3","label":"Uma hora e meia.","incorrect":true},{"name":"A4","label":"Oito horas e vinte minutos."}],"uniques":true},"algorithm":{"name":"trueFalse","template":"Multiple choice – standard","params":{"countCorrect":1,"countIncorrect":2,"showCheckIcon":false,"columns":3
        }
    }
}</t>
    </r>
  </si>
  <si>
    <t>Selecciona la hora que marca este reloj.
Imagen M3-MyM-15a-5
Las seis menos cuarto.*
Las seis y veinticinco.
Las dos en punto.
Las cuatro y media.
(Se ven 3)</t>
  </si>
  <si>
    <t>En un reloj digital, el número antes de los dos puntos marca la hora y el de después, los minutos.</t>
  </si>
  <si>
    <r>
      <rPr>
        <rFont val="Calibri"/>
        <sz val="12.0"/>
      </rPr>
      <t>{"id":"M3-MyM-15a-I-5","stimulus":"&lt;p&gt;Selecione a hora que o relógio mostra.&lt;/p&gt;&lt;div style=\"display:flex; justify-content:center;\"&gt;&lt;img src=\"https://blue</t>
    </r>
    <r>
      <rPr>
        <rFont val="Calibri"/>
        <color rgb="FF000000"/>
        <sz val="12.0"/>
      </rPr>
      <t>berry-assets.oneclick.es/M3_MyM_15a_5.svg\" width=\"300\"&gt;&lt;/img&gt;&lt;/div&gt;","hi</t>
    </r>
    <r>
      <rPr>
        <rFont val="Calibri"/>
        <sz val="12.0"/>
      </rPr>
      <t>nt":"&lt;p&gt;Em um relógio digital, o número antes dos dois pontos indica a hora e o número depois indica os minutos.&lt;/p&gt;","feedback":"&lt;p&gt;Em um relógio digital, o número antes dos dois pontos indica a hora e o número depois indica os minutos.&lt;/p&gt;","seed":{"parameters":[],"calculated":[{"name":"A1","label":"Quinze minutos para as seis horas."},{"name":"A2","label":"Seis horas e vinte e cinco minutos.","incorrect":true},{"name":"A3","label":"Duas horas em ponto.","incorrect":true},{"name":"A4","label":"Quatro horas e meia.","incorrect":true}],"uniques":true},"algorithm":{"name":"trueFalse","template":"Multiple choice – standard","params":{"countCorrect":1,"countIncorrect":2,"showCheckIcon":false,"columns":3
        }
    }
}</t>
    </r>
  </si>
  <si>
    <t>Selecciona la hora que marca este reloj.
Imagen M3-MyM-15a-6
Las seis menos cuarto.
Las seis y veinticinco.*
Las dos en punto.
Las cuatro y media.
(Se ven 3)</t>
  </si>
  <si>
    <r>
      <rPr>
        <rFont val="Calibri"/>
        <sz val="12.0"/>
      </rPr>
      <t>{"id":"M3-MyM-15a-I-6","stimulus":"&lt;p&gt;Selecione a hora que o relógio mostra.&lt;/p&gt;&lt;div style=\"display:flex; justify-content:center;\"&gt;&lt;img src=\"https://blue</t>
    </r>
    <r>
      <rPr>
        <rFont val="Calibri"/>
        <color rgb="FF000000"/>
        <sz val="12.0"/>
      </rPr>
      <t>berry-assets.oneclick.es/M3_MyM_15a_6.svg\" width=\"300\"&gt;&lt;/img&gt;&lt;/div&gt;","hi</t>
    </r>
    <r>
      <rPr>
        <rFont val="Calibri"/>
        <sz val="12.0"/>
      </rPr>
      <t>nt":"&lt;p&gt;Em um relógio digital, o número antes dos dois pontos indica a hora e o número depois indica os minutos.&lt;/p&gt;","feedback":"&lt;p&gt;Em um relógio digital, o número antes dos dois pontos indica a hora e o número depois indica os minutos.&lt;/p&gt;","seed":{"parameters":[],"calculated":[{"name":"A1","label":"Quinze minutos para as seis horas.","incorrect":true},{"name":"A2","label":"Seis horas e vinte e cinco minutos."},{"name":"A3","label":"Duas horas em ponto.","incorrect":true},{"name":"A4","label":"Quatro horas e meia.","incorrect":true}],"uniques":true},"algorithm":{"name":"trueFalse","template":"Multiple choice – standard","params":{"countCorrect":1,"countIncorrect":2,"showCheckIcon":false,"columns":3
        }
    }
}</t>
    </r>
  </si>
  <si>
    <t>Selecciona la hora que marca este reloj.
Imagen M3-MyM-15a-7
Las seis menos cuarto.
Las seis y veinticinco.
Las dos en punto.*
Las cuatro y media.
(Se ven 3)</t>
  </si>
  <si>
    <r>
      <rPr>
        <rFont val="Calibri"/>
        <sz val="12.0"/>
      </rPr>
      <t>{"id":"M3-MyM-15a-I-7","stimulus":"&lt;p&gt;Selecione a hora que o relógio mostra.&lt;/p&gt;&lt;div style=\"display:flex; justify-content:center;\"&gt;&lt;img src=\"https://blue</t>
    </r>
    <r>
      <rPr>
        <rFont val="Calibri"/>
        <color rgb="FF000000"/>
        <sz val="12.0"/>
      </rPr>
      <t>berry-assets.oneclick.es/M3_MyM_15a_7.svg\" width=\"300\"&gt;&lt;/img&gt;&lt;/div&gt;","hi</t>
    </r>
    <r>
      <rPr>
        <rFont val="Calibri"/>
        <sz val="12.0"/>
      </rPr>
      <t>nt":"&lt;p&gt;Em um relógio digital, o número antes dos dois pontos indica a hora e o número depois indica os minutos.&lt;/p&gt;","feedback":"&lt;p&gt;Em um relógio digital, o número antes dos dois pontos indica a hora e o número depois indica os minutos.&lt;/p&gt;","seed":{"parameters":[],"calculated":[{"name":"A1","label":"Quinze minutos para as seis horas.","incorrect":true},{"name":"A2","label":"Seis horas e vinte e cinco minutos.","incorrect":true},{"name":"A3","label":"Duas horas em ponto."},{"name":"A4","label":"Quatro horas e meia.","incorrect":true}],"uniques":true},"algorithm":{"name":"trueFalse","template":"Multiple choice – standard","params":{"countCorrect":1,"countIncorrect":2,"showCheckIcon":false,"columns":3
        }
    }
}</t>
    </r>
  </si>
  <si>
    <t>Selecciona la hora que marca este reloj.
Imagen M3-MyM-15a-8
Las seis menos cuarto.
Las seis y veinticinco.
Las dos en punto.
Las cuatro y media.*
(Se ven 3)</t>
  </si>
  <si>
    <r>
      <rPr>
        <rFont val="Calibri"/>
        <sz val="12.0"/>
      </rPr>
      <t>{"id":"M3-MyM-15a-I-8","stimulus":"&lt;p&gt;Selecione a hora que o relógio mostra.&lt;/p&gt;&lt;div style=\"display:flex; justify-content:center;\"&gt;&lt;img src=\"https://blue</t>
    </r>
    <r>
      <rPr>
        <rFont val="Calibri"/>
        <color rgb="FF000000"/>
        <sz val="12.0"/>
      </rPr>
      <t>berry-assets.oneclick.es/M3_MyM_15a_8.svg\" width=\"300\"&gt;&lt;/img&gt;&lt;/div&gt;","hi</t>
    </r>
    <r>
      <rPr>
        <rFont val="Calibri"/>
        <sz val="12.0"/>
      </rPr>
      <t>nt":"&lt;p&gt;Em um relógio digital, o número antes dos dois pontos indica a hora e o número depois indica os minutos.&lt;/p&gt;","feedback":"&lt;p&gt;Em um relógio digital, o número antes dos dois pontos indica a hora e o número depois indica os minutos.&lt;/p&gt;","seed":{"parameters":[],"calculated":[{"name":"A1","label":"Quinze minutos para as seis horas.","incorrect":true},{"name":"A2","label":"Seis horas e vinte e cinco minutos.","incorrect":true},{"name":"A3","label":"Duas horas em ponto.","incorrect":true},{"name":"A4","label":"Quatro horas e meia."}],"uniques":true},"algorithm":{"name":"trueFalse","template":"Multiple choice – standard","params":{"countCorrect":1,"countIncorrect":2,"showCheckIcon":false,"columns":3
        }
    }
}</t>
    </r>
  </si>
  <si>
    <t>¿Qué hora marca este reloj? Escríbela con palabras.
Imagen M3-MyM-15a-1
El reloj marca {{A1}}.</t>
  </si>
  <si>
    <t>A1 = "las siete y cuarto"</t>
  </si>
  <si>
    <t>{"id":"M3-MyM-15a-E-1","stimulus":"&lt;p&gt;Que horas marca este relógio? Escreva por extenso.&lt;/p&gt;&lt;div style=\"display:flex; justify-content:center;\"&gt;&lt;img src=\"https://blueberry-assets.oneclick.es/M3_MyM_15a_1.svg\" width=\"300\"&gt;&lt;/img&gt;&lt;/div&gt;","template":"&lt;p&gt;O relógio marca {{response}}.&lt;/p&gt;","hint":"&lt;p&gt;Em um relógio analógico, o ponteiro curto aponta para as horas e o ponteiro longo para os minutos.&lt;/p&gt;","feedback":"&lt;p&gt;Em um relógio analógico, o ponteiro curto aponta para as horas e o ponteiro longo para os minutos.&lt;/p&gt;","seed":{"parameters":[],"calculated":[{"name":"A1","label":"sete horas e quinze minutos"}],"uniques":true},"algorithm":{"name":"calculateOperation","template":"Cloze with text"}}</t>
  </si>
  <si>
    <t>¿Qué hora marca este reloj? Escríbela con palabras.
Imagen M3-MyM-15a-2
El reloj marca {{A1}}.</t>
  </si>
  <si>
    <t>A1 = "las once menos veinte"</t>
  </si>
  <si>
    <t>{"id":"M3-MyM-15a-E-2","stimulus":"&lt;p&gt;Que horas marca este relógio? Escreva por extenso.&lt;/p&gt;&lt;div style=\"display:flex; justify-content:center;\"&gt;&lt;img src=\"https://blueberry-assets.oneclick.es/M3_MyM_15a_2.svg\" width=\"300\"&gt;&lt;/img&gt;&lt;/div&gt;","template":"&lt;p&gt;O relógio marca {{response}}.&lt;/p&gt;","hint":"&lt;p&gt;Em um relógio analógico, o ponteiro curto aponta para as horas e o ponteiro longo para os minutos.&lt;/p&gt;","feedback":"&lt;p&gt;Em um relógio analógico, o ponteiro curto aponta para as horas e o ponteiro longo para os minutos.&lt;/p&gt;","seed":{"parameters":[],"calculated":[{"name":"A1","label":"vinte minutos para as onze horas"}],"uniques":true},"algorithm":{"name":"calculateOperation","template":"Cloze with text"}}</t>
  </si>
  <si>
    <t>¿Qué hora marca este reloj? Escríbela con palabras.
Imagen M3-MyM-15a-3
El reloj marca {{A1}}.</t>
  </si>
  <si>
    <t>A1 = "la una y media"</t>
  </si>
  <si>
    <t>{"id":"M3-MyM-15a-E-3","stimulus":"&lt;p&gt;Que horas marca este relógio? Escreva por extenso.&lt;/p&gt;&lt;div style=\"display:flex; justify-content:center;\"&gt;&lt;img src=\"https://blueberry-assets.oneclick.es/M3_MyM_15a_3.svg\" width=\"300\"&gt;&lt;/img&gt;&lt;/div&gt;","template":"&lt;p&gt;O relógio marca {{response}}.&lt;/p&gt;","hint":"&lt;p&gt;Em um relógio analógico, o ponteiro curto aponta para as horas e o ponteiro longo para os minutos.&lt;/p&gt;","feedback":"&lt;p&gt;Em um relógio analógico, o ponteiro curto aponta para as horas e o ponteiro longo para os minutos.&lt;/p&gt;","seed":{"parameters":[],"calculated":[{"name":"A1","label":"uma hora e meia"}],"uniques":true},"algorithm":{"name":"calculateOperation","template":"Cloze with text"}}</t>
  </si>
  <si>
    <t>¿Qué hora marca este reloj? Escríbela con palabras.
Imagen M3-MyM-15a-4
El reloj marca {{A1}}.</t>
  </si>
  <si>
    <t>A1 = "las ocho y veinte"</t>
  </si>
  <si>
    <t>{"id":"M3-MyM-15a-E-4","stimulus":"&lt;p&gt;Que horas marca este relógio? Escreva por extenso.&lt;/p&gt;&lt;div style=\"display:flex; justify-content:center;\"&gt;&lt;img src=\"https://blueberry-assets.oneclick.es/M3_MyM_15a_4.svg\" width=\"300\"&gt;&lt;/img&gt;&lt;/div&gt;","template":"&lt;p&gt;O relógio marca {{response}}.&lt;/p&gt;","hint":"&lt;p&gt;Em um relógio analógico, o ponteiro curto aponta para as horas e o ponteiro longo para os minutos.&lt;/p&gt;","feedback":"&lt;p&gt;Em um relógio analógico, o ponteiro curto aponta para as horas e o ponteiro longo para os minutos.&lt;/p&gt;","seed":{"parameters":[],"calculated":[{"name":"A1","label":"oito horas e vinte minutos"}],"uniques":true},"algorithm":{"name":"calculateOperation","template":"Cloze with text"}}</t>
  </si>
  <si>
    <t>¿Qué hora marca este reloj? Escríbela con palabras.
Imagen M3-MyM-15a-5
El reloj marca {{A1}}.</t>
  </si>
  <si>
    <t>A1 = "las seis menos cuarto"</t>
  </si>
  <si>
    <t>{"id":"M3-MyM-15a-E-5","stimulus":"&lt;p&gt;Que horas marca este relógio? Escreva por extenso.&lt;/p&gt;&lt;div style=\"display:flex; justify-content:center;\"&gt;&lt;img src=\"https://blueberry-assets.oneclick.es/M3_MyM_15a_5.svg\" width=\"300\"&gt;&lt;/img&gt;&lt;/div&gt;","template":"&lt;p&gt;O relógio marca {{response}}.&lt;/p&gt;","hint":"&lt;p&gt;Em um relógio digital, o número antes dos dois pontos indica a hora e o número depois indica os minutos.&lt;/p&gt;","feedback":"&lt;p&gt;Em um relógio digital, o número antes dos dois pontos indica a hora e o número depois indica os minutos.&lt;/p&gt;","seed":{"parameters":[],"calculated":[{"name":"A1","label":"quinze minutos para as seis horas"}],"uniques":true},"algorithm":{"name":"calculateOperation","template":"Cloze with text"}}</t>
  </si>
  <si>
    <t>¿Qué hora marca este reloj? Escríbela con palabras.
Imagen M3-MyM-15a-6
El reloj marca {{A1}}.</t>
  </si>
  <si>
    <t>A1 = "las seis y veinticinco"</t>
  </si>
  <si>
    <t>{"id":"M3-MyM-15a-E-6","stimulus":"&lt;p&gt;Que horas marca este relógio? Escreva por extenso.&lt;/p&gt;&lt;div style=\"display:flex; justify-content:center;\"&gt;&lt;img src=\"https://blueberry-assets.oneclick.es/M3_MyM_15a_6.svg\" width=\"300\"&gt;&lt;/img&gt;&lt;/div&gt;","template":"&lt;p&gt;O relógio marca {{response}}.&lt;/p&gt;","hint":"&lt;p&gt;Em um relógio digital, o número antes dos dois pontos indica a hora e o número depois indica os minutos.&lt;/p&gt;","feedback":"&lt;p&gt;Em um relógio digital, o número antes dos dois pontos indica a hora e o número depois indica os minutos.&lt;/p&gt;","seed":{"parameters":[],"calculated":[{"name":"A1","label":"seis horas e vinte e cinco minutos"}],"uniques":true},"algorithm":{"name":"calculateOperation","template":"Cloze with text"}}</t>
  </si>
  <si>
    <t>¿Qué hora marca este reloj? Escríbela con palabras.
Imagen M3-MyM-15a-7
El reloj marca {{A1}}.</t>
  </si>
  <si>
    <t>A1 = "las dos en punto"</t>
  </si>
  <si>
    <t>{"id":"M3-MyM-15a-E-7","stimulus":"&lt;p&gt;Que horas marca este relógio? Escreva por extenso.&lt;/p&gt;&lt;div style=\"display:flex; justify-content:center;\"&gt;&lt;img src=\"https://blueberry-assets.oneclick.es/M3_MyM_15a_7.svg\" width=\"300\"&gt;&lt;/img&gt;&lt;/div&gt;","template":"&lt;p&gt;O relógio marca {{response}}.&lt;/p&gt;","hint":"&lt;p&gt;Em um relógio digital, o número antes dos dois pontos indica a hora e o número depois indica os minutos.&lt;/p&gt;","feedback":"&lt;p&gt;Em um relógio digital, o número antes dos dois pontos indica a hora e o número depois indica os minutos.&lt;/p&gt;","seed":{"parameters":[],"calculated":[{"name":"A1","label":"duas horas em ponto"}],"uniques":true},"algorithm":{"name":"calculateOperation","template":"Cloze with text"}}</t>
  </si>
  <si>
    <t>¿Qué hora marca este reloj? Escríbela con palabras.
Imagen M3-MyM-15a-8
El reloj marca {{A1}}.</t>
  </si>
  <si>
    <t>A1 = "las cuatro y media"</t>
  </si>
  <si>
    <t>{"id":"M3-MyM-15a-E-8","stimulus":"&lt;p&gt;Que horas marca este relógio? Escreva por extenso.&lt;/p&gt;&lt;div style=\"display:flex; justify-content:center;\"&gt;&lt;img src=\"https://blueberry-assets.oneclick.es/M3_MyM_15a_8.svg\" width=\"300\"&gt;&lt;/img&gt;&lt;/div&gt;","template":"&lt;p&gt;O relógio marca {{response}}.&lt;/p&gt;","hint":"&lt;p&gt;Em um relógio digital, o número antes dos dois pontos indica a hora e o número depois indica os minutos.&lt;/p&gt;","feedback":"&lt;p&gt;Em um relógio digital, o número antes dos dois pontos indica a hora e o número depois indica os minutos.&lt;/p&gt;","seed":{"parameters":[],"calculated":[{"name":"A1","label":"quatro horas e meia"}],"uniques":true},"algorithm":{"name":"calculateOperation","template":"Cloze with text"}}</t>
  </si>
  <si>
    <t>M3-MyM-15b</t>
  </si>
  <si>
    <t>Relaciona los conceptos de cuarto de hora, media y tres cuartos de hora con sus equivalencias en minutos</t>
  </si>
  <si>
    <t>Arrastra la solución de esta equivalencia.
{{Q1}} cuartos de hora = {{A1}} minutos</t>
  </si>
  <si>
    <t>Drag and 
drop</t>
  </si>
  <si>
    <t>A1 = {{Q1}}*15
Distractores:
A2 = {{Q1}}*30
A3 = {{Q1}}*60</t>
  </si>
  <si>
    <t>Un cuarto de hora es la cuarta parte de 60 minutos.</t>
  </si>
  <si>
    <t>&lt;p&gt;Un cuarto de hora son 15 minutos. Por tanto:&lt;/p&gt;&lt;p&gt;{{Q1}} cuartos de hora × 15 minutos = {{A1}} minutos&lt;/p&gt;</t>
  </si>
  <si>
    <t>{"id":"M3-MyM-15b-I-1","stimulus":"&lt;p&gt;Arraste a solução desta equivalência.&lt;/p&gt;","template":"&lt;p style=\"text-align: center\"&gt;{{Q1}} quartos de hora = {{response}} minutos&lt;/p&gt;","hint":"&lt;p&gt;Um quarto de hora é a quarta parte de 60 minutos.&lt;/p&gt;","feedback":"&lt;p&gt;Um quarto de hora são 15 minutos. Portanto:&lt;/p&gt;&lt;p style=\"text-align: center\"&gt;{{Q1}} quartos de hora = {{Q1}} × 15 minutos = {{A1}} minutos&lt;/p&gt;","seed":{"parameters":[{"name":"Q1","label":null,"list":[2,3,4,5]}],"calculated":[{"name":"A1","label":"{{function}}","function":"{{Q1}}*15"},{"name":"A2","label":"{{function}}","function":"{{Q1}}*30","incorrect":true},{"name":"A3","label":"{{function}}","function":"{{Q1}}*60","incorrect":true}],"uniques":true},"algorithm":{"name":"calculateOperation","template":"Cloze with drag &amp; drop","params":{"keyboard":"NUMERICAL"}}}</t>
  </si>
  <si>
    <t>Arrastra la solución de esta equivalencia.
{{Q2}} medias horas = {{A2}} minutos</t>
  </si>
  <si>
    <t>A2 = {{Q2}}*30
Distractores:
A1 = {{Q2}}*15
A3 = {{Q2}}*60</t>
  </si>
  <si>
    <t>Media hora es la mitad de 60 minutos.</t>
  </si>
  <si>
    <t>&lt;p&gt;Media hora son 30 minutos. Por tanto:&lt;/p&gt;&lt;p&gt;{{Q1}} medias horas × 30 minutos = {{A2}} minutos&lt;/p&gt;</t>
  </si>
  <si>
    <t>{"id":"M3-MyM-15b-I-2","stimulus":"&lt;p&gt;Arraste a solução desta equivalência.&lt;/p&gt;","template":"&lt;p style=\"text-align: center\"&gt;{{Q1}} meias horas = {{response}} minutos&lt;/p&gt;","hint":"&lt;p&gt;Meia hora é a metade de 60 minutos.&lt;/p&gt;","feedback":"&lt;p&gt;Meia hora são 30 minutos. Portanto:&lt;/p&gt;&lt;p style=\"text-align: center\"&gt;{{Q1}} meias horas = {{Q1}} × 30 minutos = {{A2}} minutos&lt;/p&gt;","seed":{"parameters":[{"name":"Q1","label":null,"list":[2,3,4,5]}],"calculated":[{"name":"A1","label":"{{function}}","function":"{{Q1}}*15","incorrect":true},{"name":"A2","label":"{{function}}","function":"{{Q1}}*30"},{"name":"A3","label":"{{function}}","function":"{{Q1}}*60","incorrect":true}],"uniques":true},"algorithm":{"name":"calculateOperation","template":"Cloze with drag &amp; drop","params":{"keyboard":"NUMERICAL"}}}</t>
  </si>
  <si>
    <t>Completa esta equivalencia.
{{Q1}} cuartos de hora = {{A1}} minutos</t>
  </si>
  <si>
    <t>A1 = {{Q1}}*15</t>
  </si>
  <si>
    <t>{"id":"M3-MyM-15b-E-1","stimulus":"&lt;p&gt;Complete esta equivalência.&lt;/p&gt;","template":"&lt;p style=\"text-align: center\"&gt;{{Q1}} quartos de hora = {{response}} minutos&lt;/p&gt;","hint":"&lt;p&gt;Um quarto de hora é a quarta parte de 60 minutos.&lt;/p&gt;","feedback":"&lt;p&gt;Um quarto de hora são 15 minutos. Portanto:&lt;/p&gt;&lt;p style=\"text-align: center\"&gt;{{Q1}} quartos de hora = {{Q1}} × 15 minutos = {{A1}} minutos&lt;/p&gt;","seed":{"parameters":[{"name":"Q1","label":null,"list":[2,3,4,5]}],"calculated":[{"name":"A1","label":"{{function}}","function":"{{Q1}}*15"}],"uniques":true},"algorithm":{"name":"calculateOperation","params":{"method":"equivLiteral","keyboard":"NUMERICAL"}}}</t>
  </si>
  <si>
    <t>Completa esta equivalencia.
{{Q1}} medias horas = {{A1}} minutos</t>
  </si>
  <si>
    <t>A1 = {{Q1}}*30</t>
  </si>
  <si>
    <t>&lt;p&gt;Media hora son 30 minutos. Por tanto:&lt;/p&gt;&lt;p&gt;{{Q1}} medias horas × 30 minutos = {{A1}} minutos&lt;/p&gt;</t>
  </si>
  <si>
    <t>{"id":"M3-MyM-15b-E-2","stimulus":"&lt;p&gt;Complete esta equivalência.&lt;/p&gt;","template":"&lt;p style=\"text-align: center\"&gt;{{Q1}} meias horas = {{response}} minutos&lt;/p&gt;","hint":"&lt;p&gt;Meia hora é a metade de 60 minutos.&lt;/p&gt;","feedback":"&lt;p&gt;Meia hora são 30 minutos. Portanto:&lt;/p&gt;&lt;p style=\"text-align: center\"&gt;{{Q1}} meias horas = {{Q1}} × 30 minutos = {{A1}} minutos&lt;/p&gt;","seed":{"parameters":[{"name":"Q1","label":null,"list":[2,3,4,5]}],"calculated":[{"name":"A1","label":"{{function}}","function":"{{Q1}}*30"}],"uniques":true},"algorithm":{"name":"calculateOperation","params":{"method":"equivLiteral","keyboard":"NUMERICAL"}}}</t>
  </si>
  <si>
    <t>Ángela y Sergio han jugado al pádel durante {{T1}} minutos. ¿Cómo se puede reescribir esta duración?
Han jugado durante {{A1}} cuartos de hora y {{A2}} minutos.</t>
  </si>
  <si>
    <t>Q1 = List = 2, 3, 4, 5
Q2 = Mín: 1; Máx: 14; Step: 1</t>
  </si>
  <si>
    <t>T1 = 15*{{Q1}}+{{Q2}}
A1 = {{Q1}}
A2 = {{Q2}}</t>
  </si>
  <si>
    <t>&lt;p&gt;Un cuarto de hora son 15 minutos. Por tanto:&lt;/p&gt;&lt;p&gt;{{T1}} minutos : 15 minutos = {{Q1}} cuartos de hora, resto = {{Q2}} minutos&lt;/p&gt;</t>
  </si>
  <si>
    <t>{"id":"M3-MyM-15b-A-1","stimulus":"&lt;p&gt;Ângela e Sérgio estão jogando tênis há {{T1}} minutos. Reescreva esse tempo de outra maneira completando a sentença a seguir.&lt;/p&gt;","template":"&lt;p&gt;Eles estão jogando há {{response}} quartos de hora e {{response}} minutos.&lt;/p&gt;","hint":"&lt;p&gt;Um quarto de hora é a quarta parte de 60 minutos.&lt;/p&gt;","feedback":"&lt;p&gt;Um quarto de hora são 15 minutos. Portanto:&lt;/p&gt;&lt;p&gt;{{T1}} minutos : 15 minutos = {{Q1}} quartos de hora, resto = {{Q2}} minutos&lt;/p&gt;","seed":{"parameters":[{"name":"Q1","label":null,"list":[2,3,4,5]},{"name":"Q2","label":null,"min":1,"max":14,"step":1}],"calculated":[{"name":"T1","label":"{{function}}","function":"15*{{Q1}}+{{Q2}}","temp":true},{"name":"A1","label":"{{function}}","function":"{{Q1}}"},{"name":"A2","label":"{{function}}","function":"{{Q2}}"}],"uniques":true},"algorithm":{"name":"calculateOperation","params":{"method":"equivLiteral","keyboard":"NUMERICAL"}}}</t>
  </si>
  <si>
    <t>En el cine se está proyectando una película cuya duración es de {{T1}} minutos. ¿Cómo se puede reescribir esta duración?
La película dura {{A1}} medias horas y {{A2}} minutos.</t>
  </si>
  <si>
    <t>Q1 = List = 2, 3, 4
Q2 = Mín: 1; Máx: 29; Step: 1</t>
  </si>
  <si>
    <t>T1 = 30*{{Q1}}+{{Q2}}
A1 = {{Q1}}
A2 = {{Q2}}</t>
  </si>
  <si>
    <t>&lt;p&gt;Media hora son 30 minutos. Por tanto:&lt;/p&gt;&lt;p&gt;{{T1}} minutos : 30 minutos = {{Q1}} medias horas, resto = {{Q2}} minutos&lt;/p&gt;</t>
  </si>
  <si>
    <t>{"id":"M3-MyM-15b-A-2","stimulus":"&lt;p&gt;Em uma sala de cinema está sendo projetado um filme cuja duração é de {{T1}} minutos. Reescreva esse tempo de outra maneira completando a sentença a seguir&lt;/p&gt;","template":"&lt;p&gt;O filme dura {{response}} meias horas e {{response}} minutos.&lt;/p&gt;","hint":"&lt;p&gt;Meia hora é a metade de 60 minutos.&lt;/p&gt;","feedback":"&lt;p&gt;Meia hora são 30 minutos. Portanto:&lt;/p&gt;&lt;p&gt;{{T1}} minutos : 30 minutos = {{Q1}} meias horas, resto = {{Q2}} minutos&lt;/p&gt;","seed":{"parameters":[{"name":"Q1","label":null,"list":[2,3,4]},{"name":"Q2","label":null,"min":1,"max":29,"step":1}],"calculated":[{"name":"T1","label":"{{function}}","function":"30*{{Q1}}+{{Q2}}","temp":true},{"name":"A1","label":"{{function}}","function":"{{Q1}}"},{"name":"A2","label":"{{function}}","function":"{{Q2}}"}],"uniques":true},"algorithm":{"name":"calculateOperation","params":{"method":"equivLiteral","keyboard":"NUMERICAL"}}}</t>
  </si>
  <si>
    <t>Esther asiste a un curso de inglés cuyas clases duran tres cuartos de hora. Si en el último mes ha asistido a {{Q1}} clases, calcula los minutos totales que ha recibido clase.
Ha recibido {{A1}} minutos de clase.</t>
  </si>
  <si>
    <t>Q1 = Mín = 4; Máx = 8; Step =1</t>
  </si>
  <si>
    <t>A1 = {{Q1}}*45</t>
  </si>
  <si>
    <t>Tres cuartos de hora son 45 minutos.</t>
  </si>
  <si>
    <t>&lt;p&gt;Tres cuartos de hora son 45 minutos. Por tanto:&lt;/p&gt;&lt;p&gt;45 minutos × {{Q1}} clases = {{A1}} minutos&lt;/p&gt;</t>
  </si>
  <si>
    <t>{"id":"M3-MyM-15b-A-3","stimulus":"&lt;p&gt;Edna frequenta um curso de inglês cujas aulas duram três quartos de hora. Se no último mês ela participou de {{Q1}} aulas, calcule o total de minutos de aula que ela teve.&lt;/p&gt;","template":"&lt;p&gt;Ela teve {{response}} minutos de aula no total.&lt;/p&gt;","hint":"&lt;p&gt;Três quartos de hora são 45 minutos.&lt;/p&gt;","feedback":"&lt;p&gt;Três quartos de hora são 45 minutos. Portanto:&lt;/p&gt;&lt;p&gt;45 minutos × {{Q1}} aulas = {{A1}} minutos&lt;/p&gt;","seed":{"parameters":[{"name":"Q1","label":null,"min":4,"max":8,"step":1}],"calculated":[{"name":"A1","label":"{{function}}","function":"{{Q1}}*45"}],"uniques":true},"algorithm":{"name":"calculateOperation","params":{"method":"equivLiteral","keyboard":"NUMERICAL"}}}</t>
  </si>
  <si>
    <t>M3-MyM-15c</t>
  </si>
  <si>
    <t>Establece las equivalencias entre las diferentes unidades de tiempo</t>
  </si>
  <si>
    <t>Señala si las siguientes equivalencias son correctas o no.
&lt;span class=\"no-break\"&gt;{{Q1}} h&lt;/span&gt; = &lt;span class=\"no-break\"&gt;{{T1}} min&lt;/span&gt; *
&lt;span class=\"no-break\"&gt;{{Q2}} min&lt;/span&gt; = &lt;span class=\"no-break\"&gt;{{T2}} s&lt;/span&gt; *
&lt;span class=\"no-break\"&gt;{{T3}} s&lt;/span&gt; = &lt;span class=\"no-break\"&gt;{{Q3}} min&lt;/span&gt; *
&lt;span class=\"no-break\"&gt;{{T4}} h&lt;/span&gt; = &lt;span class=\"no-break\"&gt;{{Q4}} min&lt;/span&gt;
&lt;span class=\"no-break\"&gt;{{Q5}} min&lt;/span&gt; = &lt;span class=\"no-break\"&gt;{{T5}} h&lt;/span&gt;
&lt;span class=\"no-break\"&gt;{{Q6}} s&lt;/span&gt; = &lt;span class=\"no-break\"&gt;{{T6}} min&lt;/span&gt;
(Se ven 3 opciones, 1 correcta; etiquetas: Correcto | Incorrecto)</t>
  </si>
  <si>
    <t>Q1-Q6: Mín: 1; Máx: 10; Step: 1</t>
  </si>
  <si>
    <t>T1 = {{Q1}}*60 
T2 = {{Q2}}*60 
T3 = {{Q3}}*60
T4 = {{Q4}}*60
T5 = {{Q5}}*60
T6 = {{Q6}}*60</t>
  </si>
  <si>
    <t>&lt;p&gt;Las equivalencias entre las unidades de tiempo son:&lt;/p&gt;&lt;p&gt;1 h = 60 min&lt;/p&gt;&lt;p&gt;1 min = 60 s&lt;/p&gt;</t>
  </si>
  <si>
    <t>&lt;p&gt;Las equivalencias entre las unidades de tiempo son:&lt;/p&gt;&lt;p&gt;1 h = 60 min&lt;/p&gt;&lt;p&gt;1 min = 60 s&lt;/p&gt;
-SI falla A4
&lt;p&gt;La equivalencia correcta es:&lt;/p&gt;&lt;p&gt;&lt;span class=\"no-break\"&gt;{{Q4}} h&lt;/span&gt; = &lt;span class=\"no-break\"&gt;{{T4}} min&lt;/span&gt;&lt;/p&gt;
-Si falla A5
&lt;p&gt;La equivalencia correcta es:&lt;/p&gt;&lt;p&gt;&lt;span class=\"no-break\"&gt;{{T5}} min&lt;/span&gt; = &lt;span class=\"no-break\"&gt;{{Q5}} h&lt;/span&gt;&lt;/p&gt;
-Sí falla A6
&lt;p&gt;La equivalencia correcta es:&lt;/p&gt;&lt;p&gt;&lt;span class=\"no-break\"&gt;{{T6}} s&lt;/span&gt; = &lt;span class=\"no-break\"&gt;{{Q6}} min&lt;/span&gt;&lt;/p&gt;</t>
  </si>
  <si>
    <t>{"id":"M3-MyM-15c-I-1","stimulus":"&lt;p&gt;Indique se as seguintes equivalências estão corretas ou incorretas.&lt;/p&gt;","hint":"&lt;p&gt;As equivalências entre as unidades de tempo são:&lt;/p&gt;&lt;p style=\"text-align: center\"&gt;1 h = 60 min&lt;/p&gt;&lt;p style=\"text-align: center\"&gt;1 min = 60 s&lt;/p&gt;","feedback":"&lt;p&gt;As equivalências entre as unidades de tempo são:&lt;/p&gt;&lt;p style=\"text-align: center\"&gt;1 h = 60 min&lt;/p&gt;&lt;p style=\"text-align: center\"&gt;1 min = 60 s&lt;/p&gt;","seed":{"parameters":[{"name":"Q1","label":null,"min":1,"max":10,"step":1},{"name":"Q2","label":null,"min":1,"max":10,"step":1},{"name":"Q3","label":null,"min":1,"max":10,"step":1},{"name":"Q4","label":null,"min":1,"max":10,"step":1},{"name":"Q5","label":null,"min":1,"max":10,"step":1},{"name":"Q6","label":null,"min":1,"max":10,"step":1}],"calculated":[{"name":"T1","function":"{{Q1}}*60","temp":true},{"name":"T2","function":"{{Q2}}*60","temp":true},{"name":"T3","function":"{{Q3}}*60","temp":true},{"name":"T4","function":"{{Q4}}*60","temp":true},{"name":"T5","function":"{{Q5}}*60","temp":true},{"name":"T6","function":"{{Q6}}*60","temp":true},{"name":"A1","label":"&lt;span class=\"no-break\"&gt;{{Q1}} h&lt;/span&gt; = &lt;span class=\"no-break\"&gt;{{T1}} min&lt;/span&gt;"},{"name":"A2","label":"&lt;span class=\"no-break\"&gt;{{Q2}} min&lt;/span&gt; = &lt;span class=\"no-break\"&gt;{{T2}} s&lt;/span&gt;"},{"name":"A3","label":"&lt;span class=\"no-break\"&gt;{{T3}} s&lt;/span&gt; = &lt;span class=\"no-break\"&gt;{{Q3}} min&lt;/span&gt;"},{"name":"A4","label":"&lt;span class=\"no-break\"&gt;{{T4}} h&lt;/span&gt; = &lt;span class=\"no-break\"&gt;{{Q4}} min&lt;/span&gt;","incorrect":true,"feedback":"&lt;p&gt;A equivalência correta é:&lt;/p&gt;&lt;p&gt;&lt;span class=\"no-break\"&gt;{{Q4}} h&lt;/span&gt; = &lt;span class=\"no-break\"&gt;{{T4}} min&lt;/span&gt;&lt;/p&gt;"},{"name":"A5","label":"&lt;span class=\"no-break\"&gt;{{Q5}} min&lt;/span&gt; = &lt;span class=\"no-break\"&gt;{{T5}} h&lt;/span&gt;","incorrect":true,"feedback":"&lt;p&gt;A equivalência correta é:&lt;/p&gt;&lt;p&gt;&lt;span class=\"no-break\"&gt;{{T5}} min&lt;/span&gt; = &lt;span class=\"no-break\"&gt;{{Q5}} h&lt;/span&gt;&lt;/p&gt;"},{"name":"A6","label":"&lt;span class=\"no-break\"&gt;{{Q6}} s&lt;/span&gt; = &lt;span class=\"no-break\"&gt;{{T6}} min&lt;/span&gt;","incorrect":true,"feedback":"&lt;p&gt;A equivalência correta é:&lt;/p&gt;&lt;p&gt;&lt;span class=\"no-break\"&gt;{{T6}} s&lt;/span&gt; = &lt;span class=\"no-break\"&gt;{{Q6}} min&lt;/span&gt;&lt;/p&gt;"}],"uniques":true},"algorithm":{"name":"trueFalse","template":"Choice matrix – inline","params":{"countCorrect":1,"countIncorrect":2,"options":["Correta","Incorreta"]}}}</t>
  </si>
  <si>
    <t>Completa la siguiente equivalencia.
&lt;span class=\"no-break\"&gt;{{Q1}} h&lt;/span&gt; = &lt;span class=\"no-break\"&gt;{{A1}} min&lt;/span&gt;</t>
  </si>
  <si>
    <t>Q1: List: [1; 2, 3, 4, 5]</t>
  </si>
  <si>
    <t xml:space="preserve">A1 = {{Q1}}*60 </t>
  </si>
  <si>
    <t>&lt;p&gt;La equivalencia entre horas y minutos es:&lt;/p&gt;&lt;p&gt;1 h = 60 min&lt;/p&gt;</t>
  </si>
  <si>
    <t>&lt;p&gt;La equivalencia se calcula de esta manera:&lt;/p&gt;&lt;p&gt;{{Q1}} h × 60 = {{A1}} min&lt;/p&gt;</t>
  </si>
  <si>
    <t>{
    "id": "M3-MyM-15c-E-1",
    "stimulus": "&lt;p&gt;Complete a seguinte equivalência.&lt;/p&gt;",
    "template": "&lt;p style=\"text-align: center\"&gt;&lt;span class=\"no-break\"&gt;{{Q1}} h&lt;/span&gt; = &lt;span class=\"no-break\"&gt;{{response}} min&lt;/span&gt;&lt;p&gt;",
    "hint": "&lt;p&gt;A equivalência entre horas e minutos é:&lt;/p&gt;&lt;p style=\"text-align: center\"&gt;1 h = 60 min&lt;/p&gt;",
    "feedback": "&lt;p&gt;A equivalência é calculada da seguinte maneira:&lt;/p&gt;&lt;p style=\"text-align: center\"&gt;{{Q1}} h × 60 = {{A1}} min&lt;/p&gt;",
    "seed": {
        "parameters": [
            {
                "name": "Q1",
                "label": null,
                "list": [
                    1,
                    2,
                    3,
                    4,
                    5
                ]
            }
        ],
        "calculated": [
            {
                "name": "A1",
                "label": "{{function}}",
                "function": "{{Q1}}*60"
            }
        ],
        "uniques": true
    },
    "algorithm": {
        "name": "calculateOperation",
        "params": {
            "method": "equivLiteral",
            "keyboard": "NUMERICAL"
        }
    }
}</t>
  </si>
  <si>
    <t>Completa la siguiente equivalencia.
&lt;span class=\"no-break\"&gt;{{T1}} min&lt;/span&gt; = &lt;span class=\"no-break\"&gt;{{A1}} h&lt;/span&gt;</t>
  </si>
  <si>
    <t>T1 = {{Q1}}*60
A1 = {{Q1}}</t>
  </si>
  <si>
    <t>&lt;p&gt;La equivalencia se calcula de esta manera:&lt;/p&gt;&lt;p&gt;{{Q1}} min : 60 = {{A1}} h&lt;/p&gt;</t>
  </si>
  <si>
    <t>{
    "id": "M3-MyM-15c-E-2",
    "stimulus": "&lt;p&gt;Complete a seguinte equivalência.&lt;/p&gt;",
    "template": "&lt;p style=\"text-align: center\"&gt;&lt;span class=\"no-break\"&gt;{{T1}} min&lt;/span&gt; = &lt;span class=\"no-break\"&gt;{{response}} h&lt;/span&gt;&lt;/p&gt;",
    "hint": "&lt;p&gt;A equivalência entre horas e minutos é:&lt;/p&gt;&lt;p style=\"text-align: center\"&gt;1 h = 60 min&lt;/p&gt;",
    "feedback": "&lt;p&gt;A equivalência é calculada da seguinte maneira:&lt;/p&gt;&lt;p&gt;{{T1}} min : 60 = {{A1}} h&lt;/p&gt;",
    "seed": {
        "parameters": [
            {
                "name": "Q1",
                "label": null,
                "list": [
                    1,
                    2,
                    3,
                    4,
                    5
                ]
            }
        ],
        "calculated": [
            {
                "name": "T1",
                "label": "{{function}}",
                "function": "{{Q1}}*60",
                "temp": true
            },
            {
                "name": "A1",
                "label": "{{function}}",
                "function": "{{Q1}}"
            }
        ],
        "uniques": true
    },
    "algorithm": {
        "name": "calculateOperation",
        "params": {
            "method": "equivLiteral",
            "keyboard": "NUMERICAL"
        }
    }
}</t>
  </si>
  <si>
    <t>Completa la siguiente equivalencia.
&lt;span class=\"no-break\"&gt;{{T1}} s&lt;/span&gt; = &lt;span class=\"no-break\"&gt;{{A1}} min&lt;/span&gt;</t>
  </si>
  <si>
    <t>&lt;p&gt;La equivalencia entre minutos y segundos es:&lt;/p&gt;&lt;p&gt;1 min = 60 s&lt;/p&gt;</t>
  </si>
  <si>
    <t>&lt;p&gt;La equivalencia se calcula de esta manera:&lt;/p&gt;&lt;p&gt;{{Q1}} s : 60 = {{A1}} min&lt;/p&gt;</t>
  </si>
  <si>
    <t>{"id":"M3-MyM-15c-E-3","stimulus":"&lt;p&gt;Complete a seguinte equivalência.&lt;/p&gt;","template":"&lt;p style=\"text-align: center\"&gt;&lt;span class=\"no-break\"&gt;{{T1}} s&lt;/span&gt; = &lt;span class=\"no-break\"&gt;{{response}} min&lt;/span&gt;&lt;/p&gt;","hint":"&lt;p&gt;A equivalência entre minutos e segundos é:&lt;/p&gt;&lt;p style=\"text-align: center\"&gt;1 min = 60 s&lt;/p&gt;","feedback":"&lt;p&gt;A equivalência é calculada da seguinte maneira:&lt;/p&gt;&lt;p&gt;{{T1}} s : 60 = {{A1}} min&lt;/p&gt;","seed":{"parameters":[{"name":"Q1","label":null,"list":[1,2,3,4,5]}],"calculated":[{"name":"T1","label":"{{function}}","function":"{{Q1}}*60","temp":true},{"name":"A1","label":"{{function}}","function":"{{Q1}}"}],"uniques":true},"algorithm":{"name":"calculateOperation","params":{"method":"equivLiteral","keyboard":"NUMERICAL"}}}</t>
  </si>
  <si>
    <t>Completa la siguiente equivalencia.
&lt;span class=\"no-break\"&gt;{{Q1}} min&lt;/span&gt; = &lt;span class=\"no-break\"&gt;{{A1}} s&lt;/span&gt;</t>
  </si>
  <si>
    <t>&lt;p&gt;La equivalencia se calcula de esta manera:&lt;/p&gt;&lt;p&gt;{{Q1}} min × 60 = {{A1}} s&lt;/p&gt;</t>
  </si>
  <si>
    <t>{"id":"M3-MyM-15c-E-4","stimulus":"&lt;p&gt;Complete a seguinte equivalência.&lt;/p&gt;","template":"&lt;p style=\"text-align: center\"&gt;&lt;span class=\"no-break\"&gt;{{Q1}} min&lt;/span&gt; = &lt;span class=\"no-break\"&gt;{{response}} s&lt;/span&gt;&lt;/p&gt;","hint":"&lt;p&gt;A equivalência entre minutos e segundos é:&lt;/p&gt;&lt;p style=\"text-align: center\"&gt;1 min = 60 s&lt;/p&gt;","feedback":"&lt;p&gt;A equivalência é calculada da seguinte maneira:&lt;/p&gt;&lt;p style=\"text-align: center\"&gt;{{Q1}} min × 60 = {{A1}} s&lt;/p&gt;","seed":{"parameters":[{"name":"Q1","label":null,"list":[1,2,3,4,5]}],"calculated":[{"name":"A1","label":"{{function}}","function":"{{Q1}}*60"}],"uniques":true},"algorithm":{"name":"calculateOperation","params":{"method":"equivLiteral","keyboard":"NUMERICAL"}}}</t>
  </si>
  <si>
    <t>Miguel ha llegado al estadio &lt;span class=\"no-break\"&gt;{{Q1}} s&lt;/span&gt; antes de que empiece el concierto. ¿A cuántos minutos equivale este tiempo?
Ha llegado &lt;span class=\"no-break\"&gt;{{A1}} min&lt;/span&gt; antes.</t>
  </si>
  <si>
    <t>Q1: Mín: 300; Máx: 2700; Step: 60</t>
  </si>
  <si>
    <t>A1 = {{Q1}}/60</t>
  </si>
  <si>
    <t>¿Cuántos segundos antes llegó Miguel al concierto?
Llegó {{A2}} s antes.
(Cloze with Math)
A2:  {{Q1}}</t>
  </si>
  <si>
    <t>¿Qué pide el enunciado?
Expresar los segundos en minutos.*
Expresar los segundos en horas.
Expresar los minutos en segundos.
(Single choice)</t>
  </si>
  <si>
    <t>Para convertir los segundos en minutos, ¿cuál es la equivalencia correcta?
1 min = 60 s*
60 min = 1 s
1 min = 3 600 s
(Single choice)</t>
  </si>
  <si>
    <t>Utiliza la equivalencia del paso anterior para calcular cuántos minutos antes llegó Miguel al concierto.
{{Q1}} s : 60 = {{A3}} min
(Close with Math)
A3 = {{Q1}}/60</t>
  </si>
  <si>
    <t>{"id":"M3-MyM-15c-A-1","seed":{"parameters":[{"name":"Q1","label":null,"min":300,"max":2700,"step":60}],"uniques":true},"scaffolding":[{"id":"step-0","stimulus":"&lt;p&gt;Miguel chegou ao estádio &lt;span class=\"no-break\"&gt;{{Q1}} s&lt;/span&gt; antes do início do show. A quantos minutos esse tempo equivale?&lt;/p&gt;","template":"&lt;p&gt;Ele chegou &lt;span class=\"no-break\"&gt;{{response}} min&lt;/span&gt; antes.&lt;/p&gt;","seed":{"calculated":[{"name":"0-A1","label":"{{function}}","function":"{{Q1}}/60"}]},"algorithm":{"name":"calculateOperation","params":{"method":"equivLiteral","keyboard":"NUMERICAL"}}},{"id":"step-1","stimulus":"&lt;p&gt;Miguel chegou ao show com quantos segundos de antecedência?&lt;/p&gt;","template":"&lt;p&gt;Ele chegou {{response}} s antes.&lt;/p&gt;","seed":{"calculated":[{"name":"1-A1","label":"{{function}}","function":"{{Q1}}"}]},"algorithm":{"name":"calculateOperation","params":{"method":"equivLiteral","keyboard":"NUMERICAL"}}},{"id":"step-2","stimulus":"&lt;p&gt;O que pede o enunciado?&lt;/p&gt;","seed":{"calculated":[{"name":"2-A1","label":"&lt;p&gt;Expressar os segundos em minutos.&lt;/p&gt;"},{"name":"2-A2","label":"&lt;p&gt;Expressar os segundos em horas.&lt;/p&gt;","incorrect":true},{"name":"2-A3","label":"&lt;p&gt;Expressar os minutos em segundos.&lt;/p&gt;","incorrect":true}]},"algorithm":{"name":"trueFalse","template":"Multiple choice – standard"}},{"id":"step-3","stimulus":"&lt;p&gt;Para converter segundos em minutos, qual é a equivalência correta?&lt;/p&gt;","seed":{"calculated":[{"name":"3-A1","label":"&lt;p style=\"text-align: center\"&gt;1 min = 60 s&lt;/p&gt;"},{"name":"2-A2","label":"&lt;p&gt;60 min = 1 s&lt;/p&gt;","incorrect":true},{"name":"2-A3","label":"&lt;p style=\"text-align: center\"&gt;1 min = 3 600 s&lt;/p&gt;","incorrect":true}]},"algorithm":{"name":"trueFalse","template":"Multiple choice – standard"}},{"id":"step-4","stimulus":"&lt;p&gt;Utilize a equivalência do passo anterior para calcular com quantos minutos de antecedência Miguel chegou ao show.&lt;/p&gt;","template":"&lt;p style=\"text-align: center\"&gt;{{Q1}} s : 60 = {{response}} min&lt;/p&gt;","seed":{"calculated":[{"name":"4-A1","label":"{{function}}","function":"{{Q1}}/60"}]},"algorithm":{"name":"calculateOperation","params":{"method":"equivLiteral","keyboard":"NUMERICAL"}}}]}</t>
  </si>
  <si>
    <t>Un trayecto en tren a París ha durado &lt;span class=\"no-break\"&gt;{{Q1}} h.&lt;/span&gt;. ¿A cuántos minutos equivale este tiempo?
El trayecto ha durado &lt;span class=\"no-break\"&gt;{{A1}} min.&lt;/span&gt;</t>
  </si>
  <si>
    <t>Q1: Mín: 1; Máx: 15; Step: 1</t>
  </si>
  <si>
    <t>A1 = {{Q1}}*60</t>
  </si>
  <si>
    <t>¿Cuánto tiempo ha durado el trayecto a París?
El trayecto ha sido de {{A2}} h.
(Cloze with Math)
A2 = {{Q1}}</t>
  </si>
  <si>
    <t>¿Qué pide el enunciado?
Expresar la duración del trayecto en minutos.*
Expresar la duración del trayecto en segundos.
Expresar la duración del trayecto en horas.
(Single choice)</t>
  </si>
  <si>
    <t>Para convertir las horas en minutos, ¿cuál es la equivalencia correcta?
1 h = 60 min*
1 h = 3 600 min
60 h = 1 min
(Single choice)</t>
  </si>
  <si>
    <t>Utiliza la equivalencia del paso anterior para calcular cuántos minutos ha durado el trayecto.
{{Q1}} h × 60 = {{A3}} min
(Close with Math)
A3 = {{Q1}}*60</t>
  </si>
  <si>
    <t>{"id":"M3-MyM-15c-A-2","seed":{"parameters":[{"name":"Q1","label":null,"min":1,"max":15,"step":1}],"uniques":true},"scaffolding":[{"id":"step-0","stimulus":"&lt;p&gt;Uma viagem de trem para Paranapiacaba durou &lt;span class=\"no-break\"&gt;{{Q1}} h&lt;/span&gt;. Esse tempo equivale a quantos minutos?&lt;/p&gt;","template":"&lt;p&gt;A viagem durou &lt;span class=\"no-break\"&gt;{{response}} min.&lt;/span&gt;&lt;/p&gt;","seed":{"calculated":[{"name":"0-A1","label":"{{function}}","function":"{{Q1}}*60"}]},"algorithm":{"name":"calculateOperation","params":{"method":"equivLiteral","keyboard":"NUMERICAL"}}},{"id":"step-1","stimulus":"&lt;p&gt;Quanto tempo durou a viagem até Paranapiacaba?&lt;/p&gt;","template":"&lt;p&gt;A viagem foi de {{response}} h.&lt;/p&gt;","seed":{"calculated":[{"name":"1-A1","label":"{{function}}","function":"{{Q1}}"}]},"algorithm":{"name":"calculateOperation","params":{"method":"equivLiteral","keyboard":"NUMERICAL"}}},{"id":"step-2","stimulus":"&lt;p&gt;O que pede o enunciado?&lt;/p&gt;","seed":{"calculated":[{"name":"2-A1","label":"&lt;p&gt;Expressar o tempo da viagem em minutos.&lt;/p&gt;"},{"name":"2-A2","label":"&lt;p&gt;Expressar o tempo da viagem em segundos.&lt;/p&gt;","incorrect":true},{"name":"2-A3","label":"&lt;p&gt;Expressar o tempo da viagem em horas.&lt;/p&gt;","incorrect":true}]},"algorithm":{"name":"trueFalse","template":"Multiple choice – standard"}},{"id":"step-3","stimulus":"&lt;p&gt;Para converter segundos em minutos, qual é a equivalência correta?&lt;/p&gt;","seed":{"calculated":[{"name":"3-A1","label":"&lt;p style=\"text-align: center\"&gt;1 h = 60 min&lt;/p&gt;"},{"name":"2-A2","label":"&lt;p style=\"text-align: center\"&gt;1 h = 3 600 min&lt;/p&gt;","incorrect":true},{"name":"2-A3","label":"&lt;p&gt;60 h = 1 min&lt;/p&gt;","incorrect":true}]},"algorithm":{"name":"trueFalse","template":"Multiple choice – standard"}},{"id":"step-4","stimulus":"&lt;p&gt;Utilize a equivalência da etapa anterior para calcular quantos minutos a viagem durou.&lt;/p&gt;","template":"&lt;p style=\"text-align: center\"&gt;{{Q1}} h × 60 = {{response}} min&lt;/p&gt;","seed":{"calculated":[{"name":"4-A1","label":"{{function}}","function":"{{Q1}}*60"}]},"algorithm":{"name":"calculateOperation","params":{"method":"equivLiteral","keyboard":"NUMERICAL"}}}]}</t>
  </si>
  <si>
    <t>El tiempo de espera estimado para la compra de unas entradas es de &lt;span class=\"no-break\"&gt;{{Q1}} s.&lt;/span&gt; ¿A cuántos minutos equivalen?
El tiempo de espera es de &lt;span class=\"no-break\"&gt;{{A1}} min.&lt;/span&gt;</t>
  </si>
  <si>
    <t>Q1: Mín: 600; Máx: 2700; Step: 60</t>
  </si>
  <si>
    <t>¿Cuántos segundos dura la espera para la compra de entradas?
El tiempo de espera es de {{A2}} s.
(Cloze with Math)
A2 = {{Q1}}</t>
  </si>
  <si>
    <t>¿Qué pide el enunciado?
Expresar el tiempo de espera en minutos.*
Expresar el tiempo de espera en horas.
Expresar el tiempo de espera en segundos.
(Single choice)</t>
  </si>
  <si>
    <t>Utiliza la equivalencia del paso anterior para calcular cuántos son los minutos de espera.
{{Q1}} s : 60 = {{A3}} min
(Close with Math)
A3 = {{Q1}}/60</t>
  </si>
  <si>
    <t>{"id":"M3-MyM-15c-A-3","seed":{"parameters":[{"name":"Q1","label":null,"min":600,"max":2700,"step":60}],"uniques":true},"scaffolding":[{"id":"step-0","stimulus":"&lt;p&gt;O tempo de espera estimado para comprar os ingressos de um festival de música é de &lt;span class=\"no-break\"&gt;{{Q1}} s.&lt;/span&gt; A quantos minutos esse tempo equivale?&lt;/p&gt;","template":"&lt;p&gt;O tempo de espera é de &lt;span class=\"no-break\"&gt;{{response}} min.&lt;/span&gt;&lt;/p&gt;","seed":{"calculated":[{"name":"0-A1","label":"{{function}}","function":"{{Q1}}/60"}]},"algorithm":{"name":"calculateOperation","params":{"method":"equivLiteral","keyboard":"NUMERICAL"}}},{"id":"step-1","stimulus":"&lt;p&gt;De quantos segundos é o tempo estimado de espera para a compra dos ingressos?&lt;/p&gt;","template":"&lt;p&gt;O tempo de espera é de {{response}} s.&lt;/p&gt;","seed":{"calculated":[{"name":"1-A1","label":"{{function}}","function":"{{Q1}}"}]},"algorithm":{"name":"calculateOperation","params":{"method":"equivLiteral","keyboard":"NUMERICAL"}}},{"id":"step-2","stimulus":"&lt;p&gt;O que pede o enunciado?&lt;/p&gt;","seed":{"calculated":[{"name":"2-A1","label":"&lt;p&gt;Expressar o tempo de espera em minutos.&lt;/p&gt;"},{"name":"2-A2","label":"&lt;p&gt;Expressar o tempo de espera em horas.&lt;/p&gt;","incorrect":true},{"name":"2-A3","label":"&lt;p&gt;Expressar o tempo de espera em segundos.&lt;/p&gt;","incorrect":true}]},"algorithm":{"name":"trueFalse","template":"Multiple choice – standard"}},{"id":"step-3","stimulus":"&lt;p&gt;Para converter segundos em minutos, qual é a equivalência correta?&lt;/p&gt;","seed":{"calculated":[{"name":"3-A1","label":"&lt;p style=\"text-align: center\"&gt;1 min = 60 s&lt;/p&gt;"},{"name":"2-A2","label":"&lt;p&gt;60 min = 1 s&lt;/p&gt;","incorrect":true},{"name":"2-A3","label":"&lt;p style=\"text-align: center\"&gt;1 min = 3 600 s&lt;/p&gt;","incorrect":true}]},"algorithm":{"name":"trueFalse","template":"Multiple choice – standard"}},{"id":"step-4","stimulus":"&lt;p&gt;Utilize a equivalência do passo anterior para calcular em quantos minutos é o tempo de espera.&lt;/p&gt;","template":"&lt;p style=\"text-align: center\"&gt;{{Q1}} s : 60 = {{response}} min&lt;/p&gt;","seed":{"calculated":[{"name":"4-A1","label":"{{function}}","function":"{{Q1}}/60"}]},"algorithm":{"name":"calculateOperation","params":{"method":"equivLiteral","keyboard":"NUMERICAL"}}}]}</t>
  </si>
  <si>
    <t>M3-MyM-15d</t>
  </si>
  <si>
    <t>Suma y resta de intervalos de hora</t>
  </si>
  <si>
    <t>Escoge el resultado de esta operación.
{{Q1}} h y {{Q2}} min + {{Q3}} h y {{Q4}} min = {{grupo1}} h y {{grupo2}} min</t>
  </si>
  <si>
    <t>Q1: Mín: 1; Máx: 10; Step: 1
Q2: Mín: 5; Máx: 30; Step: 
Q3: Mín: 1; Máx: 10; Step: 1
Q4: Mín: 5; Máx: 29; Step: 1</t>
  </si>
  <si>
    <t>{{grupo1}} = {{A1}}* | {{A2}} | {{A3}}
A1 = {{Q1}}+{{Q3}}
A2 = {{Q1}}+{{Q2}}
A3 = {{Q2}}+{{Q4}}
{{grupo2}} = {{A4}} *| {{A5}} | {{A6}}
A4 = {{Q2}}+{{Q4}}
A5 = {{Q3}}+{{Q4}}
A6 = {{Q1}}+{{Q3}}</t>
  </si>
  <si>
    <t>Suma las horas y los minutos por separado.</t>
  </si>
  <si>
    <t>&lt;p&gt;Al sumar intervalos de tiempo, opera con las horas y los minutos por separado.&lt;/p&gt;&lt;p&gt;{{Q1}} h + {{Q3}} h = {{A1}} h&lt;/p&gt;&lt;p&gt;{{Q2}} min + {{Q4}} min = {{A4}} min&lt;/p&gt;</t>
  </si>
  <si>
    <t>{"id":"M3-MyM-15d-I-1","stimulus":"&lt;p&gt;Selecione o resultado desta operação.&lt;/p&gt;","template":"&lt;p style=\"text-align: center\"&gt;{{Q1}} h {{Q2}} min + {{Q3}} h {{Q4}} min = {{response}} h {{response}} min&lt;/p&gt;","hint":"&lt;p&gt;Adicione as horas e os minutos separadamente.&lt;/p&gt;","feedback":"&lt;p&gt;Ao adicionar intervalos de tempo, opere com as horas e com os minutos separadamente.&lt;/p&gt;&lt;p style=\"text-align: center\"&gt;{{Q1}} h + {{Q3}} h = {{A1}} h&lt;/p&gt;&lt;p&gt;{{Q2}} min + {{Q4}} min = {{A4}} min&lt;/p&gt;","seed":{"parameters":[{"name":"Q1","label":null,"min":1,"max":10,"step":1},{"name":"Q2","label":null,"min":5,"max":30,"step":1},{"name":"Q3","label":null,"min":1,"max":10,"step":1},{"name":"Q4","label":null,"min":5,"max":29,"step":1}],"calculated":[{"name":"A1","label":"{{function}}","function":"{{Q1}}+{{Q3}}","group":1},{"name":"A2","label":"{{function}}","function":"{{Q1}}+{{Q2}}","group":1,"incorrect":true},{"name":"A3","label":"{{function}}","function":"{{Q2}}+{{Q4}}","group":1,"incorrect":true},{"name":"A4","label":"{{function}}","function":"{{Q2}}+{{Q4}}","group":2},{"name":"A5","label":"{{function}}","function":"{{Q3}}+{{Q4}}","group":2,"incorrect":true},{"name":"A6","label":"{{function}}","function":"{{Q1}}+{{Q3}}","group":2,"incorrect":true}],"uniques":true},"algorithm":{"name":"groupResponses","template":"Cloze with drop down"}}</t>
  </si>
  <si>
    <t>Escoge el resultado de esta operación.
{{T1}} h y {{T2}} min − {{Q3}} h y {{Q4}} min = {{grupo1}} h y {{grupo2}} min</t>
  </si>
  <si>
    <t>Q1: Mín: 2; Máx: 5; Step: 1
Q2: Mín: 5; Máx: 29; Step: 1
Q3: Mín: 2; Máx: 5; Step: 1
Q4: Mín: 5; Máx: 29; Step: 1</t>
  </si>
  <si>
    <t>T1 = {{Q1}}+{{Q3}}
T2 = {{Q2}}+{{Q4}}
{{grupo3}} = {{A7}} | {{A8}} | {{A9}}
A7 = {{Q1}}*
A8 = {{T1}}+{{Q3}}
A9 = {{T1}}+{{T2}}
{{grupo4}} = {{A10}} | {{A11}} | {{A12}}
A10 = {{Q2}}*
A11 = {{T2}}+{{Q4}}
A12 = {{Q3}}+{{Q4}}</t>
  </si>
  <si>
    <t>Resta las horas y los minutos por separado.</t>
  </si>
  <si>
    <t>&lt;p&gt;Al restar intervalos de tiempo, opera con las horas y los minutos por separado.&lt;/p&gt;&lt;p&gt;{{T1}} h − {{Q3}} h = {{Q1}} h&lt;/p&gt;&lt;p&gt;{{T2}} min − {{Q4}} min = {{Q2}} min&lt;/p&gt;</t>
  </si>
  <si>
    <t>{"id":"M3-MyM-15d-I-2","stimulus":"&lt;p&gt;Selecione o resultado desta operação.&lt;/p&gt;","template":"&lt;p style=\"text-align: center\"&gt;{{T1}} h {{T2}} min − {{Q3}} h {{Q4}} min = {{response}} h {{response}} min&lt;/p&gt;","hint":"&lt;p&gt;Subtraia as horas e os minutos separadamente.&lt;/p&gt;","feedback":"&lt;p&gt;Ao subtrair intervalos de tempo, opere com as horas e com os minutos separadamente.&lt;/p&gt;&lt;p style=\"text-align: center\"&gt;{{T1}} h − {{Q3}} h = {{Q1}} h&lt;/p&gt;&lt;p style=\"text-align: center\"&gt;{{T2}} min − {{Q4}} min = {{Q2}} min&lt;/p&gt;","seed":{"parameters":[{"name":"Q1","label":null,"min":2,"max":5,"step":1},{"name":"Q2","label":null,"min":5,"max":29,"step":1},{"name":"Q3","label":null,"min":2,"max":5,"step":1},{"name":"Q4","label":null,"min":5,"max":29,"step":1}],"calculated":[{"name":"T1","label":"{{function}}","function":"{{Q1}}+{{Q3}}","temp":true},{"name":"T2","label":"{{function}}","function":"{{Q2}}+{{Q4}}","temp":true},{"name":"A1","label":"{{function}}","function":"{{Q1}}","group":1},{"name":"A2","label":"{{function}}","function":"{{T1}}+{{Q3}}","group":1,"incorrect":true},{"name":"A3","label":"{{function}}","function":"{{T1}}+{{T2}}","group":1,"incorrect":true},{"name":"A4","label":"{{function}}","function":"{{Q2}}","group":2},{"name":"A5","label":"{{function}}","function":"{{T2}}+{{Q4}}","group":2,"incorrect":true},{"name":"A6","label":"{{function}}","function":"{{Q3}}+{{Q4}}","group":2,"incorrect":true}],"uniques":true},"algorithm":{"name":"groupResponses","template":"Cloze with drop down"}}</t>
  </si>
  <si>
    <t>Calcula la siguiente suma.
{{Q1}} h y {{Q2}} min + {{Q3}} h y {{Q4}} min = {{A1}} h y {{A2}} min</t>
  </si>
  <si>
    <t>Q1: Mín: 1; Máx: 10; Step: 1
Q2: Mín: 30; Máx: 59; Step: 
Q3: Mín: 1; Máx: 10; Step: 1
Q4: Mín: 30; Máx: 59; Step: 1</t>
  </si>
  <si>
    <t>A1 = {{Q1}}+{{Q3}}+1
A2 = {{Q2}}+{{Q4}}-60</t>
  </si>
  <si>
    <t>&lt;p&gt;Al sumar intervalos de tiempo, opera con las horas y los minutos por separado.&lt;/p&gt;&lt;p&gt;{{Q1}} h + {{Q3}} h = {{T1}} h&lt;/p&gt;&lt;p&gt;{{Q2}} min + {{Q4}} min = {{T2}} min&lt;/p&gt;&lt;p&gt;Como los minutos son más de 60, convierte 60 minutos en 1 hora:&lt;/p&gt;&lt;p&gt;{{T1}} h + 1 h = {{A1}} h&lt;/p&gt;&lt;p&gt;{{T2}} min − 60 min = {{A2}} min&lt;/p&gt;</t>
  </si>
  <si>
    <t>T1={{Q1}}+{{Q3}}
T2={{Q2}}+{{Q4}}</t>
  </si>
  <si>
    <t>{"id":"M3-MyM-15d-E-1","stimulus":"&lt;p&gt;Calcule a seguinte soma.&lt;/p&gt;","template":"&lt;p style=\"text-align: center\"&gt;{{Q1}} h {{Q2}} min + {{Q3}} h {{Q4}} min = {{response}} h {{response}} min&lt;/p&gt;","hint":"&lt;p&gt;Adicione as horas e os minutos separadamente.&lt;/p&gt;","feedback":"&lt;p&gt;Ao adicionar intervalos de tempo, opere com as horas e com os minutos separadamente.&lt;/p&gt;&lt;p style=\"text-align: center\"&gt;{{Q1}} h + {{Q3}} h = {{T1}} h&lt;/p&gt;&lt;p&gt;{{Q2}} min + {{Q4}} min = {{T2}} min&lt;/p&gt;&lt;p&gt;Como os minutos são mais de 60, converta 60 minutos em 1 hora:&lt;/p&gt;&lt;p style=\"text-align: center\"&gt;{{T1}} h + 1 h = {{A1}} h&lt;/p&gt;&lt;p style=\"text-align: center\"&gt;{{T2}} min − 60 min = {{A2}} min&lt;/p&gt;","seed":{"parameters":[{"name":"Q1","label":null,"min":1,"max":10,"step":1},{"name":"Q2","label":null,"min":30,"max":59,"step":1},{"name":"Q3","label":null,"min":1,"max":10,"step":1},{"name":"Q4","label":null,"min":30,"max":59,"step":1}],"calculated":[{"name":"T1","label":"{{function}}","function":"{{Q1}}+{{Q3}}","temp":true},{"name":"T2","label":"{{function}}","function":"{{Q2}}+{{Q4}}","temp":true},{"name":"A1","label":"{{function}}","function":"{{Q1}}+{{Q3}}+1"},{"name":"A2","label":"{{function}}","function":"{{Q2}}+{{Q4}}-60"}],"uniques":true},"algorithm":{"name":"calculateOperation","params":{"method":"equivLiteral","keyboard":"NUMERICAL"}}}</t>
  </si>
  <si>
    <t>Calcula la siguiente resta.
{{T1}} h y {{T2}} min − {{Q3}} h y {{Q4}} min = {{A1}} h y {{A2}} min</t>
  </si>
  <si>
    <t>Q1: List: [2, 3, 4, 5]
Q2: Mín: 30; Máx: 59; Step: 1
Q3: List: [2, 3, 4, 5]
Q4: Mín: 30; Máx: 59; Step: 1</t>
  </si>
  <si>
    <t>T1 = {{Q1}}+{{Q3}}+1
T2 = {{Q2}}+{{Q4}}-60
A1 = {{Q1}}
A2 = {{Q2}}</t>
  </si>
  <si>
    <t>&lt;p&gt;Al restar intervalos de tiempo, opera con las horas y los minutos por separado.&lt;/p&gt;&lt;p&gt;Como {{T2}} minutos es menor que {{Q4}} minutos, se convierte 1 hora en 60 minutos:&lt;/p&gt;&lt;p&gt;{{T1}} h − 1 h = {{T3}} h&lt;/p&gt;&lt;p&gt;{{T2}} min + 60 min = {{T4}} min&lt;/p&gt;&lt;p&gt;Después, resta:&lt;/p&gt;&lt;p&gt;{{T3}} h − {{Q3}} h = {{Q1}} h&lt;/p&gt;&lt;p&gt;{{T4}} min − {{Q4}} min = {{Q2}} min&lt;/p&gt;</t>
  </si>
  <si>
    <t>T3 = {{Q1}}+{{Q3}}
T4 = {{Q2}}+{{Q4}}</t>
  </si>
  <si>
    <t>{"id":"M3-MyM-15d-E-2","stimulus":"&lt;p&gt;Calcule a seguinte subtração.&lt;/p&gt;","template":"&lt;p style=\"text-align: center\"&gt;{{T1}} h {{T2}} min − {{Q3}} h {{Q4}} min = {{response}} h {{response}} min&lt;/p&gt;","hint":"&lt;p&gt;Subtraia as horas e os minutos separadamente.&lt;/p&gt;","feedback":"&lt;p&gt;Ao subtrair intervalos de tempo, opere com as horas e com os minutos separadamente.&lt;/p&gt;&lt;p&gt;Como {{T2}} minutos é menor que {{Q4}} minutos, converta 1 hora em 60 minutos:&lt;/p&gt;&lt;p style=\"text-align: center\"&gt;{{T1}} h − 1 h = {{T3}} h&lt;/p&gt;&lt;p style=\"text-align: center\"&gt;{{T2}} min + 60 min = {{T4}} min&lt;/p&gt;&lt;p&gt;Depois subtraia:&lt;/p&gt;&lt;p style=\"text-align: center\"&gt;{{T3}} h − {{Q3}} h = {{Q1}} h&lt;/p&gt;&lt;p&gt;{{T4}} min − {{Q4}} min = {{Q2}} min&lt;/p&gt;","seed":{"parameters":[{"name":"Q1","label":null,"list":[2,3,4,5]},{"name":"Q2","label":null,"min":30,"max":59,"step":1},{"name":"Q3","label":null,"list":[2,3,4,5]},{"name":"Q4","label":null,"min":30,"max":59,"step":1}],"calculated":[{"name":"T1","label":"{{function}}","function":"{{Q1}}+{{Q3}}+1","temp":true},{"name":"T2","label":"{{function}}","function":"{{Q2}}+{{Q4}}-60","temp":true},{"name":"T3","label":"{{function}}","function":"{{Q1}}+{{Q3}}","temp":true},{"name":"T4","label":"{{function}}","function":"{{Q2}}+{{Q4}}","temp":true},{"name":"A1","label":"{{function}}","function":"{{Q1}}"},{"name":"A2","label":"{{function}}","function":"{{Q2}}"}],"uniques":true},"algorithm":{"name":"calculateOperation","params":{"method":"equivLiteral","keyboard":"NUMERICAL"}}}</t>
  </si>
  <si>
    <t>Marc ha empezado a ver una película a las {{Q1}}:{{Q2}}. Si la película dura {{Q3}} h y {{Q4}} min, ¿a qué hora terminará de verla?
La película terminará a las {{A1}}.</t>
  </si>
  <si>
    <t>Q1: Mín: 10; Máx: 17; Step: 1
Q2: Mín: 10; Máx: 29; Step: 
Q3: Lista = 1, 2
Q4: Mín: 5; Máx: 29; Step: 1</t>
  </si>
  <si>
    <t>T1 = {{Q1}}+{{Q3}}
T2 = {{Q2}}+{{Q4}}
A1 = "{{T1}}:{{T2}}"</t>
  </si>
  <si>
    <t>¿A qué hora ha empezado Marc a ver la película? ¿Cuánto tiempo dura la película?
La película ha comenzado a las {{A3}} y dura {{A5}} h {{A6}} min.
(Cloze with text)
A3 = "{{Q1}}:{{Q2}}"
A5 = {{Q3}}
A6 = {{Q4}}</t>
  </si>
  <si>
    <t>¿Qué pide el enunciado?
La hora a la que terminará la película. *
La hora a la que ha empezado la película.
El tiempo que dura la película.
(Single choice)</t>
  </si>
  <si>
    <t>¿Qué operación hay que realizar para calcular la hora a la que terminará la película?
Sumar la duración de la película a la hora a la que ha empezado Marc a verla. *
Restar la duración de la película a la hora a la que ha empezado Marc a verla.
(Single choice)</t>
  </si>
  <si>
    <t>Por tanto, suma las horas por un lado y los minutos por otro para obtener la hora a la que terminará la película.
{{Q1}} h + {{Q3}} h = {{A7}} h
{{Q2}} min + {{Q4}} min = {{A8}} min
La película terminará a las {{A9}}.
(Cloze math)
A7 = {{Q1}}+{{Q3}}
A8 = {{Q2}}+{{Q4}}
A9 = "{{T1}}:{{T2}}"</t>
  </si>
  <si>
    <t>{"id":"M3-MyM-15d-A-1","seed":{"parameters":[{"name":"Q1","label":null,"min":10,"max":17,"step":1},{"name":"Q2","label":null,"min":10,"max":29,"step":1},{"name":"Q3","label":null,"list":[1,2]},{"name":"Q4","label":null,"min":5,"max":29,"step":1}],"uniques":true},"scaffolding":[{"id":"step-0","stimulus":"&lt;p&gt;Marcos começou a assistir a um filme às {{Q1}}:{{Q2}}. Se o filme durar {{Q3}} h {{Q4}} min, a que horas ele vai terminar?&lt;/p&gt;","template":"&lt;p&gt;O filme vai terminar às {{response}}.&lt;/p&gt;","seed":{"calculated":[{"name":"T1","label":"{{function}}","function":"{{Q1}}+{{Q3}}","temp":true},{"name":"T2","label":"{{function}}","function":"{{Q2}}+{{Q4}}","temp":true},{"name":"0-A1","label":"{{T1}}:{{T2}}"}]},"algorithm":{"name":"calculateOperation","template":"Cloze with text"}},{"id":"step-1","stimulus":"&lt;p&gt;A que horas Marcos começou a assistir ao filme? Quanto tempo dura o filme?&lt;/p&gt;","template":"&lt;p&gt;O filme começou às {{response}} e dura {{response}} h {{response}} min.&lt;/p&gt;","seed":{"calculated":[{"name":"1-A1","label":"{{Q1}}:{{Q2}}"},{"name":"1-A2","label":"{{function}}","function":"{{Q3}}"},{"name":"1-A3","label":"{{function}}","function":"{{Q4}}"}]},"algorithm":{"name":"calculateOperation","template":"Cloze with text"}},{"id":"step-2","stimulus":"&lt;p&gt;O que pede o enunciado?&lt;/p&gt;","seed":{"calculated":[{"name":"2-A1","label":"&lt;p&gt;A hora em que o filme vai terminar.&lt;/p&gt;"},{"name":"2-A2","label":"&lt;p&gt;A hora em que o filme começou.&lt;/p&gt;","incorrect":true},{"name":"2-A3","label":"&lt;p&gt;O tempo de duração do filme.&lt;/p&gt;","incorrect":true}]},"algorithm":{"name":"trueFalse","template":"Multiple choice – standard"}},{"id":"step-3","stimulus":"&lt;p&gt;Que operação deve ser realizada para calcular a hora em que o filme vai terminar?&lt;/p&gt;","seed":{"calculated":[{"name":"3-A1","label":"&lt;p&gt;Adicionar o tempo de duração do filme à hora em que Marcos começou a assisti-lo.&lt;/p&gt;"},{"name":"3-A2","label":"&lt;p&gt;Subtrair o tempo de duração do filme da hora em que Marcos começou a assisti-lo.&lt;/p&gt;","incorrect":true}]},"algorithm":{"name":"trueFalse","template":"Multiple choice – standard"}},{"id":"step-4","stimulus":"&lt;p&gt;Portanto, adicione horas com horas e minutos com minutos para obter a hora em que o filme vai acabar.&lt;/p&gt;","template":"&lt;p style=\"text-align: center\"&gt;{{Q1}} h + {{Q3}} h = {{response}} h&lt;/p&gt;&lt;p style=\"text-align: center\"&gt;{{Q2}} min + {{Q4}} min = {{response}} min&lt;/p&gt;&lt;p&gt;O filme vai terminar às {{response}}.&lt;/p&gt;","seed":{"calculated":[{"name":"T1","label":"{{function}}","function":"{{Q1}}+{{Q3}}","temp":true},{"name":"T2","label":"{{function}}","function":"{{Q2}}+{{Q4}}","temp":true},{"name":"4-A1","label":"{{function}}","function":"{{Q1}}+{{Q3}}"},{"name":"4-A2","label":"{{function}}","function":"{{Q2}}+{{Q4}}"},{"name":"4-A3","label":"{{T1}}:{{T2}}"}]},"algorithm":{"name":"calculateOperation","template":"Cloze with text"}}]}</t>
  </si>
  <si>
    <t>Román tiene una cita en el médico a las {{T1}}:{{T2}}. Si sale de su casa a las {{Q3}}:{{Q4}}, ¿cuánto tiempo necesita para llegar al médico?
Necesita {{A1}} h y {{A2}} min.</t>
  </si>
  <si>
    <t>Q1: List = 1, 2
Q2: Mín: 10; Máx: 29; Step: 1
Q3: Mín: 12; Máx: 17; Step: 1
Q4: Mín: 10; Máx: 30; Step: 1</t>
  </si>
  <si>
    <t>T1 = {{Q1}}+{{Q3}}
T2 = {{Q2}}+{{Q4}}
A1 = {{Q1}}
A2 = {{Q2}}</t>
  </si>
  <si>
    <t>¿A qué hora tiene cita Román en el médico? ¿Y a qué hora saldrá de su casa?
Román tiene cita a las {{A3}} y va a salir de su casa a las {{A4}}.
(Cloze with text)
A3 = "{{T1}}:{{T2}}"
A4 = "{{Q3}}:{{Q4}}"</t>
  </si>
  <si>
    <t>¿Qué pide el enunciado?
El tiempo que necesita para llegar a la cita médica. *
El tiempo de espera para ser atendido.
El tiempo que dura la consulta.
(Single choice)</t>
  </si>
  <si>
    <t>¿Qué operación hay que realizar para calcular el tiempo que necesita para llegar al médico?
Sumar la hora a la que llega al médico y la hora en la que sale de casa.
Restar la hora a la que llega al médico a la hora a la que sale de casa.
Restar la hora a la que sale de casa a la que llega al médico.*
(Single choice)</t>
  </si>
  <si>
    <t>Por tanto, resta las horas por un lado y los minutos por otro para obtener el tiempo que tarda en llegar al médico.
{{T1}} h − {{Q3}} h = {{A5}} h
{{T2}} min − {{Q4}} min = {{A6}} min
Román necesita {{A7}} h y {{A8}} min para llegar al médico.
(Cloze math)
A5 = {{Q1}}
A6 = {{Q2}}
A7 = {{Q1}}
A8 = {{Q2}}</t>
  </si>
  <si>
    <t>{"id":"M3-MyM-15d-A-2","seed":{"parameters":[{"name":"Q1","label":null,"list":[1,2]},{"name":"Q2","label":null,"min":10,"max":29,"step":1},{"name":"Q3","label":null,"min":12,"max":17,"step":1},{"name":"Q4","label":null,"min":10,"max":30,"step":1}],"uniques":true},"scaffolding":[{"id":"step-0","stimulus":"&lt;p&gt;Ronaldo tem uma consulta médica às {{T1}}:{{T2}}. Se ele sair de casa às {{Q3}}:{{Q4}}, em quanto tempo precisará chegar ao médico?&lt;/p&gt;","template":"&lt;p&gt;Ele precisará chegar em {{response}} h e {{response}} min.&lt;/p&gt;","seed":{"calculated":[{"name":"T1","label":"{{function}}","function":"{{Q1}}+{{Q3}}","temp":true},{"name":"T2","label":"{{function}}","function":"{{Q2}}+{{Q4}}","temp":true},{"name":"0-A1","label":"{{function}}","function":"{{Q1}}"},{"name":"0-A2","label":"{{function}}","function":"{{Q2}}"}]},"algorithm":{"name":"calculateOperation","params":{"method":"equivLiteral","keyboard":"NUMERICAL"}}},{"id":"step-1","stimulus":"&lt;p&gt;A que horas Ronaldo tem uma consulta no médico? E que horas ele vai sair de casa?&lt;/p&gt;","template":"&lt;p&gt;Ronaldo tem consulta às {{response}} e vai sair da casa dele às {{response}}.&lt;/p&gt;","seed":{"calculated":[{"name":"T1","label":"{{function}}","function":"{{Q1}}+{{Q3}}","temp":true},{"name":"T2","label":"{{function}}","function":"{{Q2}}+{{Q4}}","temp":true},{"name":"1-A1","label":"{{T1}}:{{T2}}"},{"name":"1-A2","label":"{{Q3}}:{{Q4}}"}]},"algorithm":{"name":"calculateOperation","template":"Cloze with text"}},{"id":"step-2","stimulus":"&lt;p&gt;O que pede o enunciado?&lt;/p&gt;","seed":{"calculated":[{"name":"2-A1","label":"&lt;p&gt;O tempo que Ronaldo precisa para chegar à consulta médica.&lt;/p&gt;"},{"name":"2-A2","label":"&lt;p&gt;O tempo de espera para Ronaldo ser atendido.&lt;/p&gt;","incorrect":true},{"name":"2-A3","label":"&lt;p&gt;O tempo que irá durar a consulta.&lt;/p&gt;","incorrect":true}]},"algorithm":{"name":"trueFalse","template":"Multiple choice – standard"}},{"id":"step-3","stimulus":"&lt;p&gt;Que operação deve ser realizada para calcular o tempo que Ronaldo tem para chegar ao médico?&lt;/p&gt;","seed":{"calculated":[{"name":"3-A1","label":"&lt;p&gt;Subtrair o tempo que ele sai de casa do tempo que começa a consulta.&lt;/p&gt;"},{"name":"3-A2","label":"&lt;p&gt;Adicionar a hora que ele chega ao médico com a hora que ele sai de casa.&lt;/p&gt;","incorrect":true},{"name":"3-A3","label":"&lt;p&gt;Subtrair a hora que começa a consulta da hora que ele sai de casa.&lt;/p&gt;","incorrect":true}]},"algorithm":{"name":"trueFalse","template":"Multiple choice – standard"}},{"id":"step-4","stimulus":"&lt;p&gt;Então, subtraia as horas das horas e os minutos dos minutos para obter o tempo que Ronaldo tem para chegar ao médico.&lt;/p&gt;","template":"&lt;p style=\"text-align: center\"&gt;{{T1}} h − {{Q3}} h = {{response}} h&lt;/p&gt;&lt;p style=\"text-align: center\"&gt;{{T2}} min − {{Q4}} min = {{response}} min&lt;/p&gt;&lt;p&gt;Ronaldo tem {{response}} h e {{response}} min para chegar ao médico.&lt;/p&gt;","seed":{"calculated":[{"name":"T1","label":"{{function}}","function":"{{Q1}}+{{Q3}}","temp":true},{"name":"T2","label":"{{function}}","function":"{{Q2}}+{{Q4}}","temp":true},{"name":"4-A1","label":"{{function}}","function":"{{Q1}}"},{"name":"4-A2","label":"{{function}}","function":"{{Q2}}"},{"name":"4-A3","label":"{{function}}","function":"{{Q1}}"},{"name":"4-A3","label":"{{function}}","function":"{{Q2}}"}]},"algorithm":{"name":"calculateOperation","params":{"method":"equivLiteral","keyboard":"NUMERICAL"}}}]}</t>
  </si>
  <si>
    <t>Lucía descansa en el trabajo desde las {{Q3}}:{{Q4}} hasta las {{T1}}:{{Q2}}. ¿Cuánto tiempo de descanso tiene Lucia?
Tiene {{A2}} min de descanso.</t>
  </si>
  <si>
    <t>Q2: Mín: 10; Máx: 29; Step: 1
Q3: Mín: 10; Máx: 17; Step: 1
Q4: Mín: 30; Máx: 59; Step: 1</t>
  </si>
  <si>
    <r>
      <rPr>
        <rFont val="Calibri"/>
        <color theme="1"/>
        <sz val="12.0"/>
      </rPr>
      <t xml:space="preserve">T1 = 1+{{Q3}}
</t>
    </r>
    <r>
      <rPr>
        <rFont val="Calibri"/>
        <color theme="1"/>
        <sz val="12.0"/>
      </rPr>
      <t>A2 = 60+{{Q2}}-{{Q4}}</t>
    </r>
  </si>
  <si>
    <t>¿A qué hora comienza el descanso de Lucía? ¿Y a qué hora termina?
El descanso de Lucía comienza a las {{A3}} y termina a las {{A4}}.
(Cloze with text)
A3 = "{{Q3}}:{{Q4}}"
A4 = "{{T1}}:{{Q2}}"</t>
  </si>
  <si>
    <t>¿Qué pide el enunciado?
El tiempo que dura el descanso de Lucía. *
El tiempo que trabaja Lucía.
La hora a la que empieza su descanso.
(Single choice)</t>
  </si>
  <si>
    <t>¿Qué operación hay que realizar para calcular el tiempo que dura el descanso de Lucía?
Sumar la hora final y la inicial.
Restar la hora final a la inicial.
Restar la hora inicial a la final.*
(Single choice)</t>
  </si>
  <si>
    <t>Por tanto, calcula los minutos que hay entre las dos horas.
Desde las {{Q3}}:{{Q4}} hasta las {{T1}}:00 hay {{A5}} min.
Desde las {{T1}}:00 hasta las {{T1}}:{{Q2}} hay {{A6}} min.
Por tanto, el descanso es de {{A7}} min.
(Cloze math)
A5 = 60-{{Q4}}
A6 = {{Q2}}
A7= 60-{{Q4}}+{{Q2}}</t>
  </si>
  <si>
    <t>{"id":"M3-MyM-15d-A-3","seed":{"parameters":[{"name":"Q2","label":null,"min":10,"max":29,"step":1},{"name":"Q3","label":null,"min":10,"max":17,"step":1},{"name":"Q4","label":null,"min":30,"max":59,"step":1}],"uniques":true},"scaffolding":[{"id":"step-0","stimulus":"&lt;p&gt;Carol descansa no trabalho das {{Q3}}:{{Q4}} até as {{T1}}:{{Q2}}. Quanto tempo de descanso ela tem?&lt;/p&gt;","template":"&lt;p&gt;Ela tem {{response}} min de descanso.&lt;/p&gt;","seed":{"calculated":[{"name":"T1","label":"{{function}}","function":"1+{{Q3}}","temp":true},{"name":"0-A1","label":"{{function}}","function":"60+{{Q2}}-{{Q4}}"}]},"algorithm":{"name":"calculateOperation","params":{"method":"equivLiteral","keyboard":"NUMERICAL"}}},{"id":"step-1","stimulus":"&lt;p&gt;A que horas começa o intervalo de descanso de Carol? E a que horas termina?&lt;/p&gt;","template":"&lt;p&gt;O intervalo de descanso começa às {{response}} e termina às {{response}}.&lt;/p&gt;","seed":{"calculated":[{"name":"T1","label":"{{function}}","function":"1+{{Q3}}","temp":true},{"name":"1-A1","label":"{{Q3}}:{{Q4}}"},{"name":"1-A2","label":"{{T1}}:{{Q2}}"}]},"algorithm":{"name":"calculateOperation","template":"Cloze with text"}},{"id":"step-2","stimulus":"&lt;p&gt;O que pede o enunciado?&lt;/p&gt;","seed":{"calculated":[{"name":"2-A1","label":"&lt;p&gt;O tempo que dura o intervalo de descanso.&lt;/p&gt;"},{"name":"2-A2","label":"&lt;p&gt;O tempo que Carol trabalha.&lt;/p&gt;","incorrect":true},{"name":"2-A3","label":"&lt;p&gt;A hora em que o intervalo de descanso começa.&lt;/p&gt;","incorrect":true}]},"algorithm":{"name":"trueFalse","template":"Multiple choice – standard"}},{"id":"step-3","stimulus":"&lt;p&gt;Que operação deve ser realizada para calcular o tempo que dura o descanso de Carol?&lt;/p&gt;","seed":{"calculated":[{"name":"3-A1","label":"&lt;p&gt;Subtrair a hora do início da hora do término.&lt;/p&gt;"},{"name":"3-A2","label":"&lt;p&gt;Subtrair a hora do término da hora do início.&lt;/p&gt;","incorrect":true},{"name":"3-A3","label":"&lt;p&gt;Adicionar a hora do início com a hora do término.&lt;/p&gt;","incorrect":true}]},"algorithm":{"name":"trueFalse","template":"Multiple choice – standard"}},{"id":"step-4","stimulus":"&lt;p&gt;Portanto, calcule o tempo entre o início e o fim do intervalo de descanso.&lt;/p&gt;","template":"&lt;p&gt;Das {{Q3}}:{{Q4}} até as {{T1}}:00 há {{response}} min.&lt;/p&gt;&lt;p&gt;Das {{T1}}:00 até as {{T1}}:{{Q2}} há {{response}} min.&lt;/p&gt;&lt;p&gt;Portanto, o intervalo de descanso é de {{response}} min.&lt;/p&gt;","seed":{"calculated":[{"name":"T1","label":"{{function}}","function":"1+{{Q3}}","temp":true},{"name":"4-A1","label":"{{function}}","function":"60-{{Q4}}"},{"name":"4-A2","label":"{{function}}","function":"{{Q2}}"},{"name":"4-A3","label":"{{function}}","function":"60-{{Q4}}+{{Q2}}"}]},"algorithm":{"name":"calculateOperation","params":{"method":"equivLiteral","keyboard":"NUMERICAL"}}}]}</t>
  </si>
  <si>
    <t>M3-MyM-15e</t>
  </si>
  <si>
    <t>Expresa la hora que marca un reloj analógico y digital marcando minutos</t>
  </si>
  <si>
    <t>Arrastra la hora que marcan estos relojes.
Reloj analógico | Reloj digital | Reloj analógico
{{A1}} | {{A2}} | {{A3}}</t>
  </si>
  <si>
    <t>A1 = Las diez y veinticinco
A2 = las diez menos cuarto
A3 = Las ocho y veinte
Distractores:
A4 = las diez y veinte
A5 = las cuatro menos veinte
A6 = las cinco y diez</t>
  </si>
  <si>
    <t>En un reloj analógico, la aguja corta marca las horas y la larga, los minutos.</t>
  </si>
  <si>
    <t>&lt;p&gt;En un &lt;b&gt;reloj analógico,&lt;/b&gt; la aguja corta marca las horas y la larga, los minutos.&lt;/p&gt;&lt;p&gt;En un &lt;b&gt;reloj digital,&lt;/b&gt; el número que se encuentra a la izquierda de los dos puntos marca las horas, mientras que el que está a la derecha marca los minutos.&lt;/p&gt;
-Si falla A1
&lt;p&gt;El reloj marca {{A1}}.&lt;/p&gt;
-Si falla A2
&lt;p&gt;El reloj marca {{A2}}.&lt;/p&gt;
-Si falla A3
&lt;p&gt;El reloj marca {{A3}}.&lt;/p&gt;</t>
  </si>
  <si>
    <t>{"id":"M3-MyM-15e-I-1","stimulus":"&lt;p&gt;Arraste a hora desses relógios.&lt;/p&gt;","template":"&lt;table style=\"width: 100%;border:none;\"&gt;&lt;tbody&gt;&lt;tr&gt;&lt;td style=\"width: 25%; text-align: center;border:none;\"&gt;&lt;div style=\"display:flex; justify-content:center;\"&gt;&lt;img src='https://blueberry-assets.oneclick.es/M3_MyM_15e_I_1.svg'&gt;&lt;/div&gt;&lt;/td&gt;&lt;td style=\"width: 25%; text-align: center;border:none;\"&gt;&lt;div style=\"display:flex; justify-content:center;\"&gt;&lt;img src='https://blueberry-assets.oneclick.es/M3_MyM_15e_I_11.svg'&gt;&lt;/div&gt;&lt;/td&gt;&lt;td style=\"width: 25%; text-align: center;border:none;\"&gt;&lt;div style=\"display:flex; justify-content:center;\"&gt;&lt;img src='https://blueberry-assets.oneclick.es/M3_MyM_15e_I_4.svg'&gt;&lt;/div&gt;&lt;/td&gt;&lt;/tr&gt;&lt;tr&gt;&lt;td style=\"width: 25%; text-align: center;border:none;\"&gt;{{response}}&lt;/td&gt;&lt;td style=\"width: 25%; text-align: center;border:none;\"&gt;{{response}}&lt;/td&gt;&lt;td style=\"width: 25%; text-align: center;border:none;\"&gt;{{response}}&lt;/td&gt;&lt;/tr&gt;&lt;/tbody&gt;&lt;/table&gt;","hint":"&lt;p&gt;Em um relógio analógico, o ponteiro curto marca as horas e o ponteiro longo marca os minutos.&lt;/p&gt;","feedback":"&lt;p&gt;Em um &lt;b&gt;relógio analógico,&lt;/b&gt; o ponteiro curto marca as horas e o ponteiro longo marca os minutos.&lt;/p&gt;&lt;p&gt;Em um &lt;b&gt;relógio digital&lt;/b&gt; o número à esquerda dos dois pontos marca as horas, enquanto o da direita marca os minutos.&lt;/p&gt;","seed":{"parameters":[],"calculated":[{"name":"T1","function":"dez horas e vinte e cinco minutos","temp":true},{"name":"T2","function":"um quarto para as dez horas","temp":true},{"name":"T3","function":"oito horas e vinte minutos","temp":true},{"name":"A1","label":"Dez horas e vinte e cinco minutos","feedback":"&lt;p&gt;Este relógio mostra {{T1}}.&lt;/p&gt;"},{"name":"A2","label":"Um quarto para as dez horas","feedback":"&lt;p&gt;Este relógio mostra {{T2}}.&lt;/p&gt;"},{"name":"A3","label":"Oito horas e vinte minutos","feedback":"&lt;p&gt;Este relógio mostra {{T3}}.&lt;/p&gt;"},{"name":"A4","label":"Dez horas e vinte minutos","incorrect":true},{"name":"A5","label":"Vinte minutos para as quatro","incorrect":true},{"name":"A6","label":"Cinco horas e dez minutos","incorrect":true}],"uniques":true},"algorithm":{"name":"calculateOperation","template":"Cloze with drag &amp; drop","params":{"keyboard":"NUMERICAL"}}}</t>
  </si>
  <si>
    <t>Arrastra la hora que marcan estos relojes.
Reloj digital | Reloj analógico | Reloj digital
{{A1}} | {{A2}} | {{A3}}</t>
  </si>
  <si>
    <t>A1 = las cuatro y media
A2 = las diez y cinco
A3 = las nueve menos diez
Distractores:
A4 = la una y veinte
A5 = las dos y media
A6 = las doce menos cuarto</t>
  </si>
  <si>
    <t>{"id":"M3-MyM-15e-I-2","stimulus":"&lt;p&gt;Arraste a hora desses relógios.&lt;/p&gt;","template":"&lt;table style=\"width: 100%;border:none;\"&gt;&lt;tbody&gt;&lt;tr&gt;&lt;td style=\"width: 25%; text-align: center;border:none;\"&gt;&lt;div style=\"display:flex; justify-content:center;\"&gt;&lt;img src='https://blueberry-assets.oneclick.es/M3_MyM_15e_I_16.svg'&gt;&lt;/div&gt;&lt;/td&gt;&lt;td style=\"width: 25%; text-align: center;border:none;\"&gt;&lt;div style=\"display:flex; justify-content:center;\"&gt;&lt;img src='https://blueberry-assets.oneclick.es/M3_MyM_15e_I_8.svg'&gt;&lt;/div&gt;&lt;/td&gt;&lt;td style=\"width: 25%; text-align: center;border:none;\"&gt;&lt;div style=\"display:flex; justify-content:center;\"&gt;&lt;img src='https://blueberry-assets.oneclick.es/M3_MyM_15e_I_18.svg'&gt;&lt;/div&gt;&lt;/td&gt;&lt;/tr&gt;&lt;tr&gt;&lt;td style=\"width: 25%; text-align: center;border:none;\"&gt;{{response}}&lt;/td&gt;&lt;td style=\"width: 25%; text-align: center;border:none;\"&gt;{{response}}&lt;/td&gt;&lt;td style=\"width: 25%; text-align: center;border:none;\"&gt;{{response}}&lt;/td&gt;&lt;/tr&gt;&lt;/tbody&gt;&lt;/table&gt;","hint":"&lt;p&gt;Em um relógio analógico, o ponteiro curto marca as horas e o ponteiro longo marca os minutos.&lt;/p&gt;","feedback":"&lt;p&gt;Em um &lt;b&gt;relógio analógico,&lt;/b&gt; o ponteiro curto marca as horas e o ponteiro longo marca os minutos.&lt;/p&gt;&lt;p&gt;Em um &lt;b&gt;relógio digital&lt;/b&gt; o número à esquerda dos dois pontos marca as horas, enquanto o da direita marca os minutos.&lt;/p&gt;","seed":{"parameters":[],"calculated":[{"name":"T1","function":"quatro horas e meia","temp":true},{"name":"T2","function":"dez horas e cinco minutos","temp":true},{"name":"T3","function":"dez minutos para as nove horas","temp":true},{"name":"A1","label":"Quatro horas e meia","feedback":"&lt;p&gt;Este relógio mostra {{T1}}.&lt;/p&gt;"},{"name":"A2","label":"Dez horas e cinco minutos","feedback":"&lt;p&gt;Este relógio mostra {{T2}}.&lt;/p&gt;"},{"name":"A3","label":"Dez minutos para as nove horas","feedback":"&lt;p&gt;Este relógio mostra {{T3}}.&lt;/p&gt;"},{"name":"A4","label":"Uma hora e vinte minutos","incorrect":true},{"name":"A5","label":"Duas horas e meia","incorrect":true},{"name":"A6","label":"Um quarto para as doze horas","incorrect":true}],"uniques":true},"algorithm":{"name":"calculateOperation","template":"Cloze with drag &amp; drop","params":{"keyboard":"NUMERICAL"}}}</t>
  </si>
  <si>
    <t>Arrastra la hora que marcan estos relojes.
Reloj analógico | Reloj analógico | Reloj analógico
{{A1}} | {{A2}} | {{A3}}</t>
  </si>
  <si>
    <t>A1 = las diez menos cuarto
A2 = las cuatro y media
A3 = las nueve menos diez
Distractores:
A4 = las seis menos veinte
A5 = las nueve y cuarto
A6 = las nueve menos cinco</t>
  </si>
  <si>
    <t>&lt;p&gt;En un &lt;b&gt;reloj analógico,&lt;/b&gt; la aguja corta marca las horas y la larga, los minutos.&lt;/p&gt;&lt;p&gt;En un &lt;b&gt;reloj digital,&lt;/b&gt; el número que se encuentra a la izquierda de los dos puntos marca las horas, mientras que el que está a la derecha marca los minutos.&lt;/p&gt;
-Si falla A1
&lt;p&gt;El reloj marca {{A1}}.&lt;/p&gt;
-Si falla A2
&lt;p&gt;El reloj marca {{A2}}.&lt;/p&gt;
-Si falla A3
&lt;p&gt;El reloj marca {{A3}}.&lt;/p&gt;</t>
  </si>
  <si>
    <t>{"id":"M3-MyM-15e-I-3","stimulus":"&lt;p&gt;Arraste a hora desses relógios.&lt;/p&gt;","template":"&lt;table style=\"width: 100%;border:none;\"&gt;&lt;tbody&gt;&lt;tr&gt;&lt;td style=\"width: 25%; text-align: center;border:none;\"&gt;&lt;div style=\"display:flex; justify-content:center;\"&gt;&lt;img src='https://blueberry-assets.oneclick.es/M3_MyM_15e_I_2.svg'&gt;&lt;/div&gt;&lt;/td&gt;&lt;td style=\"width: 25%; text-align: center;border:none;\"&gt;&lt;div style=\"display:flex; justify-content:center;\"&gt;&lt;img src='https://blueberry-assets.oneclick.es/M3_MyM_15e_I_7.svg'&gt;&lt;/div&gt;&lt;/td&gt;&lt;td style=\"width: 25%; text-align: center;border:none;\"&gt;&lt;div style=\"display:flex; justify-content:center;\"&gt;&lt;img src='https://blueberry-assets.oneclick.es/M3_MyM_15e_I_9.svg'&gt;&lt;/div&gt;&lt;/td&gt;&lt;/tr&gt;&lt;tr&gt;&lt;td style=\"width: 25%; text-align: center;border:none;\"&gt;{{response}}&lt;/td&gt;&lt;td style=\"width: 25%; text-align: center;border:none;\"&gt;{{response}}&lt;/td&gt;&lt;td style=\"width: 25%; text-align: center;border:none;\"&gt;{{response}}&lt;/td&gt;&lt;/tr&gt;&lt;/tbody&gt;&lt;/table&gt;","hint":"&lt;p&gt;Em um relógio analógico, o ponteiro curto marca as horas e o ponteiro longo marca os minutos.&lt;/p&gt;","feedback":"&lt;p&gt;Em um &lt;b&gt;relógio analógico,&lt;/b&gt; o ponteiro curto marca as horas e o ponteiro longo marca os minutos.&lt;/p&gt;&lt;p&gt;Em um &lt;b&gt;relógio digital&lt;/b&gt; o número à esquerda dos dois pontos marca as horas, enquanto o da direita marca os minutos.&lt;/p&gt;","seed":{"parameters":[],"calculated":[{"name":"T1","function":"um quarto para as dez horas","temp":true},{"name":"T2","function":"quatro horas e meia","temp":true},{"name":"T3","function":"dez minutos para as nove horas","temp":true},{"name":"A1","label":"Um quarto para as dez horas","feedback":"&lt;p&gt;El reloj marca {{T1}}.&lt;/p&gt;"},{"name":"A2","label":"Quatro horas e meia","feedback":"&lt;p&gt;El reloj marca {{T2}}.&lt;/p&gt;"},{"name":"A3","label":"Dez minutos para as nove horas","feedback":"&lt;p&gt;El reloj marca {{T3}}.&lt;/p&gt;"},{"name":"A4","label":"Vinte minutos para as seis horas","incorrect":true},{"name":"A5","label":"Nove horas e um quarto","incorrect":true},{"name":"A6","label":"Cinco minutos para as nove","incorrect":true}],"uniques":true},"algorithm":{"name":"calculateOperation","template":"Cloze with drag &amp; drop","params":{"keyboard":"NUMERICAL"}}}</t>
  </si>
  <si>
    <t>M3-MyM-16a</t>
  </si>
  <si>
    <t>Reconoce las equivalencias entre monedas y billetes de euro</t>
  </si>
  <si>
    <t>Selecciona las monedas necesarias para sumar 57 cts.
M3-MyM-16a-1
M3-MyM-16a-2*
M3-MyM-16a-3*
M3-MyM-16a-4
M3-MyM-16a-5
M3-MyM-16a-6*</t>
  </si>
  <si>
    <t>Click</t>
  </si>
  <si>
    <t>Suma el valor de las monedas.</t>
  </si>
  <si>
    <t>&lt;p&gt;Suma el valor de las monedas.&lt;/p&gt;&lt;p&gt;50 cts. + 5 cts. + 2 cts. = 57 cts.&lt;/p&gt;</t>
  </si>
  <si>
    <t>{"id":"M3-MyM-16a-I-1","stimulus":"&lt;p&gt;Selecione as moedas necessárias para totalizar 65 centavos.&lt;/p&gt;","hint":"&lt;p&gt;Some o valor das moedas.&lt;/p&gt;","feedback":"&lt;p&gt;Some o valor das moedas.&lt;/p&gt;&lt;p style=\"text-align: center\"&gt;50 centavos + 10 centavos + 5 centavos = 65 centavos&lt;/p&gt;","seed":{"parameters":[],"calculated":[{"name":"A1","label":"&lt;div style=\"display:flex; justify-content:center;\"&gt;&lt;img src=\"https://blueberry-assets.oneclick.es/M3_MyM_16a_10a.png\" width=\"300\"&gt;&lt;/img&gt;&lt;/div&gt;"},{"name":"A2","label":"&lt;div style=\"display:flex; justify-content:center;\"&gt;&lt;img src=\"https://blueberry-assets.oneclick.es/M3_MyM_16a_10.png\" width=\"300\"&gt;&lt;/img&gt;&lt;/div&gt;"},{"name":"A3","label":"&lt;div style=\"display:flex; justify-content:center;\"&gt;&lt;img src=\"https://blueberry-assets.oneclick.es/M3_MyM_16a_11.png\" width=\"300\"&gt;&lt;/img&gt;&lt;/div&gt;","incorrect":true},{"name":"A4","label":"&lt;div style=\"display:flex; justify-content:center;\"&gt;&lt;img src=\"https://blueberry-assets.oneclick.es/M3_MyM_16a_12.png\" width=\"300\"&gt;&lt;/img&gt;&lt;/div&gt;"},{"name":"A5","label":"&lt;div style=\"display:flex; justify-content:center;\"&gt;&lt;img src=\"https://blueberry-assets.oneclick.es/M3_MyM_16a_13.png\" width=\"300\"&gt;&lt;/img&gt;&lt;/div&gt;","incorrect":true}],"uniques":true},"algorithm":{"name":"trueFalse","template":"Multiple choice – multiple response","params":{"countCorrect":3,"countIncorrect":2,"showCheckIcon":false,"columns":5}}}</t>
  </si>
  <si>
    <t>Selecciona las monedas necesarias para sumar 16 cts.
M3-MyM-16a-1*
M3-MyM-16a-2
M3-MyM-16a-3*
M3-MyM-16a-4*
M3-MyM-16a-5
M3-MyM-16a-6</t>
  </si>
  <si>
    <t>&lt;p&gt;Suma el valor de las monedas.&lt;/p&gt;&lt;p&gt;10 cts. + 5 cts. + 1 cént. = 16 cts.&lt;/p&gt;</t>
  </si>
  <si>
    <t>{"id":"M3-MyM-16a-I-2","stimulus":"&lt;p&gt;Selecione as moedas necessárias para totalizar 40 centavos.&lt;/p&gt;","hint":"&lt;p&gt;Some o valor das moedas.&lt;/p&gt;","feedback":"&lt;p&gt;Some o valor das moedas.&lt;/p&gt;&lt;p style=\"text-align: center\"&gt;25 centavos + 10 centavos + 5 centavos = 40 centavos&lt;/p&gt;","seed":{"parameters":[],"calculated":[{"name":"A1","label":"&lt;div style=\"display:flex; justify-content:center;\"&gt;&lt;img src=\"https://blueberry-assets.oneclick.es/M3_MyM_16a_10a.png\" width=\"300\"&gt;&lt;/img&gt;&lt;/div&gt;"},{"name":"A2","label":"&lt;div style=\"display:flex; justify-content:center;\"&gt;&lt;img src=\"https://blueberry-assets.oneclick.es/M3_MyM_16a_10.png\" width=\"300\"&gt;&lt;/img&gt;&lt;/div&gt;"},{"name":"A3","label":"&lt;div style=\"display:flex; justify-content:center;\"&gt;&lt;img src=\"https://blueberry-assets.oneclick.es/M3_MyM_16a_11.png\" width=\"300\"&gt;&lt;/img&gt;&lt;/div&gt;"},{"name":"A4","label":"&lt;div style=\"display:flex; justify-content:center;\"&gt;&lt;img src=\"https://blueberry-assets.oneclick.es/M3_MyM_16a_12.png\" width=\"300\"&gt;&lt;/img&gt;&lt;/div&gt;","incorrect":true},{"name":"A5","label":"&lt;div style=\"display:flex; justify-content:center;\"&gt;&lt;img src=\"https://blueberry-assets.oneclick.es/M3_MyM_16a_13.png\" width=\"300\"&gt;&lt;/img&gt;&lt;/div&gt;","incorrect":true}],"uniques":true},"algorithm":{"name":"trueFalse","template":"Multiple choice – multiple response","params":{"countCorrect":3,"countIncorrect":2,"showCheckIcon":false,"columns":5}}}</t>
  </si>
  <si>
    <t>Selecciona las monedas necesarias para sumar 32 cts.
M3-MyM-16a-1
M3-MyM-16a-2*
M3-MyM-16a-3
M3-MyM-16a-4*
M3-MyM-16a-5*
M3-MyM-16a-6</t>
  </si>
  <si>
    <t>&lt;p&gt;Suma el valor de las monedas.&lt;/p&gt;&lt;p&gt;20 cts. + 10 cts. + 2 cts. = 32 cts.&lt;/p&gt;</t>
  </si>
  <si>
    <t>{"id":"M3-MyM-16a-I-3","stimulus":"&lt;p&gt;Selecione as moedas necessárias para totalizar 85 centavos.&lt;/p&gt;","hint":"&lt;p&gt;Some o valor das moedas.&lt;/p&gt;","feedback":"&lt;p&gt;Some o valor das moedas.&lt;/p&gt;&lt;p style=\"text-align: center\"&gt;50 centavos + 25 centavos + 10 centavos = 85 centavos&lt;/p&gt;","seed":{"parameters":[],"calculated":[{"name":"A1","label":"&lt;div style=\"display:flex; justify-content:center;\"&gt;&lt;img src=\"https://blueberry-assets.oneclick.es/M3_MyM_16a_10a.png\" width=\"300\"&gt;&lt;/img&gt;&lt;/div&gt;","incorrect":true},{"name":"A2","label":"&lt;div style=\"display:flex; justify-content:center;\"&gt;&lt;img src=\"https://blueberry-assets.oneclick.es/M3_MyM_16a_10.png\" width=\"300\"&gt;&lt;/img&gt;&lt;/div&gt;"},{"name":"A3","label":"&lt;div style=\"display:flex; justify-content:center;\"&gt;&lt;img src=\"https://blueberry-assets.oneclick.es/M3_MyM_16a_11.png\" width=\"300\"&gt;&lt;/img&gt;&lt;/div&gt;"},{"name":"A4","label":"&lt;div style=\"display:flex; justify-content:center;\"&gt;&lt;img src=\"https://blueberry-assets.oneclick.es/M3_MyM_16a_12.png\" width=\"300\"&gt;&lt;/img&gt;&lt;/div&gt;"},{"name":"A5","label":"&lt;div style=\"display:flex; justify-content:center;\"&gt;&lt;img src=\"https://blueberry-assets.oneclick.es/M3_MyM_16a_13.png\" width=\"300\"&gt;&lt;/img&gt;&lt;/div&gt;","incorrect":true}],"uniques":true},"algorithm":{"name":"trueFalse","template":"Multiple choice – multiple response","params":{"countCorrect":3,"countIncorrect":2,"showCheckIcon":false,"columns":5}}}</t>
  </si>
  <si>
    <t>¿Cuántos euros hay en total en estos billetes?
{{T1}}
{{T2}}
{{T3}}
Hay {{A1}} €.</t>
  </si>
  <si>
    <t>Q1 = list = 2, 3, 4, 5
Q2 = list = 2, 3, 4, 5
Q3 = list = 2, 3, 4, 5
uniques: false</t>
  </si>
  <si>
    <t>T1 = 'M3-MyM-16a-10'.repeat({{Q1}})
T2 = 'M3-MyM-16a-11'.repeat({{Q2}})
T3 = 'M3-MyM-16a-12'.repeat({{Q3}})
A1 = {{Q1}}*50+{{Q2}}*100+{{Q3}}*200</t>
  </si>
  <si>
    <t>Suma el valor de los billetes.</t>
  </si>
  <si>
    <t>&lt;p&gt;Suma el valor de los billetes.&lt;/p&gt;&lt;p&gt;{{Q1}} billetes de 50 € = {{T4}} €&lt;/p&gt;&lt;p&gt;{{Q2}} billetes de 100 € = {{T5}} €&lt;/p&gt;&lt;p&gt;{{Q3}} billetes de 200 € = {{T6}} €&lt;/p&gt;&lt;p&gt;{{T4}} € + {{T5}} € + {{T6}} € = {{A1}} €&lt;/p&gt;</t>
  </si>
  <si>
    <t>T4 = {{Q1}}*50
T5 = {{Q2}}*100
T6 = {{Q3}}*200</t>
  </si>
  <si>
    <t>{
    "id": "M3-MyM-16a-E-1",
    "stimulus": "&lt;p&gt;Quantos reais totalizam essas notas?&lt;/p&gt;&lt;div style=\"display:flex\"&gt;{{T1}}&lt;/div&gt;&lt;div style=\"display:flex\"&gt;{{T2}}&lt;/div&gt;&lt;div style=\"display:flex\"&gt;{{T3}}&lt;/div&gt;",
    "template": "&lt;p&gt;Há R$ {{response}}.&lt;/p&gt;",
    "hint": "&lt;p&gt;Some o valor das notas.&lt;/p&gt;",
    "feedback": "&lt;p&gt;Some o valor das notas.&lt;/p&gt;&lt;p style=\"text-align: center\"&gt;{{Q1}} notas de R$ 5 = R$ {{T4}}&lt;/p&gt;&lt;p style=\"text-align: center\"&gt;{{Q2}} notas de R$ 10 = R$ {{T5}}&lt;/p&gt;&lt;p style=\"text-align: center\"&gt;{{Q3}} notas de R$ 20 = R$ {{T6}}&lt;/p&gt;&lt;p&gt;R$ {{T4}} + R$ {{T5}} + R$ {{T6}} = R$ {{A1}}&lt;/p&gt;",
    "seed": {
        "parameters": [
            {
                "name": "Q1",
                "label": null,
                "list": [
                    2,
                    3,
                    4,
                    5
                ]
            },
            {
                "name": "Q2",
                "label": null,
                "list": [
                    2,
                    3,
                    4,
                    5
                ]
            },
            {
                "name": "Q3",
                "label": null,
                "list": [
                    2,
                    3,
                    4,
                    5
                ]
            }
        ],
        "calculated": [
            {
                "name": "T1",
                "label": "{{function}}",
                "function": "'&lt;img src=\"https://blueberry-assets.oneclick.es/M3_MyM_16a_15.png\" width=\"100\"&gt;'.repeat({{Q1}})",
                "temp": true
            },
            {
                "name": "T2",
                "label": "{{function}}",
                "function": "'&lt;img src=\"https://blueberry-assets.oneclick.es/M3_MyM_16a_16.png\" width=\"100\"&gt;'.repeat({{Q2}})",
                "temp": true
            },
            {
                "name": "T3",
                "label": "{{function}}",
                "function": "'&lt;img src=\"https://blueberry-assets.oneclick.es/M3_MyM_16a_17.png\" width=\"100\"&gt;'.repeat({{Q3}})",
                "temp": true
            },
            {
                "name": "T4",
                "label": "{{function}}",
                "function": "{{Q1}}*5",
                "temp": true
            },
            {
                "name": "T5",
                "label": "{{function}}",
                "function": "{{Q2}}*10",
                "temp": true
            },
            {
                "name": "T6",
                "label": "{{function}}",
                "function": "{{Q3}}*20",
                "temp": true
            },
            {
                "name": "A1",
                "label": "{{function}}",
                "function": "{{Q1}}*5+{{Q2}}*10+{{Q3}}*20"
            }
        ],
        "uniques": false
    },
    "algorithm": {
        "name": "calculateOperation",
        "params": {
            "method": "equivLiteral",
            "keyboard": "NUMERICAL"
        }
    }
}</t>
  </si>
  <si>
    <t>¿Cuántos céntimos hay en total en estas monedas?
{{T1}}{{T2}}
{{T3}}{{T4}}
{{T5}}{{T6}}
Hay {{A1}} cts.</t>
  </si>
  <si>
    <t>Q1 = list = 2, 3, 4
Q2 = list = 1, 2, 3, 4
Q3 = list = 1, 2, 3, 4
Q4 = list = 1, 2, 3, 4
Q5 = list = 1, 2, 3, 4
Q6 = list = 1, 2, 3, 4
uniques: false</t>
  </si>
  <si>
    <t>T1 = 'M3-MyM-16a-1'.repeat({{Q1}})
T2 = 'M3-MyM-16a-2'.repeat({{Q2}})
T3 = 'M3-MyM-16a-3'.repeat({{Q3}})
T4 = 'M3-MyM-16a-4'.repeat({{Q4}})
T5 = 'M3-MyM-16a-5'.repeat({{Q5}})
T6 = 'M3-MyM-16a-6'.repeat({{Q6}})
A1 = {{Q1}}+{{Q2}}*2+{{Q3}}*5+{{Q4}}*10+{{Q5}}*20+{{Q6}}*50</t>
  </si>
  <si>
    <t>&lt;p&gt;Suma el valor de las monedas.&lt;/p&gt;&lt;p&gt;{{Q1}} de 1 cént = {{Q1}} cts.&lt;/p&gt;&lt;p&gt;{{Q2}} de 2 cts. = {{T7}} cts.&lt;/p&gt;&lt;p&gt;{{Q3}} de 5 cts. = {{T8}} cts.&lt;/p&gt;&lt;p&gt;{{Q4}} de 10 cts. = {{T9}} cts.&lt;/p&gt;&lt;p&gt;{{Q5}} de 20 cts. = {{T10}} cts.&lt;/p&gt;&lt;p&gt;{{Q6}} de 50 cts. = {{T11}} cts.&lt;/p&gt;&lt;p&gt;{{Q1}} cts. + {{T7}} cts. + {{T8}} cts. + {{T9}} cts. + {{T10}} cts. + {{T11}} cts. = {{A1}} cts.&lt;/p&gt;</t>
  </si>
  <si>
    <t>T7 = {{Q2}}*2
T8 = {{Q3}}*5
T9 = {{Q4}}*10
T10 = {{Q5}}*20
T11 = {{Q6}}*50</t>
  </si>
  <si>
    <t>{"id":"M3-MyM-16a-E-2","stimulus":"&lt;p&gt;Quantos centavos totalizam essas moedas?&lt;/p&gt;&lt;div style=\"display:flex\"&gt;{{T1}}{{T2}}&lt;/div&gt;&lt;div style=\"display:flex\"&gt;{{T3}}{{T4}}&lt;/div","template":"&lt;p&gt;Há no total {{response}} centavos.&lt;/p&gt;","hint":"&lt;p&gt;Some o valor das moedas.&lt;/p&gt;","feedback":"&lt;p&gt;Some o valor das moedas.&lt;/p&gt;&lt;p style=\"text-align: center\"&gt;{{Q1}} de 5 centavos = {{T7}} centavos&lt;/p&gt;&lt;p style=\"text-align: center\"&gt;{{Q2}} de 10 centavos = {{T8}} centavos&lt;/p&gt;&lt;p style=\"text-align: center\"&gt;{{Q3}} de 25 centavos = {{T9}} centavos&lt;/p&gt;&lt;p style=\"text-align: center\"&gt;{{Q4}} de 50 centavos = {{T10}} centavos&lt;/p&gt;&lt;p&gt;{{T7}} centavos + {{T8}} centavos + {{T9}} centavos + {{T10}} centavos = {{A1}} centavos.&lt;/p&gt;","seed":{"parameters":[{"name":"Q1","label":null,"list":[1,2,3,4]},{"name":"Q2","label":null,"list":[1,2,3,4]},{"name":"Q3","label":null,"list":[1,2,3,4]},{"name":"Q4","label":null,"list":[1,2,3,4]}],"calculated":[{"name":"T1","label":"{{function}}","function":"'&lt;img src=\"https://blueberry-assets.oneclick.es/M3_MyM_16a_10a.png\" width=\"100\"&gt;'.repeat({{Q1}})","temp":true},{"name":"T2","label":"{{function}}","function":"'&lt;img src=\"https://blueberry-assets.oneclick.es/M3_MyM_16a_10.png\" width=\"100\"&gt;'.repeat({{Q2}})","temp":true},{"name":"T3","label":"{{function}}","function":"'&lt;img src=\"https://blueberry-assets.oneclick.es/M3_MyM_16a_11.png\" width=\"100\"&gt;'.repeat({{Q3}})","temp":true},{"name":"T4","label":"{{function}}","function":"'&lt;img src=\"https://blueberry-assets.oneclick.es/M3_MyM_16a_12.png\" width=\"100\"&gt;'.repeat({{Q4}})","temp":true},{"name":"T7","label":"{{function}}","function":"{{Q1}}*5","temp":true},{"name":"T8","label":"{{function}}","function":"{{Q2}}*10","temp":true},{"name":"T9","label":"{{function}}","function":"{{Q3}}*25","temp":true},{"name":"T10","label":"{{function}}","function":"{{Q4}}*50","temp":true},{"name":"A1","label":"{{function}}","function":"{{Q1}}*5+{{Q2}}*10+{{Q3}}*25+{{Q4}}*50"}],"uniques":false},"algorithm":{"name":"calculateOperation","params":{"method":"equivLiteral","keyboard":"NUMERICAL"}}}</t>
  </si>
  <si>
    <t>M3-MyM-16b</t>
  </si>
  <si>
    <t>Resuelve problemas relacionados con el dinero</t>
  </si>
  <si>
    <t>Si Lucas tiene {{Q1}} monedas de 2 cts., {{Q2}} monedas de 5 cts. y {{Q3}} monedas de 10 cts., ¿cuántos céntimos le faltan para llegar a 1 €?
{{A1}} cts.*
{{A2}} cts.
{{A3}} cts.
{{A4}} cts.
{{A5}} cts.
(se muestran 3 opciones, 1 es correcta)</t>
  </si>
  <si>
    <t>Q1 = List = 2, 3, 4, 5, 6
Q2 = List = 2, 3, 4, 5, 6
Q3 = List = 2, 3, 4, 5, 6</t>
  </si>
  <si>
    <t>A1 = 100-{{Q1}}*2-{{Q2}}*5-{{Q3}}*10
A2 = {{Q1}}*2+{{Q2}}*5+{{Q3}}*10
A3 = 100-(2+5+10)
A4 = 100-{{Q1}}-{{Q2}}-{{Q3}}
A5 = 2+5+10</t>
  </si>
  <si>
    <t>1 euro equivale a 100 céntimos.</t>
  </si>
  <si>
    <t>&lt;p&gt;1 euro equivale a 100 céntimos.&lt;/p&gt;&lt;p&gt;{{Q1}} monedas de 2 cts. son {{T1}} cts., {{Q2}} monedas de 5 cts. son {{T2}} cts. y {{Q3}} monedas de 10 cts. son {{T3}} cts.&lt;/p&gt;&lt;p&gt;Por tanto, para llegar a 1 € faltan:&lt;/p&gt;&lt;p&gt;100 − {{T1}} − {{T2}} − {{T3}} = {{A1}} cts.&lt;/p&gt;</t>
  </si>
  <si>
    <t>T1 = 2*{{Q1}}
T2 = {{Q2}}*5
T3 = {{Q3}}*10</t>
  </si>
  <si>
    <t>{"id":"M3-MyM-16b-I-1","stimulus":"&lt;p&gt;Se Lucas tiver {{Q1}} moedas de 2 centavos, {{Q2}} moedas de 5 centavos e {{Q3}} moedas de 10 centavos, quantos centavos faltam para chegar a R$ 1?&lt;/p&gt;","hint":"&lt;p&gt;1 real equivale a 100 centavos.&lt;/p&gt;","feedback":"&lt;p&gt;1 real equivale a 100 centavos.&lt;/p&gt;&lt;p&gt;{{Q1}} moedas de 2 centavos são {{T1}} centavos, {{Q2}} moedas de 5 centavos são {{T2}} centavos e {{Q3}} moedas de 10 centavos são {{T3}} centavos.&lt;/p&gt;&lt;p&gt;Portanto, para atingir R$ 1, são necessários:&lt;/p&gt;&lt;p style=\"text-align: center\"&gt;100 − {{T1}} − {{T2}} − {{T3}} = {{A1}} centavos.&lt;/p&gt;","seed":{"parameters":[{"name":"Q1","label":null,"list":[2,3,4,5,6]},{"name":"Q2","label":null,"list":[2,3,4,5,6]},{"name":"Q3","label":null,"list":[2,3,4,5,6]}],"calculated":[{"name":"T1","label":"{{function}}","function":"2*{{Q1}}","temp":true},{"name":"T2","label":"{{function}}","function":"{{Q2}}*5","temp":true},{"name":"T3","label":"{{function}}","function":"{{Q3}}*10","temp":true},{"name":"A1","label":"{{function}} centavos.","function":"100-{{Q1}}*2-{{Q2}}*5-{{Q3}}*10"},{"name":"A2","label":"{{function}} centavos.","function":"{{Q1}}*2+{{Q2}}*5+{{Q3}}*10","incorrect":true},{"name":"A3","label":"{{function}} centavos.","function":"100-(2+5+10)","incorrect":true},{"name":"A4","label":"{{function}} centavos.","function":"100-{{Q1}}-{{Q2}}-{{Q3}}","incorrect":true},{"name":"A5","label":"{{function}} centavos.","function":"2+5+10","incorrect":true}],"uniques":true},"algorithm":{"name":"trueFalse","template":"Multiple choice – standard","params":{"countCorrect":1,"countIncorrect":2,"showCheckIcon":false,
            "columns": 3
        }
    }
}</t>
  </si>
  <si>
    <t>Une con líneas las siguientes cantidades de céntimos con sus equivalencias en euros.
{{T1}} cts.   {{Q1}} €
{{T2}} cts.   {{Q2}} €
{{T3}} cts.   {{Q3}} €</t>
  </si>
  <si>
    <t>Q1= Mín= 1; Máx= 99; Step= 1
Q2= Mín= 1; Máx= 99; Step= 1
Q3= Mín= 1; Máx= 99; Step= 1</t>
  </si>
  <si>
    <t>T1 = {{Q1}}*100
T2 = {{Q2}}*100
T3 = {{Q3}}*100</t>
  </si>
  <si>
    <t>100 céntimos equivalen a 1 euro.</t>
  </si>
  <si>
    <t>&lt;p&gt;100 céntimos equivalen a 1 euro.&lt;/p&gt;&lt;p&gt;Para averiguar cuántos euros son {{T1}} cts., se calcula:&lt;/p&gt;&lt;p&gt;{{T1}} cts. = {{T1}} : 100 = {{Q1}} €&lt;/p&gt;</t>
  </si>
  <si>
    <t>{"id":"M3-MyM-16b-I-2","stimulus":"&lt;p&gt;Arraste as seguintes quantias de reais para os valores equivalentes em centavos.&lt;/p&gt;","hint":"&lt;p&gt;100 centavos equivalem a 1 real.&lt;/p&gt;","feedback":"&lt;p&gt;100 centavos equivalem a 1 real.&lt;/p&gt;&lt;p&gt;Para saber quantos reais são {{T1}} centavos, basta fazer:&lt;/p&gt;&lt;p style=\"text-align: center\"&gt;{{T1}} centavos = {{T1}} : 100 = R$ {{Q1}}&lt;/p&gt;","seed":{"parameters":[{"name":"Q1","label":null,"min":1,"max":99,"step":1},{"name":"Q2","label":null,"min":1,"max":99,"step":1},{"name":"Q3","label":null,"min":1,"max":99,"step":1}],"calculated":[{"name":"T1","label":"{{function}}","function":"{{Q1}}*100","temp":true},{"name":"T2","label":"{{function}}","function":"{{Q2}}*100","temp":true},{"name":"T3","label":"{{function}}","function":"{{Q3}}*100","temp":true},{"name":"A1","label":"{{T1}} centavos","function":"' R$ ' + {{Q1}}"},{"name":"A2","label":"{{T2}} centavos","function":"' R$ ' + {{Q2}}"},{"name":"A3","label":"{{T3}} centavos","function":"' R$ ' + {{Q3}}"}],"isNumToWords":true,"uniques":true},"algorithm":{"name":"linkOperationResult","params":{"invert":true},"template":"Match list"}}</t>
  </si>
  <si>
    <t>Si Margarita tiene {{Q1}} billetes de {{Q2}} €, {{Q3}} monedas de 1 € y {{Q4}} monedas de {{Q5}} cts., ¿cuánto dinero tiene?
{{T1}} € y {{T2}} cts.*
{{T3}} € y {{T2}} cts.
{{T4}} € y {{T2}} cts.
{{T1}} € y {{T5}} cts.
{{T1}} € y {{T6}} cts.
(Se ven 3)</t>
  </si>
  <si>
    <t>Q1 = List = 2, 3, 4, 5
Q2 = List = 10, 20, 50, 100, 200
Q3: Mín: 2; Máx: 9; Step: 1
Q4: Mín: 2; Máx: 9; Step: 1
Q5 = List = 1, 2, 5, 10</t>
  </si>
  <si>
    <t>T1 = {{Q1}}*{{Q2}}+{{Q3}}
T2 = {{Q4}}*{{Q5}}
T3 = {{Q1}}*{{Q2}}
T4 = {{Q3}}*{{Q2}}+{{Q3}}
T5 = {{Q3}}*{{Q5}}
T6 = {{Q1}}*{{Q5}}</t>
  </si>
  <si>
    <t>¿Cuántos billetes y monedas tiene Margarita?
{{A3}} billetes de {{Q2}} €.
{{A4}} monedas de 1 €.
{{A5}} monedas de {{Q5}} cts.
[Cloze with math]
{{A3}} = {{Q1}}
{{A4}} = {{Q3}}
{{A5}} = {{Q4}}</t>
  </si>
  <si>
    <t>¿Qué hay que calcular?
La suma total de dinero.*
Cuánto dinero le falta a Margarita.
Cuántos billetes y monedas tiene Margarita.
[Single choice]</t>
  </si>
  <si>
    <t>¿Cuántos euros son {{Q1}} billetes de {{Q2}} €?
{{Q2}} € × {{Q1}} = {{A6}} €.
[Cloze with math]
{{A6}} = {{Q1}}*{{Q2}}</t>
  </si>
  <si>
    <t>¿Y cuántos céntimos son {{Q4}} monedas de {{Q5}} cts.?
{{Q5}} cts. × {{Q4}} = {{A8}} cts.
[Cloze with math]
{{A8}} = {{Q4}}*{{Q5}}</t>
  </si>
  <si>
    <t>Por tanto, ¿cuánto dinero es en total?
{{T1}} € + {{Q3}} € + {{T3}} cts. = {{A1}} € y {{A2}} cts.
[Cloze with math]
T1 = {{Q1}}*{{Q2}}
T3 = {{Q4}}*{{Q5}}
A1 = {{Q1}}*{{Q2}}+{{Q3}}
A2 = {{Q4}}*{{Q5}}</t>
  </si>
  <si>
    <t>{
    "id": "M3-MyM-16b-I-3",
    "seed": {
        "parameters": [
            {
                "name": "Q1",
                "label": null,
                "list": [
                    2,
                    3,
                    4,
                    5
                ]
            },
            {
                "name": "Q2",
                "label": null,
                "list": [
                    10,
                    20,
                    50
                ]
            },
            {
                "name": "Q3",
                "label": null,
                "min": 2,
                "max": 9,
                "step": 1
            },
            {
                "name": "Q4",
                "label": null,
                "min": 2,
                "max": 9,
                "step": 1
            },
            {
                "name": "Q5",
                "label": null,
                "list": [
                    1,
                    2,
                    5,
                    10
                ]
            }
        ],
        "uniques": true
    },
    "scaffolding": [
        {
            "id": "step-0",
            "stimulus": "&lt;p&gt;Se Margarida tem {{Q1}} notas de R$ {{Q2}}, {{Q3}} moedas de R$ 1 e {{Q4}} moedas de {{Q5}} centavos, quanto dinheiro ela tem?&lt;/p&gt;",
            "seed": {
                "calculated": [
                    {
                        "name": "T1",
                        "label": "{{function}}",
                        "function": "{{Q1}}*{{Q2}}+{{Q3}}",
                        "temp": true
                    },
                    {
                        "name": "T2",
                        "label": "{{function}}",
                        "function": "{{Q4}}*{{Q5}}",
                        "temp": true
                    },
                    {
                        "name": "T3",
                        "label": "{{function}}",
                        "function": "{{Q1}}*{{Q2}}",
                        "temp": true
                    },
                    {
                        "name": "T4",
                        "label": "{{function}}",
                        "function": "{{Q3}}*{{Q2}}+{{Q3}}",
                        "temp": true
                    },
                    {
                        "name": "T5",
                        "label": "{{function}}",
                        "function": "{{Q3}}*{{Q5}}",
                        "temp": true
                    },
                    {
                        "name": "T6",
                        "label": "{{function}}",
                        "function": "{{Q1}}*{{Q5}}",
                        "temp": true
                    },
                    {
                        "name": "0-A1",
                        "label": "{{T1}} reais e {{T2}} centavos."
                    },
                    {
                        "name": "0-A2",
                        "label": "{{T3}} reais e {{T2}} centavos.",
                        "incorrect": true
                    },
                    {
                        "name": "0-A3",
                        "label": "{{T4}} reais e {{T2}} centavos.",
                        "incorrect": true
                    },
                    {
                        "name": "0-A4",
                        "label": "{{T1}} reais e {{T5}} centavos.",
                        "incorrect": true
                    },
                    {
                        "name": "0-A5",
                        "label": "{{T1}} reais e {{T6}} centavos.",
                        "incorrect": true
                    }
                ]
            },
            "algorithm": {
                "name": "trueFalse",
                "template": "Multiple choice – standard",
                "params": {
                    "countCorrect": 1,
                    "countIncorrect": 2,
                    "showCheckIcon": false,
                    "columns": 3
                }
            }
        },
        {
            "id": "step-1",
            "stimulus": "&lt;p&gt;Quantas notas e moedas Margarida tem?&lt;/p&gt;",
            "template": "&lt;p&gt;{{response}} notas de R$ {{Q2}}.&lt;/p&gt;&lt;p&gt;{{response}} moedas de R$ 1.&lt;/p&gt;&lt;p&gt;{{response}} moedas de {{Q5}} centavos.&lt;/p&gt;",
            "seed": {
                "calculated": [
                    {
                        "name": "1-A1",
                        "label": "{{function}}",
                        "function": "{{Q1}}"
                    },
                    {
                        "name": "1-A2",
                        "label": "{{function}}",
                        "function": "{{Q3}}"
                    },
                    {
                        "name": "1-A2",
                        "label": "{{function}}",
                        "function": "{{Q4}}"
                    }
                ]
            },
            "algorithm": {
                "name": "calculateOperation",
                "params": {
                    "method": "equivLiteral",
                    "keyboard": "NUMERICAL"
                }
            }
        },
        {
            "id": "step-2",
            "stimulus": "&lt;p&gt;O que precisa ser calculado?&lt;/p&gt;",
            "seed": {
                "calculated": [
                    {
                        "name": "2-A1",
                        "label": "&lt;p&gt;A soma total de dinheiro.&lt;/p&gt;"
                    },
                    {
                        "name": "2-A2",
                        "label": "&lt;p&gt;De quanto dinheiro Margarida precisa.&lt;/p&gt;",
                        "incorrect": true
                    },
                    {
                        "name": "2-A3",
                        "label": "&lt;p&gt;Quantas notas e moedas Margarida tem.&lt;/p&gt;",
                        "incorrect": true
                    }
                ]
            },
            "algorithm": {
                "name": "trueFalse",
                "template": "Multiple choice – standard",
                "params": {
                    "countCorrect": 1,
                    "countIncorrect": 2,
                    "showCheckIcon": false
                }
            }
        },
        {
            "id": "step-3",
            "stimulus": "&lt;p&gt;Quantos reais são {{Q1}} notas de R$ {{Q2}}?&lt;/p&gt;",
            "template": "&lt;p style=\"text-align: center\"&gt;R$ {{Q2}} × {{Q1}} = R$ {{response}}.&lt;/p&gt;",
            "seed": {
                "calculated": [
                    {
                        "name": "3-A1",
                        "label": "{{function}}",
                        "function": "{{Q1}}*{{Q2}}"
                    }
                ]
            },
            "algorithm": {
                "name": "calculateOperation",
                "params": {
                    "method": "equivLiteral",
                    "keyboard": "NUMERICAL"
                }
            }
        },
        {
            "id": "step-4",
            "stimulus": "&lt;p&gt;E quantos centavos são {{Q4}} moedas de {{Q5}} centavos?&lt;/p&gt;",
            "template": "&lt;p style=\"text-align: center\"&gt;{{Q5}} centavos × {{Q4}} = {{response}} centavos&lt;/p&gt;",
            "seed": {
                "calculated": [
                    {
                        "name": "4-A1",
                        "label": "{{function}}",
                        "function": "{{Q4}}*{{Q5}}"
                    }
                ]
            },
            "algorithm": {
                "name": "calculateOperation",
                "params": {
                    "method": "equivLiteral",
                    "keyboard": "NUMERICAL"
                }
            }
        },
        {
            "id": "step-5",
            "stimulus": "&lt;p&gt;Então, quanto dinheiro há no total?&lt;/p&gt;",
            "template": "&lt;p style=\"text-align: center\"&gt;R$ {{T1}} + R$ {{Q3}} + {{T3}} centavos = {{response}} reais e {{response}} centavos&lt;/p&gt;",
            "seed": {
                "calculated": [
                    {
                        "name": "T1",
                        "label": "{{function}}",
                        "function": "{{Q1}}*{{Q2}}",
                        "temp": true
                    },
                    {
                        "name": "T3",
                        "label": "{{function}}",
                        "function": "{{Q4}}*{{Q5}}",
                        "temp": true
                    },
                    {
                        "name": "5-A1",
                        "label": "{{function}}",
                        "function": "{{Q1}}*{{Q2}}+{{Q3}}"
                    },
                    {
                        "name": "5-A2",
                        "label": "{{function}}",
                        "function": "{{Q4}}*{{Q5}}"
                    }
                ]
            },
            "algorithm": {
                "name": "calculateOperation",
                "params": {
                    "method": "equivLiteral",
                    "keyboard": "NUMERICAL"
                }
            }
        }
    ]
}</t>
  </si>
  <si>
    <t>Susana quiere comprar un ordenador que cuesta {{Q1}} €. Si tiene ahorrados {{Q2}} € y {{Q3}} cts., ¿cuánto le falta para poder pagarlo?
Le faltan {{A1}} € y {{A2}} cts.</t>
  </si>
  <si>
    <t>Q1= Mín= 800; Máx= 2000; Step= 1
Q2= Mín= 400; Máx= 600; Step= 1
Q3= Mín= 10; Máx= 95; Step= 5</t>
  </si>
  <si>
    <t>A1 = {{Q1}}-{{Q2}}-1
A2 = 100-{{Q3}}</t>
  </si>
  <si>
    <t>¿Cuánto cuesta el videojuego? ¿Y cuánto tiene ahorrado Susana?
Su precio es de {{A3}} € y Susana tiene {{A4}} € y {{A5}} cts.
[Cloze with math]
A3 = {{Q1}}
A4 = {{Q2}}
A5 = {{Q3}}</t>
  </si>
  <si>
    <t>¿Qué hay que calcular?
Cuánto dinero le falta a Susana para comprar el videojuego.*
Cuántos céntimos tiene Susana ahorrados.
Cuántos céntimos cuesta el videojuego.
[Single choice]</t>
  </si>
  <si>
    <t>¿Qué cálculo hay que hacer?
Restar {{Q2}} € y {{Q3}} cts. a {{Q1}} €.*
Sumar {{Q2}} € y {{Q3}} cts. a {{Q1}} €.
Restar {{Q1}} € a {{Q2}} € y {{Q3}} cts.
[Single choice]</t>
  </si>
  <si>
    <t>Por tanto, completa este cálculo para saber los euros que necesita Susana.
{{Q1}} € − {{Q2}} € = {{A6}} €
[Cloze with math]
A6 = {{Q1}}-{{Q2}}</t>
  </si>
  <si>
    <t>Y ahora resta para conocer los euros y los céntimos totales que le faltan.
{{T1}} € − {{Q3}} cts. = {{A1}} € y {{A2}} cts.
[Cloze with math]
T1 = {{Q1}}-{{Q2}}
A1 = {{Q1}}-{{Q2}}-1
A2 = 100-{{Q3}}</t>
  </si>
  <si>
    <t>{"id":"M3-MyM-16b-E-1","seed":{"parameters":[{"name":"Q1","label":null,"min":800,"max":2000,"step":1},{"name":"Q2","label":null,"min":400,"max":600,"step":1},{"name":"Q3","label":null,"min":10,"max":95,"step":5}],"uniques":true},"scaffolding":[{"id":"step-0","stimulus":"&lt;p&gt;Susana quer comprar um computador que custa R$ {{Q1}}. Se ela economizou R$ {{Q2}} e {{Q3}} centavos, quanto falta para ela juntar o que precisa?&lt;/p&gt;","template":"&lt;p&gt;Faltam R$ {{response}} e {{response}} centavos.&lt;/p&gt;","seed":{"calculated":[{"name":"0-A1","label":"{{function}}","function":"{{Q1}}-{{Q2}}-1"},{"name":"0-A2","label":"{{function}}","function":"100-{{Q3}}"}]},"algorithm":{"name":"calculateOperation","params":{"method":"equivLiteral","keyboard":"NUMERICAL"}}},{"id":"step-1","stimulus":"&lt;p&gt;Quanto custa o computador? E quanto Susana já economizou?&lt;/p&gt;","template":"&lt;p&gt;O preço do computador é R$ {{response}} e Susana tem R$ {{response}} e {{response}} centavos.&lt;/p&gt;","seed":{"calculated":[{"name":"1-A1","label":"{{function}}","function":"{{Q1}}"},{"name":"1-A2","label":"{{function}}","function":"{{Q2}}"},{"name":"1-A2","label":"{{function}}","function":"{{Q3}}"}]},"algorithm":{"name":"calculateOperation","params":{"method":"equivLiteral","keyboard":"NUMERICAL"}}},{"id":"step-2","stimulus":"&lt;p&gt;O que precisa ser calculado?&lt;/p&gt;","seed":{"calculated":[{"name":"2-A1","label":"&lt;p&gt;A quantidade de dinheiro que falta para Susana poder comprar o computador.&lt;/p&gt;"},{"name":"2-A2","label":"&lt;p&gt;Quantos centavos Susana economizou.&lt;/p&gt;","incorrect":true},{"name":"2-A3","label":"&lt;p&gt;Quantos centavos custa o computador?&lt;/p&gt;","incorrect":true}]},"algorithm":{"name":"trueFalse","template":"Multiple choice – standard"}},{"id":"step-3","stimulus":"&lt;p&gt;Qual cálculo precisa ser feito?&lt;/p&gt;","seed":{"calculated":[{"name":"3-A1","label":"&lt;p&gt;Subtrair R$ {{Q2}} e {{Q3}} centavos de R$ {{Q1}}.&lt;/p&gt;"},{"name":"3-A2","label":"&lt;p&gt;Adicionar R$ {{Q2}} e {{Q3}} centavos a R$ {{Q1}}.&lt;/p&gt;","incorrect":true},{"name":"3-A3","label":"&lt;p&gt;Subtrair R$ {{Q1}} de R$ {{Q2}} e {{Q3}} centavos.&lt;/p&gt;","incorrect":true}]},"algorithm":{"name":"trueFalse","template":"Multiple choice – standard"}},{"id":"step-4","stimulus":"&lt;p&gt;Portanto, complete este cálculo para subtrair a parte em real.&lt;/p&gt;","template":"&lt;p style=\"text-align: center\"&gt;R$ {{Q1}} − R$ {{Q2}} = R$ {{response}}&lt;/p&gt;","seed":{"calculated":[{"name":"4-A1","label":"{{function}}","function":"{{Q1}}-{{Q2}}"}]},"algorithm":{"name":"calculateOperation","params":{"method":"equivLiteral","keyboard":"NUMERICAL"}}},{"id":"step-5","stimulus":"&lt;p&gt;Agora calcule quantos reais e centavos totais faltam.&lt;/p&gt;","template":"&lt;p style=\"text-align: center\"&gt;R$ {{T1}} − {{Q3}} centavos = R$ {{response}} e {{response}} centavos&lt;/p&gt;","seed":{"calculated":[{"name":"T1","label":"{{function}}","function":"{{Q1}}-{{Q2}}","temp":true},{"name":"5-A1","label":"{{function}}","function":"{{Q1}}-{{Q2}}-1"},{"name":"5-A2","label":"{{function}}","function":"100-{{Q3}}"}]},"algorithm":{"name":"calculateOperation","params":{"method":"equivLiteral","keyboard":"NUMERICAL"}}}]}</t>
  </si>
  <si>
    <t>A Martín le han cobrado {{Q1}} € y {{Q2}} cts. al hacer la compra. Si ha pagado con un billete de {{Q3}} €, ¿cuánto le han devuelto de cambio?
Le han devuelto {{A1}} € y {{A2}} cts.</t>
  </si>
  <si>
    <t>Q1= Mín= 5; Máx= 18; Step= 1
Q2= Mín= 25; Máx= 75; Step= 1
Q3= List = 20, 50, 100</t>
  </si>
  <si>
    <t>A1 = {{Q3}}-{{Q1}}-1
A2 = 100-{{Q2}}</t>
  </si>
  <si>
    <t>¿Cuánto ha costado la compra? ¿Y con qué billete ha pagado Martín?
Ha costado {{A3}} € y {{A4}} cts. y Martín ha pagado con un billete de {{A5}} €.
[Cloze with math]
{{A3}} = {{Q1}}
{{A4}} = {{Q2}}
{{A5}} = {{Q3}}</t>
  </si>
  <si>
    <t>¿Qué hay que calcular?
Cuánto dinero le han devuelto a Martín.*
Cuánto dinero se ha gastado Martín en la compra.
Cuántos billetes le han devuelto a Martín.
[Single choice]</t>
  </si>
  <si>
    <t>¿Qué cálculo hay que hacer?
Restar {{Q1}} € y {{Q2}} cts. a {{Q3}} €.*
Sumar {{Q1}} € y {{Q2}} cts. a {{Q3}} €.
Restar {{Q3}} € a {{Q1}} € y {{Q2}} cts.
[Single choice]</t>
  </si>
  <si>
    <t>Por tanto, completa este cálculo para saber los euros del cambio.
{{Q3}} € − {{Q1}} € = {{A6}} €
[Cloze with math]
A6 = {{Q3}}-{{Q1}}</t>
  </si>
  <si>
    <t>Y ahora resta para conocer el dinero total que le han devuelto a Martín.
{{T1}} € − {{Q2}} cts. = {{A1}} € y {{A2}} cts.
[Cloze with math]
T1 = {{Q3}}-{{Q1}}
A1 = {{Q3}}-{{Q1}}-1
A2 = 100-{{Q2}}</t>
  </si>
  <si>
    <t>{"id":"M3-MyM-16b-E-2","seed":{"parameters":[{"name":"Q1","label":null,"min":5,"max":18,"step":1},{"name":"Q2","label":null,"min":25,"max":75,"step":1},{"name":"Q3","label":null,"list":[20,50,100]}],"uniques":true},"scaffolding":[{"id":"step-0","stimulus":"&lt;p&gt;Matheus fez uma compra de supermercado que custou R$ {{Q1}} e {{Q2}} centavos. Se ao efetuar o pagamento ele deu ao caixa R$ {{Q3}}, quanto Matheus recebeu de troco?&lt;/p&gt;","template":"&lt;p&gt;Ele recebeu R$ {{response}} e {{response}} centavos.&lt;/p&gt;","seed":{"calculated":[{"name":"0-A1","label":"{{function}}","function":"{{Q3}}-{{Q1}}-1"},{"name":"0-A2","label":"{{function}}","function":"100-{{Q2}}"}]},"algorithm":{"name":"calculateOperation","params":{"method":"equivLiteral","keyboard":"NUMERICAL"}}},{"id":"step-1","stimulus":"&lt;p&gt;Quanto custou a compra? E quanto Matheus deu ao caixa?&lt;/p&gt;","template":"&lt;p&gt;A compra custou R$ {{response}} e {{response}} centavos. Matheus deu ao caixa &lt;span class=\"no-break\"&gt;R$ {{response}}.&lt;/span&gt;&lt;/p&gt;","seed":{"calculated":[{"name":"1-A1","label":"{{function}}","function":"{{Q1}}"},{"name":"1-A2","label":"{{function}}","function":"{{Q2}}"},{"name":"1-A2","label":"{{function}}","function":"{{Q3}}"}]},"algorithm":{"name":"calculateOperation","params":{"method":"equivLiteral","keyboard":"NUMERICAL"}}},{"id":"step-2","stimulus":"&lt;p&gt;O que precisa ser calculado?&lt;/p&gt;","seed":{"calculated":[{"name":"2-A1","label":"&lt;p&gt;A quantia que Matheus recebeu de troco.&lt;/p&gt;"},{"name":"2-A2","label":"&lt;p&gt;O valor da compra de Matheus.&lt;/p&gt;","incorrect":true},{"name":"2-A3","label":"&lt;p&gt;Quantas notas Matheus recebeu de troco.&lt;/p&gt;","incorrect":true}]},"algorithm":{"name":"trueFalse","template":"Multiple choice – standard"}},{"id":"step-3","stimulus":"&lt;p&gt;Qual cálculo precisa ser feito?&lt;/p&gt;","seed":{"calculated":[{"name":"3-A1","label":"&lt;p&gt;Subtrair R$ {{Q1}} e {{Q2}} centavos de R$ {{Q3}}.&lt;/p&gt;"},{"name":"3-A2","label":"&lt;p&gt;Adicionar R$ {{Q1}} e {{Q2}} centavos a R$ {{Q3}}.&lt;/p&gt;","incorrect":true},{"name":"3-A3","label":"&lt;p&gt;Subtrair R$ {{Q3}} de R$ {{Q1}} e {{Q2}} centavos.&lt;/p&gt;","incorrect":true}]},"algorithm":{"name":"trueFalse","template":"Multiple choice – standard"}},{"id":"step-4","stimulus":"&lt;p&gt;Portanto, complete este cálculo para subtrair a parte em real.&lt;/p&gt;","template":"&lt;p style=\"text-align: center\"&gt;R$ {{Q3}} − R$ {{Q1}} = R$ {{response}}&lt;/p&gt;","seed":{"calculated":[{"name":"4-A1","label":"{{function}}","function":"{{Q3}}-{{Q1}}"}]},"algorithm":{"name":"calculateOperation","params":{"method":"equivLiteral","keyboard":"NUMERICAL"}}},{"id":"step-5","stimulus":"&lt;p&gt;Agora calcule a quantia que Matheus recebeu de troco.&lt;/p&gt;","template":"&lt;p style=\"text-align: center\"&gt;R$ {{T1}} − {{Q2}} centavos. = R$ {{response}} e {{response}} centavos.&lt;/p&gt;","seed":{"calculated":[{"name":"T1","label":"{{function}}","function":"{{Q3}}-{{Q1}}","temp":true},{"name":"5-A1","label":"{{function}}","function":"{{Q3}}-{{Q1}}-1"},{"name":"5-A2","label":"{{function}}","function":"100-{{Q2}}"}]},"algorithm":{"name":"calculateOperation","params":{"method":"equivLiteral","keyboard":"NUMERICAL"}}}]}</t>
  </si>
  <si>
    <t>Luis tiene {{Q1}} € y {{Q2}} cts. para comprar unas zapatillas de deporte. Si el precio de las zapatillas que quiere es de {{Q3}} €, ¿cuánto dinero le falta?
Le faltan {{A1}} € y {{A2}} cts.</t>
  </si>
  <si>
    <t>Q1= Mín= 25; Máx= 35; Step= 1
Q2= Mín= 10; Máx= 95; Step= 5
Q3= Mín= 40; Máx= 70; Step= 1</t>
  </si>
  <si>
    <t>¿Cuánto dinero tiene Luis? ¿Y cuál es el precio de las zapatillas de deporte?
Luis tiene{{A3}} € y {{A4}} cts. y las zapatillas de deporte cuestan {{A5}} €.
[Cloze with math]
A3 = {{Q1}}
A4 = {{Q2}}
A5 = {{Q3}}</t>
  </si>
  <si>
    <t>¿Qué hay que calcular?
Cuánto dinero le falta a Luis para comprar las zapatillas de deporte.*
Cuánto dinero le han devuelto a Luis por las zapatillas de deporte.
Cuántos billetes ha recibido Luis de cambio por las zapatillas de deporte.
[Single choice]</t>
  </si>
  <si>
    <t>Por tanto, completa este cálculo para saber los euros que necesita Luis.
{{Q3}} € − {{Q1}} € = {{A6}} €
[Cloze with math]
A6 = {{Q3}}-{{Q1}}</t>
  </si>
  <si>
    <t>Y ahora resta para saber los euros y los céntimos totales que le faltan para comprarse las zapatillas.
{{T1}} € − {{Q2}} cts. = {{A1}} € y {{A2}} cts.
[Cloze with math]
T1 = {{Q3}}-{{Q1}}
A1 = {{Q3}}-{{Q1}}-1
A2 = 100-{{Q2}}</t>
  </si>
  <si>
    <t>{"id":"M3-MyM-16b-E-3","seed":{"parameters":[{"name":"Q1","label":null,"min":25,"max":35,"step":1},{"name":"Q2","label":null,"min":10,"max":95,"step":5},{"name":"Q3","label":null,"min":40,"max":70,"step":1}],"uniques":true},"scaffolding":[{"id":"step-0","stimulus":"&lt;p&gt;Luís tem R$ {{Q1}} e {{Q2}} centavos para comprar um par de tênis. Se o preço do modelo que ele quer custa R$ {{Q3}}, quanto está faltando para ele conseguir comprá-lo?&lt;/p&gt;","template":"&lt;p&gt;Faltam R$ {{response}} e {{response}} centavos.&lt;/p&gt;","seed":{"calculated":[{"name":"0-A1","label":"{{function}}","function":"{{Q3}}-{{Q1}}-1"},{"name":"0-A2","label":"{{function}}","function":"100-{{Q2}}"}]},"algorithm":{"name":"calculateOperation","params":{"method":"equivLiteral","keyboard":"NUMERICAL"}}},{"id":"step-1","stimulus":"&lt;p&gt;Quanto dinheiro Luís tem? E qual é o preço dos tênis?&lt;/p&gt;","template":"&lt;p&gt;Luís tem {{response}} e {{response}} centavos e os tênis custam R$ {{response}}&lt;/p&gt;","seed":{"calculated":[{"name":"1-A1","label":"{{function}}","function":"{{Q1}}"},{"name":"1-A2","label":"{{function}}","function":"{{Q2}}"},{"name":"1-A2","label":"{{function}}","function":"{{Q3}}"}]},"algorithm":{"name":"calculateOperation","params":{"method":"equivLiteral","keyboard":"NUMERICAL"}}},{"id":"step-2","stimulus":"&lt;p&gt;O que precisa ser calculado?&lt;/p&gt;","seed":{"calculated":[{"name":"2-A1","label":"&lt;p&gt;A quantia de dinheiro que falta para Luís poder comprar o par de tênis.&lt;/p&gt;"},{"name":"2-A2","label":"&lt;p&gt;A quantia de dinheiro que Luís recebeu de troco na compra do par de tênis.&lt;/p&gt;","incorrect":true},{"name":"2-A3","label":"&lt;p&gt;Quantas notas Luís recebeu de troco na compra do par de tênis.&lt;/p&gt;","incorrect":true}]},"algorithm":{"name":"trueFalse","template":"Multiple choice – standard"}},{"id":"step-3","stimulus":"&lt;p&gt;Qual cálculo precisa ser feito?&lt;/p&gt;","seed":{"calculated":[{"name":"3-A1","label":"&lt;p&gt;Subtrair R$ {{Q1}} e {{Q2}} centavos de R$ {{Q3}}.&lt;/p&gt;"},{"name":"3-A2","label":"&lt;p&gt;Adicionar R$ {{Q1}} e {{Q2}} centavos a R$ {{Q3}}.&lt;/p&gt;","incorrect":true},{"name":"3-A3","label":"&lt;p&gt;Subtrair R$ {{Q3}} de R$ {{Q1}} e {{Q2}} centavos.&lt;/p&gt;","incorrect":true}]},"algorithm":{"name":"trueFalse","template":"Multiple choice – standard"}},{"id":"step-4","stimulus":"&lt;p&gt;Portanto, complete este cálculo para subtrair a parte em real.&lt;/p&gt;","template":"&lt;p style=\"text-align: center\"&gt;R$ {{Q3}} − R$ {{Q1}} = R$ {{response}}&lt;/p&gt;","seed":{"calculated":[{"name":"4-A1","label":"{{function}}","function":"{{Q3}}-{{Q1}}"}]},"algorithm":{"name":"calculateOperation","params":{"method":"equivLiteral","keyboard":"NUMERICAL"}}},{"id":"step-5","stimulus":"&lt;p&gt;Agora calcule a quantia que falta para Luís poder comprar o par de tênis.&lt;/p&gt;","template":"&lt;p style=\"text-align: center\"&gt;R$ {{T1}} − {{Q2}} centavos. = R$ {{response}} e {{response}} centavos.&lt;/p&gt;","seed":{"calculated":[{"name":"T1","label":"{{function}}","function":"{{Q3}}-{{Q1}}","temp":true},{"name":"5-A1","label":"{{function}}","function":"{{Q3}}-{{Q1}}-1"},{"name":"5-A2","label":"{{function}}","function":"100-{{Q2}}"}]},"algorithm":{"name":"calculateOperation","params":{"method":"equivLiteral","keyboard":"NUMERICAL"}}}]}</t>
  </si>
  <si>
    <t>M3-G-1a</t>
  </si>
  <si>
    <t>Distingue una recta, una semirrecta y un segmento</t>
  </si>
  <si>
    <r>
      <rPr>
        <rFont val="Calibri"/>
        <color rgb="FF000000"/>
        <sz val="12.0"/>
      </rPr>
      <t xml:space="preserve">Indica si las siguientes afirmaciones son verdaderas o falsas.
Una recta es una </t>
    </r>
    <r>
      <rPr>
        <rFont val="Calibri"/>
        <color rgb="FF000000"/>
        <sz val="12.0"/>
      </rPr>
      <t>sucesión</t>
    </r>
    <r>
      <rPr>
        <rFont val="Calibri"/>
        <color rgb="FF000000"/>
        <sz val="12.0"/>
      </rPr>
      <t xml:space="preserve"> de puntos en la misma dirección.*
Una recta no tiene principio ni fin.*
Un segmento es la parte de la recta </t>
    </r>
    <r>
      <rPr>
        <rFont val="Calibri"/>
        <color rgb="FF000000"/>
        <sz val="12.0"/>
      </rPr>
      <t>comprendida</t>
    </r>
    <r>
      <rPr>
        <rFont val="Calibri"/>
        <color rgb="FF000000"/>
        <sz val="12.0"/>
      </rPr>
      <t xml:space="preserve"> entre dos puntos.*
Un punto divide la recta en dos semirrectas.*
Una semirrecta es el punto medio de una recta.
Una recta tiene un punto inicial y </t>
    </r>
    <r>
      <rPr>
        <rFont val="Calibri"/>
        <color rgb="FF000000"/>
        <sz val="12.0"/>
      </rPr>
      <t>sigue</t>
    </r>
    <r>
      <rPr>
        <rFont val="Calibri"/>
        <color rgb="FF000000"/>
        <sz val="12.0"/>
      </rPr>
      <t xml:space="preserve"> hasta el infinito.
Un segmento no tiene principio ni fin.
Una semirrecta es la parte de la recta </t>
    </r>
    <r>
      <rPr>
        <rFont val="Calibri"/>
        <color rgb="FF000000"/>
        <sz val="12.0"/>
      </rPr>
      <t>comprendida</t>
    </r>
    <r>
      <rPr>
        <rFont val="Calibri"/>
        <color rgb="FF000000"/>
        <sz val="12.0"/>
      </rPr>
      <t xml:space="preserve"> entre dos puntos.
Un punto divide un segmento en dos semirrectas.
(2 correctas, se ven 3)</t>
    </r>
  </si>
  <si>
    <r>
      <rPr>
        <rFont val="Calibri"/>
        <color rgb="FF000000"/>
        <sz val="12.0"/>
      </rPr>
      <t>Las rectas, las semirrectas y los segmentos se diferencian en cómo están</t>
    </r>
    <r>
      <rPr>
        <rFont val="Calibri"/>
        <color rgb="FF000000"/>
        <sz val="12.0"/>
      </rPr>
      <t xml:space="preserve"> limitados</t>
    </r>
    <r>
      <rPr>
        <rFont val="Calibri"/>
        <color rgb="FF000000"/>
        <sz val="12.0"/>
      </rPr>
      <t xml:space="preserve"> sus extremos.</t>
    </r>
  </si>
  <si>
    <t>&lt;p&gt;Una &lt;b&gt;recta&lt;/b&gt; es una sucesión de puntos en la misma dirección sin principio o fin. Una &lt;b&gt;semirrecta&lt;/b&gt; empieza en un punto y sigue hasta el infinito. Un &lt;b&gt;segmento&lt;/b&gt; es un fragmento de recta comprendido entre dos puntos.&lt;/p&gt;
-Sí falla A5
&lt;p&gt;Es incorrecta porque un punto de una recta la divide en dos semirrectas.&lt;/p&gt;
-Sí falla A6
&lt;p&gt;Es incorrecta porque una recta no tiene ni principio ni fin.&lt;/p&gt;
-Sí falla A7
&lt;p&gt;Es incorrecta porque un segmento está comprendido entre dos puntos, que conforman su inicio y su fin.&lt;/p&gt;
-Sí falla A8
&lt;p&gt;Es incorrecta porque una semirrecta empieza en un punto y sigue hasta el infinito.&lt;/p&gt;
-Sí falla A9
&lt;p&gt;Es incorrecta porque al dividir un segmento se obtienen dos segmentos.&lt;/p&gt;</t>
  </si>
  <si>
    <t>Geometría</t>
  </si>
  <si>
    <t>{"id":"M3-G-1a-I-1","stimulus":"&lt;p&gt;Indique se as seguintes afirmações são verdadeiras ou falsas.&lt;/p&gt;","hint":"&lt;p&gt;Retas, semirretas e segmentos de reta diferem-se em como estão delimitados os seus pontos de extremidade.&lt;/p&gt;","feedback":"&lt;p&gt;Uma &lt;b&gt;reta&lt;/b&gt; é uma sucessão de pontos na mesma direção sem começo nem fim. Uma &lt;b&gt;semirreta&lt;/b&gt; começa em um ponto e continua infinitamente. Um &lt;b&gt;segmento de reta&lt;/b&gt; é uma parte da reta delimitada por dois pontos.&lt;/p&gt;","seed":{"parameters":[],"calculated":[{"name":"A1","label":"Uma reta é uma sucessão infinita de pontos na mesma direção.","function":""},{"name":"A2","label":"Uma reta não tem ponto de começo nem de fim.","function":""},{"name":"A3","label":"Um segmento de reta é uma parte da reta delimitado entre dois pontos.","function":""},{"name":"A4","label":"Um ponto divide uma reta em duas semirretas.","function":""},{"name":"A5","label":"Uma semirreta é o ponto médio de uma reta.","function":"","incorrect":true,"feedback":"&lt;p&gt;É incorreta. Um ponto é que divide uma reta em duas semirretas.&lt;/p&gt;"},{"name":"A6","label":"Uma reta tem um ponto de início e continua infinitamente.","function":"","incorrect":true,"feedback":"&lt;p&gt;É incorreta. Uma reta não tem ponto de começo nem de fim.&lt;/p&gt;"},{"name":"A7","label":"Um segmento de reta não tem ponto de início nem de fim.","function":"","incorrect":true,"feedback":"&lt;p&gt;É incorreta. Um segmento de reta é delimitado entre dois pontos, que configuram seu ponto de início e de fim.&lt;/p&gt;"},{"name":"A8","label":"Uma semirreta é uma parte da reta delimitada entre dois pontos.","function":"","incorrect":true,"feedback":"&lt;p&gt;É incorreta. Uma semirreta começa em um ponto e continua infinitamente.&lt;/p&gt;"},{"name":"A9","label":"Um ponto divide um segmento de reta em duas semirretas.","function":"","incorrect":true,"feedback":"&lt;p&gt;É incorreta. Um ponto divide um segmento de reta em dois segmentos de reta.&lt;/p&gt;"}],"uniques":true},"algorithm":{"name":"trueFalse","template":"Choice matrix – inline","params":{"countCorrect":2,"countIncorrect":1,"showCheckIcon":false,"options":["Verdadeira","Falsa"]}}}</t>
  </si>
  <si>
    <t xml:space="preserve">Escribe el nombre de las siguientes líneas.
{{A1}} | {{A2}} | {{A3}} </t>
  </si>
  <si>
    <t>&lt;img src=\"http://drive.google.com/uc?export=view&amp;id={{Q1}}\"&gt;
            {
                "name": "Q1",
                "label": null,
                "list": [
                    "1cmW333lOfAToXdMLi0utyB_jdNp3N0PT",
                    "1abqfWgESe0uPwjkItOdRn28r_Ew8vsUB",
                    "1_CYgjf6BaNm15p1gBRJSTMxuQ18nrcsb"
                ]
            }</t>
  </si>
  <si>
    <t>A1 = "recta"
A2 = "semirrecta"
A3 = "segmento"</t>
  </si>
  <si>
    <r>
      <rPr>
        <rFont val="Calibri"/>
        <color rgb="FF000000"/>
        <sz val="12.0"/>
      </rPr>
      <t xml:space="preserve">Las rectas, las semirrectas y los segmentos se diferencian en cómo están </t>
    </r>
    <r>
      <rPr>
        <rFont val="Calibri"/>
        <color rgb="FF000000"/>
        <sz val="12.0"/>
      </rPr>
      <t>limitados</t>
    </r>
    <r>
      <rPr>
        <rFont val="Calibri"/>
        <color rgb="FF000000"/>
        <sz val="12.0"/>
      </rPr>
      <t xml:space="preserve"> sus extremos.</t>
    </r>
  </si>
  <si>
    <t>&lt;p&gt;Una &lt;b&gt;recta&lt;/b&gt; es una sucesión de puntos en la misma dirección sin principio o fin. Una &lt;b&gt;semirrecta&lt;/b&gt; empieza en un punto y sigue hasta el infinito. Un &lt;b&gt;segmento&lt;/b&gt; es un fragmento de recta comprendido entre dos puntos.&lt;/p&gt;
Sin TE particular</t>
  </si>
  <si>
    <t>{
    "id": "M3-G-1a-E-1",
    "stimulus": "&lt;p&gt;Escreva o nome dos seguintes elementos.&lt;/p&gt;",
    "template": "&lt;table style=\"width: 100%;border:none;\"&gt;&lt;tbody&gt;&lt;tr&gt;&lt;td style=\"width: 25%; text-align: center;border:none;\"&gt;&lt;img src='https://blueberry-assets.oneclick.es/{{Q1}}'&gt;&lt;/td&gt;&lt;td style=\"width: 25%; text-align: center;border:none;\"&gt;&lt;img src='https://blueberry-assets.oneclick.es/{{Q2}}'&gt;&lt;/td&gt;&lt;td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
    "hint": "&lt;p&gt;Retas, semirretas e segmentos de reta diferem-se em como estão delimitados os seus pontos de extremidade.&lt;/p&gt;",
    "feedback": "&lt;p&gt;Uma &lt;b&gt;reta&lt;/b&gt; é uma sucessão de pontos na mesma direção sem começo nem fim. Uma &lt;b&gt;semirreta&lt;/b&gt; começa em um ponto e continua infinitamente. Um &lt;b&gt;segmento de reta&lt;/b&gt; é uma parte da reta delimitada por dois pontos.&lt;/p&gt;",
    "seed": {
        "parameters": [
            {
                "name": "Q1",
                "label": null,
                "list": [
                    "M3_G_1a_1.svg",
                    "M3_G_1a_2.svg"
                ]
            },
            {
                "name": "Q2",
                "label": null,
                "list": [
                    "M3_G_1a_3.svg",
                    "M3_G_1a_4.svg"
                ]
            },
            {
                "name": "Q3",
                "label": null,
                "list": [
                    "M3_G_1a_5.svg",
                    "M3_G_1a_6.svg"
                ]
            }
        ],
        "calculated": [
            {
                "name": "A1",
                "label": "Reta",
                "function": ""
            },
            {
                "name": "A2",
                "label": "Semirreta",
                "function": ""
            },
            {
                "name": "A3",
                "label": "Segmento de reta",
                "function": ""
            }
        ],
        "uniques": true
    },
    "algorithm": {
        "name": "calculateOperation",
        "template": "Cloze with text"
    }
}</t>
  </si>
  <si>
    <t>A1 = "semirrecta"
A2 = "recta"
A3 = "segmento"</t>
  </si>
  <si>
    <r>
      <rPr>
        <rFont val="Calibri"/>
        <color rgb="FF000000"/>
        <sz val="12.0"/>
      </rPr>
      <t xml:space="preserve">Las rectas, las semirrectas y los segmentos se diferencian en cómo están </t>
    </r>
    <r>
      <rPr>
        <rFont val="Calibri"/>
        <color rgb="FF000000"/>
        <sz val="12.0"/>
      </rPr>
      <t>limitados</t>
    </r>
    <r>
      <rPr>
        <rFont val="Calibri"/>
        <color rgb="FF000000"/>
        <sz val="12.0"/>
      </rPr>
      <t xml:space="preserve"> sus extremos.</t>
    </r>
  </si>
  <si>
    <t>{
    "id": "M3-G-1a-E-2",
    "stimulus": "&lt;p&gt;Escreva o nome dos seguintes elementos.&lt;/p&gt;",
    "template": "&lt;table style=\"width: 100%;border:none;\"&gt;&lt;tbody&gt;&lt;tr&gt;&lt;td style=\"width: 25%; text-align: center;border:none;\"&gt;&lt;img src='https://blueberry-assets.oneclick.es/{{Q2}}'&gt;&lt;/td&gt;&lt;td style=\"width: 25%; text-align: center;border:none;\"&gt;&lt;img src='https://blueberry-assets.oneclick.es/{{Q1}}'&gt;&lt;/td&gt;&lt;td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
    "hint": "&lt;p&gt;Retas, semirretas e segmentos de reta diferem-se em como estão delimitados os seus pontos de extremidade.&lt;/p&gt;",
    "feedback": "&lt;p&gt;Uma &lt;b&gt;reta&lt;/b&gt; é uma sucessão de pontos na mesma direção sem começo nem fim. Uma &lt;b&gt;semirreta&lt;/b&gt; começa em um ponto e continua infinitamente. Um &lt;b&gt;segmento de reta&lt;/b&gt; é uma parte da reta delimitada por dois pontos.&lt;/p&gt;",
    "seed": {
        "parameters": [
            {
                "name": "Q1",
                "label": null,
                "list": [
                    "M3_G_1a_1.svg",
                    "M3_G_1a_2.svg"
                ]
            },
            {
                "name": "Q2",
                "label": null,
                "list": [
                    "M3_G_1a_3.svg",
                    "M3_G_1a_4.svg"
                ]
            },
            {
                "name": "Q3",
                "label": null,
                "list": [
                    "M3_G_1a_5.svg",
                    "M3_G_1a_6.svg"
                ]
            }
        ],
        "calculated": [
            {
                "name": "A1",
                "label": "Semirreta",
                "function": ""
            },
            {
                "name": "A2",
                "label": "Reta",
                "function": ""
            },
            {
                "name": "A3",
                "label": "Segmento de reta",
                "function": ""
            }
        ],
        "uniques": true
    },
    "algorithm": {
        "name": "calculateOperation",
        "template": "Cloze with text"
    }
}</t>
  </si>
  <si>
    <t>A1 = "segmento"
A2 = "recta"
A3 = "semirrecta"</t>
  </si>
  <si>
    <r>
      <rPr>
        <rFont val="Calibri"/>
        <color rgb="FF000000"/>
        <sz val="12.0"/>
      </rPr>
      <t xml:space="preserve">Las rectas, las semirrectas y los segmentos se diferencian en cómo están </t>
    </r>
    <r>
      <rPr>
        <rFont val="Calibri"/>
        <color rgb="FF000000"/>
        <sz val="12.0"/>
      </rPr>
      <t>limitados</t>
    </r>
    <r>
      <rPr>
        <rFont val="Calibri"/>
        <color rgb="FF000000"/>
        <sz val="12.0"/>
      </rPr>
      <t xml:space="preserve"> en sus extremos.</t>
    </r>
  </si>
  <si>
    <t>{
    "id": "M3-G-1a-E-3",
    "stimulus": "&lt;p&gt;Escreva o nome dos seguintes elementos.&lt;/p&gt;",
    "template": "&lt;table style=\"width: 100%;border:none;\"&gt;&lt;tbody&gt;&lt;tr&gt;&lt;td style=\"width: 25%; text-align: center;border:none;\"&gt;&lt;img src='https://blueberry-assets.oneclick.es/{{Q3}}'&gt;&lt;/td&gt;&lt;td style=\"width: 25%; text-align: center;border:none;\"&gt;&lt;img src='https://blueberry-assets.oneclick.es/{{Q1}}'&gt;&lt;/td&gt;&lt;td style=\"width: 25%; text-align: center;border:none;\"&gt;&lt;img src='https://blueberry-assets.oneclick.es/{{Q2}}'&gt;&lt;/td&gt;&lt;/tr&gt;&lt;tr&gt;&lt;td style=\"width: 25%; text-align: center;border:none;\"&gt;{{response}}&lt;/td&gt;&lt;td style=\"width: 25%; text-align: center;border:none;\"&gt;{{response}}&lt;/td&gt;&lt;td style=\"width: 25%; text-align: center;border:none;\"&gt;{{response}}&lt;/td&gt;&lt;/tr&gt;&lt;/tbody&gt;&lt;/table&gt;",
    "hint": "&lt;p&gt;Retas, semirretas e segmentos de reta diferem-se em como estão delimitados os seus pontos de extremidade.&lt;/p&gt;",
    "feedback": "&lt;p&gt;Uma &lt;b&gt;reta&lt;/b&gt; é uma sucessão de pontos na mesma direção sem começo nem fim. Uma &lt;b&gt;semirreta&lt;/b&gt; começa em um ponto e continua infinitamente. Um &lt;b&gt;segmento de reta&lt;/b&gt; é uma parte da reta delimitada por dois pontos.&lt;/p&gt;",
    "seed": {
        "parameters": [
            {
                "name": "Q1",
                "label": null,
                "list": [
                    "M3_G_1a_1.svg",
                    "M3_G_1a_2.svg"
                ]
            },
            {
                "name": "Q2",
                "label": null,
                "list": [
                    "M3_G_1a_3.svg",
                    "M3_G_1a_4.svg"
                ]
            },
            {
                "name": "Q3",
                "label": null,
                "list": [
                    "M3_G_1a_5.svg",
                    "M3_G_1a_6.svg"
                ]
            }
        ],
        "calculated": [
            {
                "name": "A1",
                "label": "Segmento de reta",
                "function": ""
            },
            {
                "name": "A2",
                "label": "Reta",
                "function": ""
            },
            {
                "name": "A3",
                "label": "Semirreta",
                "function": ""
            }
        ],
        "uniques": true
    },
    "algorithm": {
        "name": "calculateOperation",
        "template": "Cloze with text"
    }
}</t>
  </si>
  <si>
    <t>M3-G-1b</t>
  </si>
  <si>
    <t>Distingue las posiciones relativas de rectas en el plano: paralelas y secantes (perpendiculares y oblicuas)</t>
  </si>
  <si>
    <t>Señala si estas afirmaciones sobre la imagen son verdaderas o falsas.
Imagen: M3-G-1b-1 (copiar etiquetas de M5-G-6a-I-1)
✔️La recta D es perpendicular a la recta B.
✔️La recta B es perpendicular a la recta C.
✔️La recta C es paralela a la recta D.
✔️La recta A es oblicua a la recta B.
✔️La recta A es secante a la recta B.
❌La recta A es paralela a la recta B.
❌La recta D es perpendicular a la recta A.
❌La recta C es oblicua a la recta D.
❌La recta C es secante a la recta D.
❌La recta B es oblicua a la recta D.
(2 correctas, se ven 3; etiquetas: Verdadero | Falso)</t>
  </si>
  <si>
    <t>Las rectas secantes (perpendiculares u oblicuas) tienen un punto común. Las paralelas, no.</t>
  </si>
  <si>
    <t>&lt;p&gt;Las &lt;b&gt;rectas paralelas&lt;/b&gt; no tienen puntos en común, mientras que las &lt;b&gt;rectas secantes&lt;/b&gt;, sí. Las rectas secantes pueden ser &lt;b&gt;perpendiculares&lt;/b&gt; si el corte forma 4 ángulos iguales u &lt;b&gt;oblicuas&lt;/b&gt; si el corte forma ángulos que no son iguales.&lt;/p&gt;
-Sí falla A6
&lt;p&gt;Las rectas &lt;i&gt;a&lt;/i&gt; y &lt;i&gt;b&lt;/i&gt; no son paralelas porque tienen un punto en común.&lt;/p&gt;
-Sí falla A7
 &lt;p&gt;Las rectas &lt;i&gt;d&lt;/i&gt; y &lt;i&gt;a&lt;/i&gt; no son perpendiculares porque forman 4 ángulos que no son iguales.&lt;/p&gt;
-Sí falla A8 
&lt;p&gt;Las rectas &lt;i&gt;c&lt;/i&gt; y &lt;i&gt;d&lt;/i&gt; no son oblicuas porque no comparten ningún punto.&lt;/p&gt;
- Si falla 9
&lt;p&gt;Las rectas &lt;i&gt;c&lt;/i&gt; y &lt;i&gt;d&lt;/i&gt; no son secantes porque no comparten ningún punto.&lt;/p&gt;
-Sí falla A10 
&lt;p&gt;Las rectas &lt;i&gt;b&lt;/i&gt; y &lt;i&gt;d&lt;/i&gt; no son oblicuas porque forman 4 ángulos iguales.&lt;/p&gt;</t>
  </si>
  <si>
    <t>{"id":"M3-G-1b-I-1","stimulus":"&lt;p&gt;Indique se as afirmações sobre a figura são verdadeiras ou falsas.&lt;/p&gt;&lt;div style=\"display:flex; justify-content:center;\"&gt;&lt;div class=\"lemo-fixed-to-responsive\" style=\"max-width: 400px;max-height: 797px;position: relative;width: 100%;display: inline-block;\"&gt;\n\t&lt;img src=\"https://blueberry-assets.oneclick.es/M3_G_1b_1.svg\" alt=\"\" tabindex=\"0\"&gt;&lt;/img&gt;\n\t&lt;div class=\"lemo-graphie-container\" style=\"position: absolute;top: 0;left: 0;width: 100%;height: 100%;\"&gt;\n\t\t&lt;div class=\"lemo-graphie\" style=\"position: relative; width: 100%; height: 100%;\"&gt;\n\t\t\t&lt;span class=\"lemo-graphie-label\" style=\"position: absolute; left: 6%; top: 44.0414%;\"&gt;&lt;i&gt;b&lt;/i&gt;&lt;/span&gt;\n\t\t\t&lt;span class=\"lemo-graphie-label\" style=\"position: absolute; left: 92%; top: 17.5%;\"&gt;&lt;i&gt;a&lt;/i&gt;&lt;/span&gt;\n\t\t\t&lt;span class=\"lemo-graphie-label\" style=\"position: absolute; left: 46.5%; top: 3%;\"&gt;&lt;i&gt;c&lt;/i&gt;&lt;/span&gt;\n\t\t\t&lt;span class=\"lemo-graphie-label\" style=\"position: absolute; left: 31%; top: 3%;\"&gt;&lt;i&gt;d&lt;/i&gt;&lt;/span&gt;\n\t\t&lt;/div&gt;\n\t&lt;/div&gt;\n&lt;/div&gt;&lt;/div&gt;","hint":"&lt;p&gt;As retas secantes (perpendiculares ou oblíquas) têm um ponto comum, enquanto as retas paralelas não têm ponto em comum.&lt;/p&gt;","feedback":"&lt;p&gt;As &lt;b&gt;retas paralelas&lt;/b&gt; não têm ponto em comum, enquanto as &lt;b&gt;retas secantes&lt;/b&gt; possuem um ponto em comum. As retas secantes podem ser &lt;b&gt;perpendiculares&lt;/b&gt; se o encontro entre elas formar 4 ângulos iguais ou &lt;b&gt;oblíquas&lt;/b&gt; se o encontro entre elas formar ângulos diferentes.&lt;/p&gt;","seed":{"parameters":[],"calculated":[{"name":"A1","label":"A reta &lt;i&gt;d&lt;/i&gt; é perpendicular à reta &lt;i&gt;b.&lt;/i&gt;","function":""},{"name":"A2","label":"A reta &lt;i&gt;b&lt;/i&gt; é perpendicular à reta &lt;i&gt;c.&lt;/i&gt;","function":""},{"name":"A3","label":"A reta &lt;i&gt;c&lt;/i&gt; é paralela à reta &lt;i&gt;d.&lt;/i&gt;","function":""},{"name":"A4","label":"A reta &lt;i&gt;a&lt;/i&gt; é oblíqua à reta &lt;i&gt;b.&lt;/i&gt;","function":""},{"name":"A5","label":"A reta &lt;i&gt;a&lt;/i&gt; é secante à reta &lt;i&gt;b.&lt;/i&gt;","function":""},{"name":"A6","label":"A reta &lt;i&gt;a&lt;/i&gt; é paralela à reta &lt;i&gt;b.&lt;/i&gt;","function":"","incorrect":true,"feedback":"&lt;p&gt;As retas &lt;i&gt;a&lt;/i&gt; e &lt;i&gt;b&lt;/i&gt; não são paralelas, pois elas têm um ponto em comum.&lt;/p&gt;"},{"name":"A7","label":"A reta &lt;i&gt;d&lt;/i&gt; é perpendicular à reta &lt;i&gt;a.&lt;/i&gt;","function":"","incorrect":true,"feedback":"&lt;p&gt;As retas &lt;i&gt;d&lt;/i&gt; e &lt;i&gt;a&lt;/i&gt; não são perpendiculares, pois formam entre si 4 ângulos que não são iguais.&lt;/p&gt;"},{"name":"A8","label":"A reta &lt;i&gt;c&lt;/i&gt; é oblíqua à reta &lt;i&gt;d.&lt;/i&gt;","function":"","incorrect":true,"feedback":"&lt;p&gt;As retas &lt;i&gt;c&lt;/i&gt; e &lt;i&gt;d&lt;/i&gt; não são oblíquas, pois elas não têm ponto em comum.&lt;/p&gt;"},{"name":"A9","label":"A reta &lt;i&gt;c&lt;/i&gt; é secante à reta &lt;i&gt;d.&lt;/i&gt;","function":"","incorrect":true,"feedback":"&lt;p&gt;As retas &lt;i&gt;c&lt;/i&gt; e &lt;i&gt;d&lt;/i&gt; não são secantes, pois elas não têm ponto em comum.&lt;/p&gt;"},{"name":"A10","label":"A reta &lt;i&gt;b&lt;/i&gt; é oblíqua à reta &lt;i&gt;d.&lt;/i&gt;","function":"","incorrect":true,"feedback":"&lt;p&gt;As retas &lt;i&gt;b&lt;/i&gt; e &lt;i&gt;d&lt;/i&gt; não são oblíquas, pois elas formam entre si 4 ângulos iguais.&lt;/p&gt;"}],"uniques":true},"algorithm":{"name":"trueFalse","template":"Choice matrix – inline","params":{"countCorrect":2,"countIncorrect":1,"showCheckIcon":false,"options":["Verdadero","Falso"]}}}</t>
  </si>
  <si>
    <t xml:space="preserve">Señala si estas afirmaciones sobre la imagen son verdaderas o falsas.
Imagen: M3-G-1b-2 (copiar etiquetas de M5-G-6a-I-2)
La recta B es secante a la recta D. *
La recta B es paralela a la recta C. *
La recta C es perpendicular a la recta D. *
La recta A es secante a la recta B. *
La recta A es paralela a la recta D.
La recta D es perpendicular a la recta A.
La recta C es oblicua a la recta D.
La recta D es paralela a la recta B.
(2 correctas, se ven 3) </t>
  </si>
  <si>
    <t>&lt;p&gt;Las &lt;b&gt;rectas paralelas&lt;/b&gt; no tienen puntos en común, mientras que las &lt;b&gt;rectas secantes&lt;/b&gt;, sí. Las rectas secantes pueden ser &lt;b&gt;perpendiculares&lt;/b&gt; si el corte forma 4 ángulos iguales u &lt;b&gt;oblicuas&lt;/b&gt; si el corte forma ángulos que no son iguales.&lt;/p&gt;
-Sí falla A5 
&lt;p&gt;Las rectas &lt;i&gt;a&lt;/i&gt; y &lt;i&gt;d&lt;/i&gt; no son paralelas porque tienen un punto en común.&lt;/p&gt;
-Sí falla A6
&lt;p&gt;Las rectas &lt;i&gt;d&lt;/i&gt; y &lt;i&gt;a&lt;/i&gt; no son perpendiculares porque no forman 4 ángulos iguales.&lt;/p&gt;
-Sí falla A7 
&lt;p&gt;Las rectas &lt;i&gt;c&lt;/i&gt; y &lt;i&gt;d&lt;/i&gt; no son oblicuas porque forman 4 ángulos iguales.&lt;/p&gt;
-Sí falla A8 
&lt;p&gt;Las rectas &lt;i&gt;d&lt;/i&gt; y &lt;i&gt;b&lt;/i&gt; no son oblicuas porque forman 4 ángulos iguales.&lt;/p&gt;</t>
  </si>
  <si>
    <t>{"id":"M3-G-1b-I-2","stimulus":"&lt;p&gt;Indique se as afirmações sobre a figura são verdadeiras ou falsas.&lt;/p&gt;&lt;div style=\"display:flex; justify-content:center;\"&gt;&lt;div class=\"lemo-fixed-to-responsive\" style=\"max-width: 400px;max-height: 300px;position: relative;width: 100%;display: inline-block;\"&gt;\n\t&lt;img src=\"https://blueberry-assets.oneclick.es/M3_G_1b_2.svg\" alt=\"\" tabindex=\"0\"&gt;&lt;/img&gt;\n\t&lt;div class=\"lemo-graphie-container\" style=\"position: absolute;top: 0;left: 0;width: 100%;height: 100%;\"&gt;\n\t\t&lt;div class=\"lemo-graphie\" style=\"position: relative; width: 100%; height: 100%;\"&gt;\n\t\t\t&lt;span class=\"lemo-graphie-label\" style=\"position: absolute; left: 21%; top: 9%;\"&gt;&lt;i&gt;a&lt;/i&gt;&lt;/span&gt;\n\t\t\t&lt;span class=\"lemo-graphie-label\" style=\"position: absolute; left: 44.5%; top: 7%;\"&gt;&lt;i&gt;c&lt;/i&gt;&lt;/span&gt;\n\t\t\t&lt;span class=\"lemo-graphie-label\" style=\"position: absolute; left: 8%; top: 49%;\"&gt;&lt;i&gt;d&lt;/i&gt;&lt;/span&gt;\n\t\t\t&lt;span class=\"lemo-graphie-label\" style=\"position: absolute; left: 60.7002%; top: 7%;\"&gt;&lt;i&gt;b&lt;/i&gt;&lt;/span&gt;\n\t\t&lt;/div&gt;\n\t&lt;/div&gt;\n&lt;/div&gt;&lt;/div&gt;","hint":"&lt;p&gt;As retas secantes (perpendiculares ou oblíquas) têm um ponto comum, enquanto as retas paralelas não têm ponto em comum.&lt;/p&gt;","feedback":"&lt;p&gt;As &lt;b&gt;retas paralelas&lt;/b&gt; não têm ponto em comum, enquanto as &lt;b&gt;retas secantes&lt;/b&gt; possuem um ponto em comum. As retas secantes podem ser &lt;b&gt;perpendiculares&lt;/b&gt; se o encontro entre elas formar 4 ângulos iguais ou &lt;b&gt;oblíquas&lt;/b&gt; se o encontro entre elas formar ângulos diferentes.&lt;/p&gt;","seed":{"parameters":[],"calculated":[{"name":"A1","label":"A reta &lt;i&gt;b&lt;/i&gt; é secante à reta &lt;i&gt;d.&lt;/i&gt;","function":""},{"name":"A2","label":"A reta &lt;i&gt;b&lt;/i&gt; é paralela à reta &lt;i&gt;c.&lt;/i&gt;","function":""},{"name":"A3","label":"A reta &lt;i&gt;c&lt;/i&gt; é perpendicular à reta &lt;i&gt;d.&lt;/i&gt;","function":""},{"name":"A4","label":"A reta &lt;i&gt;a&lt;/i&gt; é secante à reta &lt;i&gt;b.&lt;/i&gt;","function":""},{"name":"A5","label":"A reta &lt;i&gt;a&lt;/i&gt; é paralela à reta &lt;i&gt;d.&lt;/i&gt;","function":"","incorrect":true,"feedback":"&lt;p&gt;As retas &lt;i&gt;a&lt;/i&gt; e &lt;i&gt;d&lt;/i&gt; não são paralelas, pois elas possuem um ponto em comum.&lt;/p&gt;"},{"name":"A6","label":"A reta &lt;i&gt;d&lt;/i&gt; é perpendicular à reta &lt;i&gt;a&lt;/i&gt;","function":"","incorrect":true,"feedback":"&lt;p&gt;As retas &lt;i&gt;d&lt;/i&gt; e &lt;i&gt;a&lt;/i&gt; não são perpendiculares, pois elas não formam 4 ângulos iguais.&lt;/p&gt;"},{"name":"A7","label":"A reta &lt;i&gt;c&lt;/i&gt; é oblíqua à reta &lt;i&gt;d.&lt;/i&gt;","function":"","incorrect":true,"feedback":"&lt;p&gt;As retas &lt;i&gt;c&lt;/i&gt; e &lt;i&gt;d&lt;/i&gt; não são oblíquas, pois elas formam 4 ângulos iguais.&lt;/p&gt;"},{"name":"A8","label":"A reta &lt;i&gt;d&lt;/i&gt; é paralela à reta &lt;i&gt;b.&lt;/i&gt;","function":"","incorrect":true,"feedback":"&lt;p&gt;As retas &lt;i&gt;d&lt;/i&gt; e &lt;i&gt;b&lt;/i&gt; não são oblíquas, pois elas formam 4 ângulos iguais.&lt;/p&gt;"}],"uniques":true},"algorithm":{"name":"trueFalse","template":"Choice matrix – inline","params":{"countCorrect":2,"countIncorrect":1,"showCheckIcon":false,"options":["Verdadeira","Falsa"]}}}</t>
  </si>
  <si>
    <t>Escribe el tipo de rectas del que se trata debajo de cada par.
(TABLA)
(Imagen de Rectas paralelas) | (Rectas oblicuas) | (Rectas perpendiculares)
---------------------------------------------------------------------------------------------------
        Rectas {{A1}}                      |        Rectas {{A2}}  |       Rectas {{A3}}
(Las imágenes son de M3-G-1b-3 a M3-G-1b-8)</t>
  </si>
  <si>
    <r>
      <rPr>
        <rFont val="Calibri"/>
        <color rgb="FF000000"/>
        <sz val="12.0"/>
      </rPr>
      <t xml:space="preserve">Observa la imágen y completa la tabla con una par de rectas, según la posición de ellas.
</t>
    </r>
    <r>
      <rPr>
        <rFont val="Calibri"/>
        <color rgb="FF000000"/>
        <sz val="12.0"/>
      </rPr>
      <t>TABLA</t>
    </r>
    <r>
      <rPr>
        <rFont val="Calibri"/>
        <color rgb="FF000000"/>
        <sz val="12.0"/>
      </rPr>
      <t xml:space="preserve">
Rectas Paralelas | Rectas secantes
{{A1}}                       {{A2}}</t>
    </r>
  </si>
  <si>
    <t>A1 = "paralelas"
A2 = "oblicuas"
A3 = "perpendiculares"</t>
  </si>
  <si>
    <t>Las rectas pueden ser paralelas o secantes. Las rectas secantes pueden ser perpendiculares u oblicuas.</t>
  </si>
  <si>
    <t>&lt;p&gt;Las &lt;b&gt;rectas paralelas&lt;/b&gt; no tienen puntos en común, las &lt;b&gt;rectas perpendiculares&lt;/b&gt; se cortan en un punto formando 4 ángulos iguales y las &lt;b&gt;rectas oblicuas&lt;/b&gt; se cortan en un punto y forman ángulos que no son iguales.&lt;/p&gt;
(No aplica T. individual)</t>
  </si>
  <si>
    <t>{
    "id": "M3-G-1b-E-1",
    "stimulus": "&lt;p&gt;Em cada caso, escreva qual é a posição relativa entre as retas.&lt;/p&gt;",
    "template": "&lt;table style=\"width: 100%;\"&gt;&lt;tbody&gt;&lt;tr&gt;&lt;td style=\"width: 33.3333%; text-align: center; border: none;\"&gt;&lt;div style=\"display: inline-block;\"&gt;&lt;img src=\"https://blueberry-assets.oneclick.es/{{Q1}}\" width=\"300\"&gt;&lt;/img&gt;&lt;/div&gt;&lt;/td&gt;&lt;td style=\"width: 33.3333%; text-align: center; border: none;\"&gt;&lt;div style=\"display: inline-block;\"&gt;&lt;img src=\"https://blueberry-assets.oneclick.es/{{Q2}}\" width=\"300\"&gt;&lt;/img&gt;&lt;/div&gt;&lt;/td&gt;&lt;td style=\"width: 33.3333%; text-align: center; border: none;\"&gt;&lt;div style=\"display: inline-block;\"&gt;&lt;img src=\"https://blueberry-assets.oneclick.es/{{Q3}}\" width=\"300\"&gt;&lt;/img&gt;&lt;/div&gt;&lt;/td&gt;&lt;/tr&gt;&lt;tr&gt;&lt;td style=\"width: 33.3333%; text-align: center; border: none;\"&gt;Retas {{response}}&lt;/td&gt;&lt;td style=\"width: 33.3333%; text-align: center; border: none;\"&gt;Retas {{response}}&lt;/td&gt;&lt;td style=\"width: 33.3333%; text-align: center; border: none;\"&gt;Retas {{response}}&lt;/td&gt;&lt;/tr&gt;&lt;/tbody&gt;&lt;/table&gt;",
    "feedback": "&lt;p&gt;As &lt;b&gt;reta paralelas&lt;/b&gt; não têm pontos em comum, as &lt;b&gt;retas perpendiculares&lt;/b&gt; se cruzam em um ponto formando 4 ângulos iguais de 90° e as &lt;b&gt;retas oblíquas&lt;/b&gt; se cruzam em um ponto formando ângulos diferentes de 90°.&lt;/p&gt;",
    "hint": "&lt;p&gt;As retas podem ser paralelas ou concorrentes. As retas concorrentes podem ser perpendiculares ou oblíquas.&lt;/p&gt;",
    "seed": {
        "parameters": [
            {
                "name": "Q1",
                "label": null,
                "list": [
                    "M3_G_1b_3.svg",
                    "M3_G_1b_4.svg"
                ]
            },
            {
                "name": "Q2",
                "label": null,
                "list": [
                    "M3_G_1b_5.svg",
                    "M3_G_1b_6.svg"
                ]
            },
            {
                "name": "Q3",
                "label": null,
                "list": [
                    "M3_G_1b_7.svg",
                    "M3_G_1b_8.svg"
                ]
            }
        ],
        "calculated": [
            {
                "name": "A1",
                "label": "{{function}}",
                "function": "paralelas"
            },
            {
                "name": "A2",
                "label": "{{function}}",
                "function": "oblíquas"
            },
            {
                "name": "A3",
                "label": "{{function}}",
                "function": "perpendiculares"
            }
        ],
        "uniques": true
    },
    "algorithm": {
        "name": "calculateOperation",
        "template": "Cloze with text"
    }
}</t>
  </si>
  <si>
    <t>Escribe el tipo de rectas del que se trata debajo de cada par.
(TABLA)
(Imagen de Rectas perpendiculares) | (Rectas paralelas) | (Rectas oblicuas)
-------------------------------------------------------------------------------------------------------------
        Rectas {{A1}}                                   |        Rectas {{A2}}   |          Rectas {{A3}}
(Las imágenes son de M3-G-1b-3 a M3-G-1b-8)</t>
  </si>
  <si>
    <t>A1 = "perpendiculares"
A2 = "paralelas"
A3 = "oblicuas"</t>
  </si>
  <si>
    <t>{
    "id": "M3-G-1b-E-2",
    "stimulus": "&lt;p&gt;Em cada caso, escreva qual é a posição relativa entre as retas.&lt;/p&gt;",
    "template": "&lt;table style=\"width: 100%;\"&gt;&lt;tbody&gt;&lt;tr&gt;&lt;td style=\"width: 33.3333%; text-align: center; border: none;\"&gt;&lt;div style=\"display: inline-block;\"&gt;&lt;img src=\"https://blueberry-assets.oneclick.es/{{Q3}}\" width=\"300\"&gt;&lt;/img&gt;&lt;/div&gt;&lt;/td&gt;&lt;td style=\"width: 33.3333%; text-align: center; border: none;\"&gt;&lt;div style=\"display: inline-block;\"&gt;&lt;img src=\"https://blueberry-assets.oneclick.es/{{Q1}}\" width=\"300\"&gt;&lt;/img&gt;&lt;/div&gt;&lt;/td&gt;&lt;td style=\"width: 33.3333%; text-align: center; border: none;\"&gt;&lt;div style=\"display: inline-block;\"&gt;&lt;img src=\"https://blueberry-assets.oneclick.es/{{Q2}}\" width=\"300\"&gt;&lt;/img&gt;&lt;/div&gt;&lt;/td&gt;&lt;/tr&gt;&lt;tr&gt;&lt;td style=\"width: 33.3333%; text-align: center; border: none;\"&gt;Retas {{response}}&lt;/td&gt;&lt;td style=\"width: 33.3333%; text-align: center; border: none;\"&gt;Retas {{response}}&lt;/td&gt;&lt;td style=\"width: 33.3333%; text-align: center; border: none;\"&gt;Retas {{response}}&lt;/td&gt;&lt;/tr&gt;&lt;/tbody&gt;&lt;/table&gt;",
    "feedback": "&lt;p&gt;As &lt;b&gt;reta paralelas&lt;/b&gt; não têm pontos em comum, as &lt;b&gt;retas perpendiculares&lt;/b&gt; se cruzam em um ponto formando 4 ângulos iguais de 90° e as &lt;b&gt;retas oblíquas&lt;/b&gt; se cruzam em um ponto formando ângulos diferentes de 90°.&lt;/p&gt;",
    "hint": "&lt;p&gt;As retas podem ser paralelas ou concorrentes. As retas concorrentes podem ser perpendiculares ou oblíquas.&lt;/p&gt;",
    "seed": {
        "parameters": [
            {
                "name": "Q1",
                "label": null,
                "list": [
                    "M3_G_1b_3.svg",
                    "M3_G_1b_4.svg"
                ]
            },
            {
                "name": "Q2",
                "label": null,
                "list": [
                    "M3_G_1b_5.svg",
                    "M3_G_1b_6.svg"
                ]
            },
            {
                "name": "Q3",
                "label": null,
                "list": [
                    "M3_G_1b_7.svg",
                    "M3_G_1b_8.svg"
                ]
            }
        ],
        "calculated": [
            {
                "name": "A1",
                "label": "{{function}}",
                "function": "perpendiculares"
            },
            {
                "name": "A2",
                "label": "{{function}}",
                "function": "paralelas"
            },
            {
                "name": "A3",
                "label": "{{function}}",
                "function": "oblíquas"
            }
        ],
        "uniques": true
    },
    "algorithm": {
        "name": "calculateOperation",
        "template": "Cloze with text"
    }
}</t>
  </si>
  <si>
    <t>Escribe el tipo de rectas del que se trata debajo de cada par.
(TABLA)
(Imagen de Rectas oblicuas) | (Rectas perpediculares) | (Rectas paralelas)
-------------------------------------------------------------------------------------------------
        Rectas {{A1}}                     |        Rectas {{A2}}             |          Rectas {{A3}}
(Las imágenes son de M3-G-1b-3 a M3-G-1b-8)</t>
  </si>
  <si>
    <t>A1 = "oblicuas"
A2 = "perpendiculares"
A3 = "paralelas"</t>
  </si>
  <si>
    <t>{
    "id": "M3-G-1b-E-3",
    "stimulus": "&lt;p&gt;Em cada caso, escreva qual é a posição relativa entre as retas.&lt;/p&gt;",
    "template": "&lt;table style=\"width: 100%;\"&gt;&lt;tbody&gt;&lt;tr&gt;&lt;td style=\"width: 33.3333%; text-align: center; border: none;\"&gt;&lt;div style=\"display: inline-block;\"&gt;&lt;img src=\"https://blueberry-assets.oneclick.es/{{Q2}}\" width=\"300\"&gt;&lt;/img&gt;&lt;/div&gt;&lt;/td&gt;&lt;td style=\"width: 33.3333%; text-align: center; border: none;\"&gt;&lt;div style=\"display: inline-block;\"&gt;&lt;img src=\"https://blueberry-assets.oneclick.es/{{Q3}}\" width=\"300\"&gt;&lt;/img&gt;&lt;/div&gt;&lt;/td&gt;&lt;td style=\"width: 33.3333%; text-align: center; border: none;\"&gt;&lt;div style=\"display: inline-block;\"&gt;&lt;img src=\"https://blueberry-assets.oneclick.es/{{Q1}}\" width=\"300\"&gt;&lt;/img&gt;&lt;/div&gt;&lt;/td&gt;&lt;/tr&gt;&lt;tr&gt;&lt;td style=\"width: 33.3333%; text-align: center; border: none;\"&gt;Retas {{response}}&lt;/td&gt;&lt;td style=\"width: 33.3333%; text-align: center; border: none;\"&gt;Retas {{response}}&lt;/td&gt;&lt;td style=\"width: 33.3333%; text-align: center; border: none;\"&gt;Retas {{response}}&lt;/td&gt;&lt;/tr&gt;&lt;/tbody&gt;&lt;/table&gt;",
    "feedback": "&lt;p&gt;As &lt;b&gt;reta paralelas&lt;/b&gt; não têm pontos em comum, as &lt;b&gt;retas perpendiculares&lt;/b&gt; se cruzam em um ponto formando 4 ângulos iguais de 90° e as &lt;b&gt;retas oblíquas&lt;/b&gt; se cruzam em um ponto formando ângulos diferentes de 90°.&lt;/p&gt;",
    "hint": "&lt;p&gt;As retas podem ser paralelas ou concorrentes. As retas concorrentes podem ser perpendiculares ou oblíquas.&lt;/p&gt;",
    "seed": {
        "parameters": [
            {
                "name": "Q1",
                "label": null,
                "list": [
                    "M3_G_1b_3.svg",
                    "M3_G_1b_4.svg"
                ]
            },
            {
                "name": "Q2",
                "label": null,
                "list": [
                    "M3_G_1b_5.svg",
                    "M3_G_1b_6.svg"
                ]
            },
            {
                "name": "Q3",
                "label": null,
                "list": [
                    "M3_G_1b_7.svg",
                    "M3_G_1b_8.svg"
                ]
            }
        ],
        "calculated": [
            {
                "name": "A1",
                "label": "{{function}}",
                "function": "oblíquas"
            },
            {
                "name": "A2",
                "label": "{{function}}",
                "function": "perpendiculares"
            },
            {
                "name": "A3",
                "label": "{{function}}",
                "function": "paralelas"
            }
        ],
        "uniques": true
    },
    "algorithm": {
        "name": "calculateOperation",
        "template": "Cloze with text"
    }
}</t>
  </si>
  <si>
    <t>M3-G-14a</t>
  </si>
  <si>
    <t>Distingue entre líneas rectas y curvas</t>
  </si>
  <si>
    <t>Observa esta figura y selecciona la respuesta correcta.
Imagen: M3-G-14a-1
La figura está formada por 10 líneas.*
La figura tiene 6 líneas curvas.*
La figura tiene 4 líneas rectas.*
La figura tiene 4 líneas curvas.
La figura tiene 6  líneas rectas.
La figura tiene 4 líneas rectas y 4 curvas.
(Se ven tres: Una correcta y dos incorrectas.)</t>
  </si>
  <si>
    <t>Si</t>
  </si>
  <si>
    <t>Las líneas están formadas por puntos. Si todas siguen la misma dirección, es una línea recta. Si no, es una línea curva.</t>
  </si>
  <si>
    <t>&lt;p&gt;Las líneas están formadas por puntos. Si todas siguen la misma dirección, es una línea recta. Si no, es una línea curva.&lt;/p&gt;</t>
  </si>
  <si>
    <t>{"id":"M3-G-14a-I-1","stimulus":"&lt;p&gt;Observe a figura e selecione a resposta correta.&lt;/p&gt;&lt;div style=\"display:flex; justify-content:center;\"&gt;&lt;img src=\"https://blueberry-assets.oneclick.es/M3_G_14a_1.svg\" width=\"300\"&gt;&lt;/img&gt;&lt;/div&gt;","hint":"&lt;p&gt;As linhas são formadas por pontos. Se todos os pontos seguirem a mesma direção, é uma linha reta. Se não, é uma linha curva.&lt;/p&gt;","feedback":"&lt;p&gt;As linhas são formadas por pontos. Se todos os pontos seguirem a mesma direção, é uma linha reta. Se não, é uma linha curva.&lt;/p&gt;","seed":{"parameters":[],"calculated":[{"name":"A1","label":"A figura é formada por 10 linhas."},{"name":"A2","label":"A figura possui 6 linhas curvas."},{"name":"A3","label":"A figura possui 4 linhas retas."},{"name":"A4","label":"A figura possui 4 linhas curvas.","incorrect":true},{"name":"A5","label":"A figura possui 6 linhas retas.","incorrect":true},{"name":"A6","label":"A figura possui 4 linhas retas e 4 curvas.","incorrect":true}],"uniques":true},"algorithm":{"name":"trueFalse","template":"Multiple choice – standard","params":{"countCorrect":1,"countIncorrect":2,"showCheckIcon":true}}}</t>
  </si>
  <si>
    <t>Observa esta figura y selecciona la respuesta correcta.
Imagen: M3-G-14a-2
La figura está formada por 12 líneas.*
La figura tiene 5 líneas curvas.*
La figura tiene 7 líneas rectas.*
La figura tiene 7 líneas curvas.
La figura tiene 5  líneas rectas.
La figura tiene 6 líneas rectas y 6 curvas.</t>
  </si>
  <si>
    <t>{"id":"M3-G-14a-I-2","stimulus":"&lt;p&gt;Observe a figura e selecione a resposta correta.&lt;/p&gt;&lt;div style=\"display:flex; justify-content:center;\"&gt;&lt;img src=\"https://blueberry-assets.oneclick.es/M3_G_14a_2.svg\" width=\"400\"&gt;&lt;/img&gt;&lt;/div&gt;","hint":"&lt;p&gt;As linhas são formadas por pontos. Se todos os pontos seguirem a mesma direção, é uma linha reta. Se não, é uma linha curva.&lt;/p&gt;","feedback":"&lt;p&gt;As linhas são formadas por pontos. Se todos os pontos seguirem a mesma direção, é uma linha reta. Se não, é uma linha curva.&lt;/p&gt;","seed":{"parameters":[],"calculated":[{"name":"A1","label":"A figura é composta por 12 linhas."},{"name":"A2","label":"A figura possui 5 linhas curvas."},{"name":"A3","label":"A figura possui 7 linhas retas."},{"name":"A4","label":"A figura possui 7 linhas curvas.","incorrect":true},{"name":"A5","label":"A figura possui 5 linhas retas.","incorrect":true},{"name":"A6","label":"A figura possui 6 linhas retas e 6 linhas curvas.","incorrect":true}],"uniques":true},"algorithm":{"name":"trueFalse","template":"Multiple choice – standard","params":{"countCorrect":1,"countIncorrect":2,"showCheckIcon":true}}}</t>
  </si>
  <si>
    <r>
      <rPr>
        <rFont val="Calibri"/>
        <color theme="1"/>
        <sz val="12.0"/>
      </rPr>
      <t>Observa esta figura y completa la siguiente oración.
Imagen: M3-G-14a-3</t>
    </r>
    <r>
      <rPr>
        <rFont val="Calibri"/>
        <color rgb="FF1155CC"/>
        <sz val="12.0"/>
        <u/>
      </rPr>
      <t xml:space="preserve">
</t>
    </r>
    <r>
      <rPr>
        <rFont val="Calibri"/>
        <color theme="1"/>
        <sz val="12.0"/>
      </rPr>
      <t>La figura tiene {{A1}} líneas curvas.</t>
    </r>
  </si>
  <si>
    <t>si</t>
  </si>
  <si>
    <t>A1=4</t>
  </si>
  <si>
    <t>{"id":"M3-G-14a-E-1","stimulus":"&lt;p&gt;Observe a figura e complete a frase a seguir.&lt;/p&gt;&lt;div style=\"display:flex; justify-content:center;\"&gt;&lt;img src=\"https://blueberry-assets.oneclick.es/M3_G_14a_3.svg\" width=\"400\"&gt;&lt;/img&gt;&lt;/div&gt;","template":"&lt;p&gt;A figura possui {{response}} linhas curvas.&lt;/p&gt;","hint":"&lt;p&gt;As linhas são formadas por pontos. Se todos os pontos seguirem a mesma direção, é uma linha reta. Se não, é uma linha curva.&lt;/p&gt;","feedback":"&lt;p&gt;As linhas são formadas por pontos. Se todos os pontos seguirem a mesma direção, é uma linha reta. Se não, é uma linha curva.&lt;/p&gt;","seed":{"parameters":[],"calculated":[{"name":"A1","label":"{{function}}","function":"4"}],"uniques":true},"algorithm":{"name":"calculateOperation","params":{"method":"equivLiteral","keyboard":"NUMERICAL"}}}</t>
  </si>
  <si>
    <r>
      <rPr>
        <rFont val="Calibri"/>
        <color theme="1"/>
        <sz val="12.0"/>
      </rPr>
      <t>Observa esta figura y completa la siguiente oración.
Imagen: M3-G-14a-3</t>
    </r>
    <r>
      <rPr>
        <rFont val="Calibri"/>
        <color rgb="FF1155CC"/>
        <sz val="12.0"/>
        <u/>
      </rPr>
      <t xml:space="preserve">
</t>
    </r>
    <r>
      <rPr>
        <rFont val="Calibri"/>
        <color theme="1"/>
        <sz val="12.0"/>
      </rPr>
      <t>La figura tiene {{A1}} líneas rectas.</t>
    </r>
  </si>
  <si>
    <t>A1=6</t>
  </si>
  <si>
    <t>{"id":"M3-G-14a-E-2","stimulus":"&lt;p&gt;Observe a figura e complete a frase a seguir.&lt;/p&gt;&lt;div style=\"display:flex; justify-content:center;\"&gt;&lt;img src=\"https://blueberry-assets.oneclick.es/M3_G_14a_3.svg\" width=\"400\"&gt;&lt;/img&gt;&lt;/div&gt;","template":"&lt;p&gt;A figura possui {{response}} linhas retas.&lt;/p&gt;","hint":"&lt;p&gt;As linhas são formadas por pontos. Se todos os pontos seguirem a mesma direção, é uma linha reta. Se não, é uma linha curva.&lt;/p&gt;","feedback":"&lt;p&gt;As linhas são formadas por pontos. Se todos os pontos seguirem a mesma direção, é uma linha reta. Se não, é uma linha curva.&lt;/p&gt;","seed":{"parameters":[],"calculated":[{"name":"A1","label":"{{function}}","function":"6"}],"uniques":true},"algorithm":{"name":"calculateOperation","params":{"method":"equivLiteral","keyboard":"NUMERICAL"}}}</t>
  </si>
  <si>
    <t xml:space="preserve">Observa esta figura y completa la siguiente oración.
Imagen: M3-G-14a-4
La figura tiene {{A1}} líneas curvas. </t>
  </si>
  <si>
    <t>A1=2</t>
  </si>
  <si>
    <t>{"id":"M3-G-14a-E-3","stimulus":"&lt;p&gt;Observe a figura e complete a afirmação.&lt;/p&gt;&lt;div style=\"display:flex; justify-content:center;\"&gt;&lt;img src=\"https://blueberry-assets.oneclick.es/M3_G_14a_4.svg\" width=\"300\"&gt;&lt;/img&gt;&lt;/div&gt;","template":"&lt;p&gt;A figura possui {{response}} linhas curvas.&lt;/p&gt;","hint":"&lt;p&gt;As linhas são formadas por pontos. Se todos os pontos seguirem a mesma direção, é uma linha reta. Se não, é uma linha curva.&lt;/p&gt;","feedback":"&lt;p&gt;As linhas são formadas por pontos. Se todos os pontos seguirem a mesma direção, é uma linha reta. Se não, é uma linha curva.&lt;/p&gt;","seed":{"parameters":[],"calculated":[{"name":"A1","label":"{{function}}","function":"2"}],"uniques":true},"algorithm":{"name":"calculateOperation","params":{"method":"equivLiteral","keyboard":"NUMERICAL"}}}</t>
  </si>
  <si>
    <r>
      <rPr>
        <rFont val="Calibri"/>
        <color theme="1"/>
        <sz val="12.0"/>
      </rPr>
      <t>Observa esta figura y completa la siguiente oración.
Imagen: M3-G-14a-4</t>
    </r>
    <r>
      <rPr>
        <rFont val="Calibri"/>
        <color rgb="FF1155CC"/>
        <sz val="12.0"/>
        <u/>
      </rPr>
      <t xml:space="preserve">
</t>
    </r>
    <r>
      <rPr>
        <rFont val="Calibri"/>
        <color theme="1"/>
        <sz val="12.0"/>
      </rPr>
      <t>La figura tiene {{A1}} líneas rectas.</t>
    </r>
  </si>
  <si>
    <t>A1=8</t>
  </si>
  <si>
    <t>{"id":"M3-G-14a-E-4","stimulus":"&lt;p&gt;Observe a figura e complete a afirmação.&lt;/p&gt;&lt;div style=\"display:flex; justify-content:center;\"&gt;&lt;img src=\"https://blueberry-assets.oneclick.es/M3_G_14a_4.svg\" width=\"300\"&gt;&lt;/img&gt;&lt;/div&gt;","template":"&lt;p&gt;A figura possui {{response}} linhas retas.&lt;/p&gt;","hint":"&lt;p&gt;As linhas são formadas por pontos. Se todos os pontos seguirem a mesma direção, é uma linha reta. Se não, é uma linha curva.&lt;/p&gt;","feedback":"&lt;p&gt;As linhas são formadas por pontos. Se todos os pontos seguirem a mesma direção, é uma linha reta. Se não, é uma linha curva.&lt;/p&gt;","seed":{"parameters":[],"calculated":[{"name":"A1","label":"{{function}}","function":"8"}],"uniques":true},"algorithm":{"name":"calculateOperation","params":{"method":"equivLiteral","keyboard":"NUMERICAL"}}}</t>
  </si>
  <si>
    <t>M3-G-6a</t>
  </si>
  <si>
    <t>Localiza puntos en planos o croquis sencillos con ejes cartesianos</t>
  </si>
  <si>
    <t>Selecciona las afirmaciones correctas sobre este mapa del zoológico.
Imagen M3-G-6a-1
A1: El león está en (B, 5). *
A2: El hipopótamo está en (E, 2).*
A3: La jirafa está en (C, 1).*
A4: El elefante está en (A, 3).*
A5: El león está en (A, 5). 
A6: El hipopótamo está en (E, 1).
A7: La jirafa está en (C, 5).
A8: El elefante está en (C, 3).
(2 correctas, se ven 3)</t>
  </si>
  <si>
    <t>IMAGEN
Reprecenta el mapa de un zoologico.
Cuadriculado de 6x6
Primera fila contando de abajo hacia arriba, primer casilla vacia, segunda con letra A, tercera con B y asi sucesivamente.
Primer columna (contada de izquierda a derecha), primer casilla (contada de abajo hacia arriba) vacia, segunda casilla se lee "1", segunda se lee "2" y asi sucesivamente
Leon en (B, 5) Hipopotamo en (E, 2) Jirafa en (C, 1) y Elefante (A, 3)</t>
  </si>
  <si>
    <t>La posición de un objeto en un plano se determina con dos coordenadas, la columna y la fila de la cuadrícula.</t>
  </si>
  <si>
    <t>&lt;p&gt;La primera coordenada corresponde a la columna en la que está ubicado el objeto, mientras que la segunda coordenada indica la fila.&lt;/p&gt;
-Si falla A5
&lt;p&gt;El león está en (B, 5).&lt;/p&gt;
-Si falla A6
&lt;p&gt;El hipopótamo está en (E, 2).&lt;/p&gt;
-Si falla A7
&lt;p&gt;La jirafa está en (C, 1).&lt;/p&gt;
-Si falla A8
&lt;p&gt;El elefante está en (A, 3).&lt;/p&gt;</t>
  </si>
  <si>
    <t>{"id":"M3-G-6a-I-1","stimulus":"&lt;p&gt;Selecione as afirmações corretas sobre este mapa do zoológico.&lt;/p&gt;&lt;div style=\"display:flex; justify-content:center;\"&gt;&lt;img src=\"https://blueberry-assets.oneclick.es/M3_G_6a_1.svg\" width=\"500\"&gt;&lt;/img&gt;&lt;/div&gt;","hint":"&lt;p&gt;A posição de um objeto em um plano é determinada por duas coordenadas, uma indicando a coluna e a outra indicando a linha da grade.&lt;/p&gt;","feedback":"&lt;p&gt;A primeira coordenada corresponde à coluna na qual o objeto está localizado, enquanto a segunda coordenada indica a linha.&lt;/p&gt;","seed":{"parameters":[],"calculated":[{"name":"A1","label":"O leão está em (B, 5)."},{"name":"A2","label":"O hipopótamo está em (E, 2)."},{"name":"A3","label":"A girafa está em (C, 1)."},{"name":"A4","label":"O elefante está em (A, 3)."},{"name":"A5","label":"O leão está em (A, 5).","incorrect":true,"feedback":"&lt;p&gt;O leão está em (B, 5).&lt;/p&gt;"},{"name":"A6","label":"O hipopótamo está em (E, 1).","incorrect":true,"feedback":"&lt;p&gt;O hipopótamo está em (E, 2).&lt;/p&gt;"},{"name":"A7","label":"A girafa está em (C, 5).","incorrect":true,"feedback":"&lt;p&gt;A girafa está em (C, 1).&lt;/p&gt;"},{"name":"A8","label":"O elefante está em (C, 3).","incorrect":true,"feedback":"&lt;p&gt;O elefante está em (A, 3).&lt;/p&gt;"}],"uniques":true},"algorithm":{"name":"trueFalse","template":"Multiple choice - multiple responses","params":{"countCorrect":2,"countIncorrect":1,"showCheckIcon":true
        }
    }
}</t>
  </si>
  <si>
    <t>¿En cuál de estos mapas está el tesoro en las coordenadas {{Q1}}?
M3-G-6a-2*
M3-G-6a-3
M3-G-6a-4</t>
  </si>
  <si>
    <t>IMAGEN 1
Representa un mapa del tesoro, con un camino punteado arbitrario y una "x" que indica el lugar del tesoro en (C, 3)
Cuadriculado de 5x5
Primera fila contando de abajo hacia arriba, primer casilla vacia, segunda con letra A, tercera con B y asi sucesivamente.
Primer columna (contada de izquierda a derecha), primer casilla (contada de abajo hacia arriba) vacia, segunda casilla se lee "1", segunda se lee "2" y asi sucesivamente.
IMAGEN 2 Y 3
Representa un mapa del tesoro, con un camino punteado arbitrario y una "x" que indica el lugar del tesoro EN PUNTO ARBITRARIO DISTINTO DE (C, 3)
Cuadriculado de 5x5
Primera fila contando de abajo hacia arriba, primer casilla vacia, segunda con letra A, tercera con B y asi sucesivamente.
Primer columna (contada de izquierda a derecha), primer casilla (contada de abajo hacia arriba) vacia, segunda casilla se lee "1", segunda se lee "2" y asi sucesivamente</t>
  </si>
  <si>
    <t>Q1 = List = "(C, 3)", "(A, 1)", "(B, 4)"</t>
  </si>
  <si>
    <t>&lt;p&gt;La primera coordenada corresponde a la columna en la que está ubicado el objeto, mientras que la segunda coordenada indica la fila.&lt;/p&gt;</t>
  </si>
  <si>
    <t>{"id":"M3-G-6a-E-1","stimulus":"&lt;p&gt;Em qual desses mapas o tesouro está localizado nas coordenadas {{Q1}}?&lt;/p&gt;","hint":"&lt;p&gt;A posição de um objeto em um plano é determinada por duas coordenadas, uma indicando a coluna e a outra indicando a linha da grade.&lt;/p&gt;","feedback":"&lt;p&gt;A primeira coordenada corresponde à coluna na qual o objeto está localizado, enquanto a segunda coordenada indica a linha.&lt;/p&gt;","seed":{"parameters":[{"name":"Q1","label":null,"list":["(C, 3)","(A, 1)","(B, 4)"]}],"calculated":[{"name":"A1","label":"&lt;div style=\"display:flex; justify-content:center;\"&gt;&lt;img src=\"https://blueberry-assets.oneclick.es/M3_G_6a_2.svg\" width=\"300\"&gt;&lt;/img&gt;&lt;/div&gt;"},{"name":"A2","label":"&lt;div style=\"display:flex; justify-content:center;\"&gt;&lt;img src=\"https://blueberry-assets.oneclick.es/M3_G_6a_3.svg\" width=\"300\"&gt;&lt;/img&gt;&lt;/div&gt;","incorrect":true},{"name":"A3","label":"&lt;div style=\"display:flex; justify-content:center;\"&gt;&lt;img src=\"https://blueberry-assets.oneclick.es/M3_G_6a_4.svg\" width=\"300\"&gt;&lt;/img&gt;&lt;/div&gt;","incorrect":true}],"uniques":true},"algorithm":{"name":"trueFalse","template":"Multiple choice - standard","params":{"countCorrect":1,"countIncorrect":2,"showCheckIcon":false,"columns":3}}}</t>
  </si>
  <si>
    <t>A Diego le han regalado un juego de barcos. Completa estas oraciones con las coordenadas de cada barco.
M3-G-6a-5
El barco rojo está en la posición ({{A1}}, {{A2}}).
El barco amarillo está en la posición ({{A3}}, {{A4}}).
El barco verde está en la posición ({{A5}}, {{A6}}).</t>
  </si>
  <si>
    <t>IMAGEN
Representa un tablero de hundir la flota.
Cuadriculado de 6x6
Primera fila contando de abajo hacia arriba, primer casilla vacia, segunda con letra A, tercera con B y asi sucesivamente.
Primer columna (contada de izquierda a derecha), primer casilla (contada de abajo hacia arriba) vacia, segunda casilla se lee "1", segunda se lee "2" y asi sucesivamente.
Barco rojo (A, 4) Barco amarillo (C, 1) y barco verde (E, 5)</t>
  </si>
  <si>
    <t>Cloze text</t>
  </si>
  <si>
    <t>A1 = "A"
A2 = "4"
A3 = "C"
A4 = "1"
A5 = "E"
A6 = "5"</t>
  </si>
  <si>
    <t>&lt;p&gt;La primera coordenada corresponde a la columna en la que está ubicado el barco, mientras que la segunda coordenada indica la fila.&lt;/p&gt;</t>
  </si>
  <si>
    <t>{"id":"M3-G-6a-A-1","stimulus":"&lt;p&gt;Diego e Sarah estão jogando uma partida virtual de batalha naval. Complete as frases com as coordenadas de cada navio.&lt;/p&gt;&lt;div style=\"display:flex; justify-content:center;\"&gt;&lt;img src=\"https://blueberry-assets.oneclick.es/M3_G_6a_5.svg\" width=\"400\"&gt;&lt;/img&gt;&lt;/div&gt;","template":"&lt;p&gt;O navio vermelho está na posição ({{response}}, {{response}}).&lt;/p&gt;&lt;p&gt;O navio amarelo está na posição ({{response}}, {{response}}).&lt;/p&gt;&lt;p&gt;O navio verde está na posição ({{response}}, {{response}}).&lt;/p&gt;","hint":"&lt;p&gt;A posição de um objeto em um plano é determinada por duas coordenadas, uma indicando a coluna e a outra indicando a linha da grade.&lt;/p&gt;","feedback":"&lt;p&gt;A primeira coordenada corresponde à coluna na qual o objeto está localizado, enquanto a segunda coordenada indica a linha.&lt;/p&gt;","seed":{"parameters":[],"calculated":[{"name":"A1","label":"A"},{"name":"A2","label":"4"},{"name":"A3","label":"C"},{"name":"A3","label":"1"},{"name":"A3","label":"E"},{"name":"A3","label":"5"}],"uniques":true},"algorithm":{"name":"calculateOperation","template":"Cloze with text"}}</t>
  </si>
  <si>
    <t>En una ciudad entregan mapas a los turistas para localizar diferentes puntos de interés. Completa las siguientes oraciones con las coordenadas.
M3-G-6a-6
La plaza principal se encuentra en la posición ({{A1}}, {{A2}}).
El museo se encuentra en la posición ({{A3}}, {{A4}}).
El campo de fútbol se encuentra en la posición ({{A5}}, {{A6}}).</t>
  </si>
  <si>
    <t>IMAGEN
Cuadriculado de 6x6
Primera fila contando de abajo hacia arriba, primer casilla vacia, segunda con letra A, tercera con B y asi sucesivamente.
Primer columna (contada de izquierda a derecha), primer casilla (contada de abajo hacia arriba) vacia, segunda casilla se lee "1", segunda se lee "2" y asi sucesivamente.
Se dibuja una una ciudad tal que en casilla (B;2) esta la plaza principal, en (C;4) un museo y en (E;1) un teatro.</t>
  </si>
  <si>
    <t>A1: B
A2: 2
A3: C
A4: 4
A5: E
A6: 1</t>
  </si>
  <si>
    <t>&lt;p&gt;La primera coordenada corresponde a la columna en la que está ubicado el edificio, mientras que la segunda coordenada indica la fila.&lt;/p&gt;</t>
  </si>
  <si>
    <t>{"id":"M3-G-6a-A-2","stimulus":"&lt;p&gt;Em uma cidade, são distribuídos mapas aos turistas para que eles possam localizar diferentes pontos de interesse. Complete as frases a seguir com as coordenadas corretas.&lt;/p&gt;&lt;div style=\"display:flex; justify-content:center;\"&gt;&lt;img src=\"https://blueberry-assets.oneclick.es/M3_G_6a_6.svg\" width=\"500\"&gt;&lt;/img&gt;&lt;/div&gt;","template":"&lt;p&gt;A praça principal se encontra na posição ({{response}}, {{response}}).&lt;/p&gt;&lt;p&gt;O museu está localizado na posição ({{response}}, {{response}}).&lt;/p&gt;&lt;p&gt;O estádio está na posição ({{response}}, {{response}}).&lt;/p&gt;","hint":"&lt;p&gt;A posição de um objeto em um plano é determinada por duas coordenadas, uma indicando a coluna e a outra indicando a linha da grade.&lt;/p&gt;","feedback":"&lt;p&gt;A primeira coordenada corresponde à coluna na qual o objeto está localizado, enquanto a segunda coordenada indica a linha.&lt;/p&gt;","seed":{"parameters":[],"calculated":[{"name":"A1","label":"B"},{"name":"A2","label":"2"},{"name":"A3","label":"C"},{"name":"A3","label":"4"},{"name":"A3","label":"E"},{"name":"A3","label":"1"}],"uniques":true},"algorithm":{"name":"calculateOperation","template":"Cloze with text"}}</t>
  </si>
  <si>
    <t>Observa este plano e indica las coordenadas de cada uno de los siguientes objetos.
M3-G-6a-7
El pájaro está en la posición ({{A1}}, {{A2}}).
La estatua está en la posición ({{A3}}, {{A4}}).
La pelota está en la posición ({{A5}}, {{A6}}).</t>
  </si>
  <si>
    <t>IMAGEN
Cuadriculado de 5x5
Primera fila contando de abajo hacia arriba, primer casilla vacia, segunda con letra A, tercera con B y asi sucesivamente.
Primer columna (contada de izquierda a derecha), primer casilla (contada de abajo hacia arriba) vacia, segunda casilla se lee "1", segunda se lee "2" y asi sucesivamente.
Se dibuja una plaza de modo tal que en casilla (A;2) se vea un perro, en (c;5) una estatua y en (D;1) un árbol.</t>
  </si>
  <si>
    <t>A1 = "A"
A2 = "2"
A3 = "C"
A4 = "5"
A5 = "D"
A6 = "1"</t>
  </si>
  <si>
    <t>{"id":"M3-G-6a-A-3","stimulus":"&lt;p&gt;Observe o plano e indique as coordenadas de cada um dos seguintes objetos.&lt;/p&gt;&lt;div style=\"display:flex; justify-content:center;\"&gt;&lt;img src=\"https://blueberry-assets.oneclick.es/M3_G_6a_7.svg\" width=\"500\"&gt;&lt;/img&gt;&lt;/div&gt;","template":"&lt;p&gt;O pássaro está na posição ({{response}}, {{response}}).&lt;/p&gt;&lt;p&gt;A estátua está na posição ({{response}}, {{response}}).&lt;/p&gt;&lt;p&gt;A bola está na posição ({{response}}, {{response}}).&lt;/p&gt;","hint":"&lt;p&gt;A posição de um objeto em um plano é determinada por duas coordenadas, uma indicando a coluna e a outra indicando a linha da grade.&lt;/p&gt;","feedback":"&lt;p&gt;A primeira coordenada corresponde à coluna na qual o objeto está localizado, enquanto a segunda coordenada indica a linha.&lt;/p&gt;","seed":{"parameters":[],"calculated":[{"name":"A1","label":"A"},{"name":"A2","label":"2"},{"name":"A3","label":"C"},{"name":"A3","label":"5"},{"name":"A3","label":"D"},{"name":"A3","label":"1"}],"uniques":true},"algorithm":{"name":"calculateOperation","template":"Cloze with text"}}</t>
  </si>
  <si>
    <t>M3-G-16a</t>
  </si>
  <si>
    <t>Describe trayectos en planos o croquis sencillos con ejes cartesianos</t>
  </si>
  <si>
    <t>Ayuda a la granjera a llegar a su cesta.
(Fondo tierra)
(5 pasos)</t>
  </si>
  <si>
    <t>Pathway</t>
  </si>
  <si>
    <t>Recorre la cuadrícula de acuerdo a las instrucciones.</t>
  </si>
  <si>
    <t>{
    "id": "M3-G-16a-I-1",
    "stimulus": "&lt;p&gt;Ajude a fazendeira a chegar à sua cesta.&lt;/p&gt;",
    "feedback": "&lt;p&gt;Percorra a grade seguindo as instruções.&lt;/p&gt;",
    "hint": "Percorra a grade seguindo as instruções.",
    "algorithm": {
        "name": "pathway",
        "params": {
            "directions": 5,
            "icon": "https://lemonade-assets.oneclick.es/pathway/farmer.png",
            "background": "https://lemonade-assets.oneclick.es/pathway/bck2.png",
            "mode": "auto"
        }
    }
}</t>
  </si>
  <si>
    <t>Ayuda al pirata a llegar a la llave del tesoro.
(Fondo arena)
(5 pasos)</t>
  </si>
  <si>
    <t>{
    "id": "M3-G-16a-I-2",
    "stimulus": "&lt;p&gt;Ajude o pirata a chegar à chave do tesouro.&lt;/p&gt;",
    "feedback": "&lt;p&gt;Percorra a grade seguindo as instruções.&lt;/p&gt;",
    "hint": "&lt;p&gt;Percorra a grade seguindo as instruções.&lt;/p&gt;",
    "algorithm": {
        "name": "pathway",
        "params": {
            "directions": 5,
            "icon": "https://lemonade-assets.oneclick.es/pathway/pirate.png",
            "background": "https://lemonade-assets.oneclick.es/pathway/bck1.png",
            "mode": "auto"
        }
    }
}</t>
  </si>
  <si>
    <t>Ayuda al obrero a llegar al saco de cemento.
(Fondo cemento)
(5 pasos)</t>
  </si>
  <si>
    <t>{
    "id": "M3-G-16a-I-3",
    "stimulus": "&lt;p&gt;Ajude o trabalhador a alcançar o saco de cimento.&lt;/p&gt;",
    "feedback": "&lt;p&gt;Percorra a grade seguindo as instruções.&lt;/p&gt;",
    "hint": "&lt;p&gt;Percorra a grade seguindo as instruções.&lt;/p&gt;",
    "algorithm": {
        "name": "pathway",
        "params": {
            "directions": 5,
            "icon": "https://lemonade-assets.oneclick.es/pathway/worker.png",
            "background": "https://lemonade-assets.oneclick.es/pathway/bck3.png",
            "mode": "auto"
        }
    }
}</t>
  </si>
  <si>
    <t>M3-G-7a</t>
  </si>
  <si>
    <t>Identifica polígonos y sus elementos (triángulo, cuadrado, rectángulo, pentágono y hexágono)</t>
  </si>
  <si>
    <t>Indica si las siguientes afirmaciones son verdaderas o falsas.
A1: Un hexágono tiene 6 lados. *
A2: Un pentágono tiene 5 lados. *
A3: Un pentágono regular tiene 5 vértices. *
A4: Un triángulo tiene 3 vértices y 3 ángulos interiores. *
A5: Un cuadrado tiene 4 ángulos interiores iguales que miden 90°. *
A6: Un pentágono tiene 5 ángulos interiores.*
A7: Un triángulo tiene 4 ángulos interiores.
A8: Un cuadrilátero tiene 3 vértices.
A9: Un pentágono tiene 4 lados.
A10: Un hexágono tiene 7 lados.
A11: Un pentágono tiene 8 lados.
A12: Un cuadrilátero tiene 5 vértices.
(Se ven 3, 2 verdaderas)</t>
  </si>
  <si>
    <t>Los elementos básicos de un polígono son los vértices, los ángulos interiores y los lados.</t>
  </si>
  <si>
    <t>&lt;p&gt;Los elementos básicos de un polígono son los vértices, los ángulos interiores y los lados.&lt;/p&gt;
Imagen
-Si falla A7
&lt;p&gt;Los triángulos tienen 3 ángulos interiores.&lt;/p&gt;
-Si falla A8
&lt;p&gt;Los cuadriláteros tienen 4 vértices.&lt;/p&gt;
-Si falla A9
&lt;p&gt;Los pentágonos tienen 5 lados.&lt;/p&gt;
-Si falla A10
&lt;p&gt;Los hexágonos tienen 6 lados.&lt;/p&gt;
- Sí falla A11
&lt;p&gt;Los pentágonos tienen 5 lados.&lt;/p&gt;
- Sí falla A12
&lt;p&gt;Los cuadriláteros tienen 4 vértices.&lt;/p&gt;
(No TE a las correctas)</t>
  </si>
  <si>
    <t>{"id":"M3-G-7a-I-1","stimulus":"&lt;p&gt;Indique se as seguintes afirmações são verdadeiras ou falsas.&lt;/p&gt;","hint":"&lt;p&gt;Os elementos básicos de um polígono são os vértices, os ângulos internos e os lados.&lt;/p&gt;","feedback":"&lt;p&gt;Os elementos básicos de um polígono são os vértices, os ângulos internos e os lados.&lt;/p&gt;&lt;div style=\"width: 100%; display:flex; justify-content: center;\"&gt;&lt;img src=\"https://blueberry-assets.oneclick.es/M3_G_7a_7.svg\" width=\"450\"&gt;&lt;/img&gt;&lt;/div&gt;","seed":{"parameters":[],"calculated":[{"name":"A1","label":"Um hexágono tem 6 lados.","function":""},{"name":"A2","label":"Um pentágono tem 5 lados.","function":""},{"name":"A3","label":"Um pentágono tem 5 vértices.","function":""},{"name":"A4","label":"Um triângulo tem 3 vértices e 3 ângulos internos.","function":""},{"name":"A5","label":"Um quadrado tem 4 ângulos internos iguais que medem 90° cada um.","function":""},{"name":"A6","label":"Um pentágono tem 5 ângulos internos.","function":""},{"name":"A7","label":"Um triângulo tem 4 ângulos internos.","function":"","incorrect":true,"feedback":"&lt;p&gt;Os triângulos têm 3 ângulos internos.&lt;/p&gt;"},{"name":"A8","label":"Um quadrilátero tem 3 vértices.","function":"","incorrect":true,"feedback":"&lt;p&gt;Os quadriláteros têm 4 vértices.&lt;/p&gt;"},{"name":"A9","label":"Um pentágono tem 4 lados.","function":"","incorrect":true,"feedback":"&lt;p&gt;Os pentágonos têm 5 lados.&lt;/p&gt;"},{"name":"A10","label":"Um hexágono tem 7 lados.","function":"","incorrect":true,"feedback":"&lt;p&gt;Os hexágonos têm 6 lados.&lt;/p&gt;"},{"name":"A11","label":"Um pentágono tem 8 lados.","function":"","incorrect":true,"feedback":"&lt;p&gt;Os pentágonos têm 5 lados.&lt;/p&gt;"},{"name":"A12","label":"Um quadrilátero tem 5 vértices.","function":"","incorrect":true,"feedback":"&lt;p&gt;Os quadriláteros têm 4 vértices.&lt;/p&gt;"}],"uniques":true},"algorithm":{"name":"trueFalse","template":"Choice matrix – inline","params":{"countCorrect":2,"countIncorrect":1,"showCheckIcon":false,"options":["Verdadeira","Falsa"]}}}</t>
  </si>
  <si>
    <t>Completa la siguiente información sobre este polígono.
(Cuadrilátero)
Número de vértices: {{A1}}
Número de lados: {{A2}}
Número de ángulos interiores: {{A3}}</t>
  </si>
  <si>
    <t>Que la imagen no sea una, que cambie aleatoriamente cada vez que se genera.</t>
  </si>
  <si>
    <t>A1 = 4
A2 = 4
A3 = 4</t>
  </si>
  <si>
    <t>Los cuadriláteros tienen el mismo número de lados, vértices y ángulos.</t>
  </si>
  <si>
    <t>&lt;p&gt;Este polígono es un cuadrilátero, por lo que tiene 4 vértices, 4 lados y 4 ángulos interiores.&lt;/p&gt;</t>
  </si>
  <si>
    <t>{
    "id": "M3-G-7a-E-1",
    "stimulus": "&lt;p&gt;Preencha as seguintes informações sobre este polígono.&lt;/p&gt;&lt;div style=\"display:flex; justify-content:center;\"&gt;&lt;img src=\"https://blueberry-assets.oneclick.es/{{Q1}}\" width=\"300\"&gt;&lt;/img&gt;&lt;/div&gt;",
    "template": "&lt;p&gt;Número de vértices: {{response}}&lt;/p&gt;&lt;p&gt;Número de lados: {{response}}&lt;/p&gt;&lt;p&gt;Número de ângulos internos: {{response}}&lt;/p&gt;",
    "hint": "&lt;p&gt;Os quadriláteros têm o mesmo número de lados, vértices e ângulos.&lt;/p&gt;",
    "feedback": "&lt;p&gt;Este polígono é um quadrilátero, portanto tem 4 vértices, 4 lados e 4 ângulos internos.&lt;/p&gt;",
    "seed": {
        "parameters": [
            {
                "name": "Q1",
                "label": null,
                "list": [
                    "M3_G_7a_1.svg",
                    "M3_G_7a_2.svg",
                    "M3_G_7a_3.svg"
                ]
            }
        ],
        "calculated": [
            {
                "name": "A2",
                "label": "4",
                "function": "4"
            },
            {
                "name": "A2",
                "label": "4",
                "function": "4"
            },
            {
                "name": "A2",
                "label": "4",
                "function": "4"
            }
        ],
        "uniques": true
    },
    "algorithm": {
        "name": "calculateOperation",
        "params": {
            "method": "equivLiteral",
            "keyboard": "NUMERICAL"
        }
    }
}</t>
  </si>
  <si>
    <t>Completa la siguiente información sobre este polígono.
(Hexágono)
Número de vértices: {{A1}}
Número de lados: {{A2}}
Número de ángulos interiores: {{A3}}</t>
  </si>
  <si>
    <t>A1 = 6
A2 = 6
A3 = 6</t>
  </si>
  <si>
    <t>Los hexágonos tienen el mismo número de lados, vértices y ángulos.</t>
  </si>
  <si>
    <t xml:space="preserve">&lt;p&gt;Este polígono regular es un hexágono, por lo que tiene 6 vértices, 6 lados y 6 ángulos interiores.&lt;/p&gt; </t>
  </si>
  <si>
    <t>{
    "id": "M3-G-7a-E-2",
    "stimulus": "&lt;p&gt;Preencha as seguintes informações sobre este polígono.&lt;/p&gt;&lt;div style=\"display:flex; justify-content:center;\"&gt;&lt;img src=\"https://blueberry-assets.oneclick.es/M3_G_7a_4.svg\" width=\"300\"&gt;&lt;/img&gt;&lt;/div&gt;",
    "template": "&lt;p&gt;Número de vértices: {{response}}&lt;/p&gt;&lt;p&gt;Número de lados: {{response}}&lt;/p&gt;&lt;p&gt;Número de ângulos interiores: {{response}}&lt;/p&gt;",
    "hint": "&lt;p&gt;Os hexágonos têm o mesmo número de lados, vértices e ângulos.&lt;/p&gt;",
    "feedback": "&lt;p&gt;Este polígono regular é um hexágono, portanto tem 6 vértices, 6 lados e 6 ângulos internos.&lt;/p&gt;",
    "seed": {
        "parameters": [],
        "calculated": [
            {
                "name": "A2",
                "label": "6",
                "function": "6"
            },
            {
                "name": "A2",
                "label": "6",
                "function": "6"
            },
            {
                "name": "A2",
                "label": "6",
                "function": "6"
            }
        ],
        "uniques": true
    },
    "algorithm": {
        "name": "calculateOperation",
        "params": {
            "method": "equivLiteral",
            "keyboard": "NUMERICAL"
        }
    }
}</t>
  </si>
  <si>
    <t>Completa la siguiente información sobre este polígono.
(Pentágono)
Número de vértices: {{A1}}
Número de lados: {{A2}}
Número de ángulos interiores: {{A3}}</t>
  </si>
  <si>
    <t>A1 = 5
A2 = 5
A3 = 5</t>
  </si>
  <si>
    <t>Los pentágonos tienen el mismo número de lados, vértices y ángulos.</t>
  </si>
  <si>
    <t xml:space="preserve">&lt;p&gt;Este polígono regular es un pentágono, por lo que tiene 5 vértices, 5 lados y 5 ángulos interiores.&lt;/p&gt; 
</t>
  </si>
  <si>
    <t>{
    "id": "M3-G-7a-E-3",
    "stimulus": "&lt;p&gt;Preencha as seguintes informações sobre este polígono.&lt;/p&gt;&lt;div style=\"display:flex; justify-content:center;\"&gt;&lt;img src=\"https://blueberry-assets.oneclick.es/M3_G_7a_5.svg\" width=\"300\"&gt;&lt;/img&gt;&lt;/div&gt;",
    "template": "&lt;p&gt;Número de vértices: {{response}}&lt;/p&gt;&lt;p&gt;Número de lados: {{response}}&lt;/p&gt;&lt;p&gt;Número de ângulos interiores: {{response}}&lt;/p&gt;",
    "hint": "&lt;p&gt;Os pentágonos têm o mesmo número de lados, vértices e ângulos.&lt;/p&gt;",
    "feedback": "&lt;p&gt;Este polígono regular é um pentágono, portanto tem 5 vértices, 5 lados e 5 ângulos internos.&lt;/p&gt;",
    "seed": {
        "parameters": [],
        "calculated": [
            {
                "name": "A2",
                "label": "5",
                "function": "5"
            },
            {
                "name": "A2",
                "label": "5",
                "function": "5"
            },
            {
                "name": "A2",
                "label": "5",
                "function": "5"
            }
        ],
        "uniques": true
    },
    "algorithm": {
        "name": "calculateOperation",
        "params": {
            "method": "equivLiteral",
            "keyboard": "NUMERICAL"
        }
    }
}</t>
  </si>
  <si>
    <t>M3-G-8a</t>
  </si>
  <si>
    <t>Clasifica triángulos según la longitud de sus lados (equilátero, isósceles y escaleno)</t>
  </si>
  <si>
    <t>Indica cuál de las siguientes afirmaciones es correcta.
Los lados de un triángulo equilátero miden lo mismo.*
En un triángulo isósceles, dos de sus lados son iguales.*
En un triángulo escaleno, todos los lados son desiguales.*
Los lados de un triángulo escaleno miden lo mismo.
En un triángulo equilátero, todos los lados son distintos.
Los lados de un triángulo isósceles miden lo mismo.
(1 correcta, se ven 3)</t>
  </si>
  <si>
    <t xml:space="preserve">Single choice </t>
  </si>
  <si>
    <t>Según el número de lados iguales que tenga, un triángulo puede ser equilátero, isósceles o escaleno.</t>
  </si>
  <si>
    <t>&lt;p&gt;Los triángulos se clasifican en &lt;b&gt;equiláteros&lt;/b&gt; (todos sus lados son iguales), &lt;b&gt;isósceles&lt;/b&gt; (dos de sus lados son iguales) y &lt;b&gt;escalenos&lt;/b&gt; (todos sus lados son desiguales).&lt;/p&gt;
Imagen
- Si falla A4
&lt;p&gt;En un triángulo escaleno, ningún lado es igual a otro.&lt;/p&gt;
- Si falla A5
&lt;p&gt;En un triángulo equilátero, todos los lados miden lo mismo.&lt;/p&gt;
- Si falla A6
&lt;p&gt;En un triángulo isósceles, solo dos de los lados son iguales.&lt;/p&gt;</t>
  </si>
  <si>
    <t>{"id":"M3-G-8a-I-1","stimulus":"&lt;p&gt;Indique qual das seguintes afirmações está correta.&lt;/p&gt;","hint":"&lt;p&gt;Dependendo do número de lados iguais que possui, um triângulo pode ser equilátero, isósceles ou escaleno.&lt;/p&gt;","feedback":"&lt;p&gt;Os triângulos são classificados como &lt;b&gt;equilátero&lt;/b&gt; (todos os lados são iguais), &lt;b&gt;isósceles&lt;/b&gt; (dois lados são iguais) e &lt;b&gt;escaleno&lt;/b&gt; (todos os lados são diferentes).&lt;/p&gt;&lt;p&gt;&lt;div style=\"width: 100%; display:flex; justify-content: center;\"&gt;&lt;img src=\"https://blueberry-assets.oneclick.es/M3_G_8a_7.svg\" style=\"width:400px\"&gt;&lt;/div&gt;&lt;/p&gt;","seed":{"parameters":[],"calculated":[{"name":"A1","label":"Os lados de um triângulo equilátero têm a mesma medida.","function":""},{"name":"A2","label":"Em um triângulo isósceles, dois de seus lados são iguais.","function":""},{"name":"A3","label":"Em um triângulo escaleno, todos os lados são desiguais","function":""},{"name":"A4","label":"Os lados de um triângulo escaleno têm a mesma medida.","function":"","feedback":"&lt;p&gt;Em um triângulo escaleno, nenhum lado é igual a outro.&lt;/p&gt;","incorrect":true},{"name":"A5","label":"Em um triângulo equilátero, todos os lados são diferentes.","function":"","feedback":"&lt;p&gt;Em um triângulo equilátero, todos os lados têm a mesma medida.&lt;/p&gt;","incorrect":true},{"name":"A6","label":"Os lados de um triângulo isósceles têm a mesma medida.","function":"","feedback":"&lt;p&gt;Em um triângulo isósceles, apenas dois dos lados são iguais.&lt;/p&gt;","incorrect":true}],"uniques":true},"algorithm":{"name":"trueFalse","template":"Multiple choice – standard","params":{"countCorrect":1,"countIncorrect":2,"showCheckIcon":true
        }
    }
}</t>
  </si>
  <si>
    <t>¿Qué nombre reciben los siguientes triángulos según sus lados?
(triángulo isósceles)
(triángulo escaleno)
(Debajo de cada imagen:)
Triángulo {{A1}}.
Triángulo {{A2}}.</t>
  </si>
  <si>
    <t>A1 = "isósceles"
A2 = "escaleno"</t>
  </si>
  <si>
    <t>&lt;p&gt;Los triángulos se clasifican en &lt;b&gt;equiláteros&lt;/b&gt; (todos sus lados son iguales), &lt;b&gt;isósceles&lt;/b&gt; (dos de sus lados son iguales) y &lt;b&gt;escalenos&lt;/b&gt; (todos sus lados son desiguales).&lt;/p&gt;
Imagen
Quito el TE particular porque incluye la misma información que el general</t>
  </si>
  <si>
    <t>{
    "id": "M3-G-8a-E-1",
    "stimulus": "&lt;p&gt;Que nomes são dados aos seguintes triângulos de acordo com seus lados?&lt;/p&gt;",
    "template": "&lt;table style=\"width: 100%;border:none;\"&gt;&lt;tbody&gt;&lt;tr&gt;&lt;td style=\"width: 50%; text-align: center;border:none;\"&gt;Triângulo {{response}}&lt;/td&gt;&lt;td style=\"width: 50%; text-align: center;border:none;\"&gt;Triângulo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"&lt;p&gt;Dependendo do número de lados iguais que possui, um triângulo pode ser equilátero, isósceles ou escaleno.&lt;/p&gt;",
    "feedback": "&lt;p&gt;Os triângulos são classificados como &lt;b&gt;equilátero&lt;/b&gt; (todos os lados são iguais), &lt;b&gt;isósceles&lt;/b&gt; (dois lados são iguais) e &lt;b&gt;escaleno&lt;/b&gt; (todos os lados são diferentes).&lt;/p&gt;&lt;div style=\"width: 100%; display:flex; justify-content: center;\"&gt;&lt;img src=\"https://blueberry-assets.oneclick.es/M3_G_8a_7.svg\" width=\"400\" style=\"display: inline-block;\"&gt;&lt;/div&gt;",
    "seed": {
        "parameters": [
            {
                "name": "Q1",
                "label": null,
                "list": [
                    "M3_G_8a_1.svg",
                    "M3_G_8a_2.svg"
                ]
            },
            {
                "name": "Q2",
                "label": null,
                "list": [
                    "M3_G_8a_5.svg",
                    "M3_G_8a_6.svg"
                ]
            }
        ],
        "calculated": [
            {
                "name": "A1",
                "label": "isósceles",
                "function": ""
            },
            {
                "name": "A2",
                "label": "escaleno",
                "function": ""
            }
        ],
        "uniques": true
    },
    "algorithm": {
        "name": "calculateOperation",
        "template": "Cloze with text"
    }
}</t>
  </si>
  <si>
    <t>¿Qué nombre reciben los siguientes triángulos según sus lados?
(triángulo isósceles)
(triángulo equilátero)
(Debajo de cada imagen:)
Triángulo {{A1}}.
Triángulo {{A2}}.</t>
  </si>
  <si>
    <t>A1 = "isósceles"
A2 = "equilátero"</t>
  </si>
  <si>
    <t>{
    "id": "M3-G-8a-E-2",
    "stimulus": "&lt;p&gt;Que nomes são dados aos seguintes triângulos de acordo com seus lados?&lt;/p&gt;",
    "template": "&lt;table style=\"width: 100%;border:none;\"&gt;&lt;tbody&gt;&lt;tr&gt;&lt;td style=\"width: 50%; text-align: center;border:none;\"&gt;Triângulo {{response}}&lt;/td&gt;&lt;td style=\"width: 50%; text-align: center;border:none;\"&gt;Triângulo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"&lt;p&gt;Dependendo do número de lados iguais que possui, um triângulo pode ser equilátero, isósceles ou escaleno.&lt;/p&gt;",
    "feedback": "&lt;p&gt;Os triângulos são classificados como &lt;b&gt;equilátero&lt;/b&gt; (todos os lados são iguais), &lt;b&gt;isósceles&lt;/b&gt; (dois lados são iguais) e &lt;b&gt;escaleno&lt;/b&gt; (todos os lados são diferentes).&lt;/p&gt;&lt;div style=\"width: 100%; display:flex; justify-content: center;\"&gt;&lt;img src=\"https://blueberry-assets.oneclick.es/M3_G_8a_7.svg\" width=\"400\" style=\"display: inline-block;\"&gt;&lt;/div&gt;",
    "seed": {
        "parameters": [
            {
                "name": "Q1",
                "label": null,
                "list": [
                    "M3_G_8a_1.svg",
                    "M3_G_8a_2.svg"
                ]
            },
            {
                "name": "Q2",
                "label": null,
                "list": [
                    "M3_G_8a_3.svg",
                    "M3_G_8a_4.svg"
                ]
            }
        ],
        "calculated": [
            {
                "name": "A1",
                "label": "isósceles",
                "function": ""
            },
            {
                "name": "A2",
                "label": "equilátero",
                "function": ""
            }
        ],
        "uniques": true
    },
    "algorithm": {
        "name": "calculateOperation",
        "template": "Cloze with text"
    }
}</t>
  </si>
  <si>
    <t>¿Qué nombre reciben los siguientes triángulos según sus lados?
(triángulo escaleno)
(triángulo equilátero)
(Debajo de cada imagen:)
Triángulo {{A1}}.
Triángulo {{A2}}.</t>
  </si>
  <si>
    <t>A1 = "escaleno"
A2 = "equilátero"</t>
  </si>
  <si>
    <t>{
    "id": "M3-G-8a-E-3",
    "stimulus": "&lt;p&gt;Que nomes são dados aos seguintes triângulos de acordo com seus lados?&lt;/p&gt;",
    "template": "&lt;table style=\"width: 100%;border:none;\"&gt;&lt;tbody&gt;&lt;tr&gt;&lt;td style=\"width: 50%; text-align: center;border:none;\"&gt;Triângulo {{response}}&lt;/td&gt;&lt;td style=\"width: 50%; text-align: center;border:none;\"&gt;Triângulo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"&lt;p&gt;Dependendo do número de lados iguais que possui, um triângulo pode ser equilátero, isósceles ou escaleno.&lt;/p&gt;",
    "feedback": "&lt;p&gt;Os triângulos são classificados como &lt;b&gt;equilátero&lt;/b&gt; (todos os lados são iguais), &lt;b&gt;isósceles&lt;/b&gt; (dois lados são iguais) e &lt;b&gt;escaleno&lt;/b&gt; (todos os lados são diferentes).&lt;/p&gt;&lt;div style=\"width: 100%; display:flex; justify-content: center;\"&gt;&lt;img src=\"https://blueberry-assets.oneclick.es/M3_G_8a_7.svg\" width=\"400\" style=\"display: inline-block;\"&gt;&lt;/div&gt;",
    "seed": {
        "parameters": [
            {
                "name": "Q1",
                "label": null,
                "list": [
                    "M3_G_8a_5.svg",
                    "M3_G_8a_6.svg"
                ]
            },
            {
                "name": "Q2",
                "label": null,
                "list": [
                    "M3_G_8a_3.svg",
                    "M3_G_8a_4.svg"
                ]
            }
        ],
        "calculated": [
            {
                "name": "A1",
                "label": "escaleno",
                "function": ""
            },
            {
                "name": "A2",
                "label": "equilátero",
                "function": ""
            }
        ],
        "uniques": true
    },
    "algorithm": {
        "name": "calculateOperation",
        "template": "Cloze with text"
    }
}</t>
  </si>
  <si>
    <t>M3-G-8b</t>
  </si>
  <si>
    <t>Clasifica triángulos según sus ángulos (acutángulo, rectángulo y obtusángulo)</t>
  </si>
  <si>
    <t>Señala cuál de las siguientes afirmaciones es correcta.
En los triángulos acutángulos, todos los ángulos son agudos. *
En los triángulos obtusángulos, uno de los ángulos es obtuso. * 
En los triángulos rectángulos, uno de los tres ángulos es recto. *
Los triángulos acutángulos tienen un ángulo agudo.
Los triángulos obtusángulos tienen los tres ángulos obtusos.
Los triángulos rectángulos tienen los tres ángulos rectos. 
(1 correcta, se ven 3)</t>
  </si>
  <si>
    <t>Según sus ángulos, un triángulo puede ser acutángulo, rectángulo u obtusángulo.</t>
  </si>
  <si>
    <t>&lt;p&gt;Los triángulos se clasifican en &lt;b&gt;acutángulos&lt;/b&gt; (sus tres ángulos son agudos), &lt;b&gt;rectángulos&lt;/b&gt; (tienen un ángulo recto) y &lt;b&gt;obtusángulos&lt;/b&gt; (tienen un ángulo obtuso).&lt;/p&gt;
Imagen
- Sí falla A4
&lt;p&gt;Todos los ángulos de un triángulo acutángulo son agudos.&lt;/p&gt;
- Sí falla A5
&lt;p&gt;Los triángulos obtusángulos tienen un único ángulo obtuso, los otros dos son agudos.&lt;/p&gt;
- Sí falla A6
&lt;p&gt;Los triángulos rectángulos tienen un único ángulo recto, los otros dos son agudos.&lt;/p&gt;</t>
  </si>
  <si>
    <t>{
    "id": "M3-G-8b-I-1",
    "stimulus": "&lt;p&gt;Indique qual das seguintes afirmações está correta.&lt;/p&gt;",
    "hint": "&lt;p&gt;Dependendo de seus ângulos, um triângulo pode ser acutângulo, retângulo ou obtusângulo.&lt;/p&gt;",
    "feedback": "&lt;p&gt;Os triângulos são classificados como &lt;b&gt;acutângulo&lt;/b&gt; (todos os três ângulos são agudos), &lt;b&gt;retângulo&lt;/b&gt; (possui um ângulo reto) e &lt;b&gt;obtusângulo&lt;/b&gt; (possui um ângulo obtuso).&lt;/p&gt;&lt;div style=\"width: 100%; display:flex; justify-content: center;\"&gt;&lt;img src=\"https://blueberry-assets.oneclick.es/M3_G_8b_8.svg\" width=\"500\"&gt;&lt;/img&gt;&lt;/div&gt;",
    "seed": {
        "parameters": [],
        "calculated": [
            {
                "name": "A1",
                "label": "Nos triângulos acutângulos, todos os ângulos são agudos.",
                "function": ""
            },
            {
                "name": "A2",
                "label": "Nos triângulos obtusângulos, um dos ângulos é obtuso.",
                "function": ""
            },
            {
                "name": "A3",
                "label": "Nos triângulos retângulos, um dos ângulos é reto.",
                "function": ""
            },
            {
                "name": "A4",
                "label": "Os triângulos acutângulos têm um ângulo agudo.",
                "function": "",
                "feedback": "&lt;p&gt;Todos os ângulos de um triângulo acutângulo são agudos.&lt;/p&gt;",
                "incorrect": true
            },
            {
                "name": "A5",
                "label": "Os triângulos obtusângulos têm todos os três ângulos obtusos.",
                "function": "",
                "feedback": "&lt;p&gt;Os triângulos obtusângulos têm apenas um ângulo obtuso, e os outros dois são agudos.&lt;/p&gt;",
                "incorrect": true
            },
            {
                "name": "A6",
                "label": "Os triângulos retângulos têm todos os três ângulos retos.",
                "function": "",
                "feedback": "&lt;p&gt;Os triângulos retângulos têm apenas um ângulo reto, e os outros dois são agudos.&lt;/p&gt;",
                "incorrect": true
            }
        ],
        "uniques": true
    },
    "algorithm": {
        "name": "trueFalse",
        "template": "Multiple choice – standard",
        "params": {
            "countCorrect": 1,
            "countIncorrect": 2,
            "showCheckIcon": true
        }
    }
}</t>
  </si>
  <si>
    <t>Escribe el nombre de los siguientes triángulos según sus ángulos.
(triángulo rectángulo)
(triángulo obtusángulo)
(Debajo de cada imagen:)
Triángulo {{A1}}.
Triángulo {{A2}}.</t>
  </si>
  <si>
    <t>Igual que en M5-G-10a</t>
  </si>
  <si>
    <t>A1 = "rectángulo"
A2 = "obtusángulo"</t>
  </si>
  <si>
    <t>&lt;p&gt;Los triángulos se clasifican en &lt;b&gt;acutángulos&lt;/b&gt; (sus tres ángulos son agudos), &lt;b&gt;rectángulos&lt;/b&gt; (tienen un ángulo recto) y &lt;b&gt;obtusángulos&lt;/b&gt; (tienen un ángulo obtuso).&lt;/p&gt;
Imagen
Quito el TE particular porque no añade nada al TE general</t>
  </si>
  <si>
    <t>{
    "id": "M3-G-8b-E-1",
    "stimulus": "&lt;p&gt;Escreva o nome dos seguintes triângulos de acordo com seus ângulos.&lt;/p&gt;",
    "template": "&lt;table style=\"width: 100%;border:none;\"&gt;&lt;tbody&gt;&lt;tr&gt;&lt;td style=\"width: 50%; text-align: center;border:none;\"&gt;Triângulo {{response}}&lt;/td&gt;&lt;td style=\"width: 50%; text-align: center;border:none;\"&gt;Triângulo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"&lt;p&gt;Dependendo de seus ângulos, um triângulo pode ser acutângulo, retângulo ou obtusângulo.&lt;/p&gt;",
    "feedback": "&lt;p&gt;Os triângulos são classificados como &lt;b&gt;acutângulo&lt;/b&gt; (todos os três ângulos são agudos), &lt;b&gt;retângulo&lt;/b&gt; (possui um ângulo reto) e &lt;b&gt;obtusângulo&lt;/b&gt; (possui um ângulo obtuso).&lt;/p&gt;&lt;div style=\"width: 100%; display:flex; justify-content: center;\"&gt;&lt;img src=\"https://blueberry-assets.oneclick.es/M3_G_8b_8.svg\" width=\"500\"&gt;&lt;/div&gt;",
    "seed": {
        "parameters": [
            {
                "name": "Q1",
                "label": null,
                "list": [
                    "M3_G_8b_3.svg",
                    "M3_G_8b_4.svg"
                ]
            },
            {
                "name": "Q2",
                "label": null,
                "list": [
                    "M3_G_8b_5.svg",
                    "M3_G_8b_6.svg"
                ]
            }
        ],
        "calculated": [
            {
                "name": "A1",
                "label": "retângulo",
                "function": ""
            },
            {
                "name": "A2",
                "label": "obtusângulo",
                "function": ""
            }
        ],
        "uniques": true
    },
    "algorithm": {
        "name": "calculateOperation",
        "template": "Cloze with text"
    }
}</t>
  </si>
  <si>
    <t>Escribe el nombre de los siguientes triángulos según sus ángulos.
(triángulo rectángulo)
(triángulo acutángulo)
(Debajo de cada imagen:)
Triángulo {{A1}}.
Triángulo {{A2}}.</t>
  </si>
  <si>
    <t>A1 = "rectángulo"
A2 = "acutángulo"</t>
  </si>
  <si>
    <t>{
    "id": "M3-G-8b-E-2",
    "stimulus": "&lt;p&gt;Escreva o nome dos seguintes triângulos de acordo com seus ângulos.&lt;/p&gt;",
    "template": "&lt;table style=\"width: 100%;border:none;\"&gt;&lt;tbody&gt;&lt;tr&gt;&lt;td style=\"width: 50%; text-align: center;border:none;\"&gt;Triângulo {{response}}&lt;/td&gt;&lt;td style=\"width: 50%; text-align: center;border:none;\"&gt;Triângulo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"&lt;p&gt;Dependendo de seus ângulos, um triângulo pode ser acutângulo, retângulo ou obtusângulo.&lt;/p&gt;",
    "feedback": "&lt;p&gt;Os triângulos são classificados como &lt;b&gt;acutângulo&lt;/b&gt; (todos os três ângulos são agudos), &lt;b&gt;retângulo&lt;/b&gt; (possui um ângulo reto) e &lt;b&gt;obtusângulo&lt;/b&gt; (possui um ângulo obtuso).&lt;/p&gt;&lt;div style=\"width: 100%; display:flex; justify-content: center;\"&gt;&lt;img src=\"https://blueberry-assets.oneclick.es/M3_G_8b_8.svg\" width=\"500\"&gt;&lt;/div&gt;",
    "seed": {
        "parameters": [
            {
                "name": "Q1",
                "label": null,
                "list": [
                    "M3_G_8b_3.svg",
                    "M3_G_8b_4.svg"
                ]
            },
            {
                "name": "Q2",
                "label": null,
                "list": [
                    "M3_G_8b_1.svg",
                    "M3_G_8b_2.svg"
                ]
            }
        ],
        "calculated": [
            {
                "name": "A1",
                "label": "retângulo",
                "function": ""
            },
            {
                "name": "A2",
                "label": "acutângulo",
                "function": ""
            }
        ],
        "uniques": true
    },
    "algorithm": {
        "name": "calculateOperation",
        "template": "Cloze with text"
    }
}</t>
  </si>
  <si>
    <t>Escribe el nombre de los siguientes triángulos según sus ángulos.
(triángulo acutángulo)
(triángulo obtusángulo)
(Debajo de cada imagen:)
Triángulo {{A1}}.
Triángulo {{A2}}.</t>
  </si>
  <si>
    <t>A1 = "acutángulo"
A2 = "obtusángulo"</t>
  </si>
  <si>
    <t>{
    "id": "M3-G-8b-E-3",
    "stimulus": "&lt;p&gt;Escreva o nome dos seguintes triângulos de acordo com seus ângulos.&lt;/p&gt;",
    "template": "&lt;table style=\"width: 100%;border:none;\"&gt;&lt;tbody&gt;&lt;tr&gt;&lt;td style=\"width: 50%; text-align: center;border:none;\"&gt;Triângulo {{response}}&lt;/td&gt;&lt;td style=\"width: 50%; text-align: center;border:none;\"&gt;Triângulo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"&lt;p&gt;Dependendo de seus ângulos, um triângulo pode ser acutângulo, retângulo ou obtusângulo.&lt;/p&gt;",
    "feedback": "&lt;p&gt;Os triângulos são classificados como &lt;b&gt;acutângulo&lt;/b&gt; (todos os três ângulos são agudos), &lt;b&gt;retângulo&lt;/b&gt; (possui um ângulo reto) e &lt;b&gt;obtusângulo&lt;/b&gt; (possui um ângulo obtuso).&lt;/p&gt;&lt;div style=\"width: 100%; display:flex; justify-content: center;\"&gt;&lt;img src=\"https://blueberry-assets.oneclick.es/M3_G_8b_8.svg\" width=\"500\"&gt;&lt;/div&gt;",
    "seed": {
        "parameters": [
            {
                "name": "Q1",
                "label": null,
                "list": [
                    "M3_G_8b_1.svg",
                    "M3_G_8b_2.svg"
                ]
            },
            {
                "name": "Q2",
                "label": null,
                "list": [
                    "M3_G_8b_5.svg",
                    "M3_G_8b_6.svg"
                ]
            }
        ],
        "calculated": [
            {
                "name": "A1",
                "label": "acutângulo",
                "function": ""
            },
            {
                "name": "A2",
                "label": "obtusângulo",
                "function": ""
            }
        ],
        "uniques": true
    },
    "algorithm": {
        "name": "calculateOperation",
        "template": "Cloze with text"
    }
}</t>
  </si>
  <si>
    <t>M3-G-9a</t>
  </si>
  <si>
    <t>Clasifica cuadriláteros según a posición de sus lados (cuadrado, rectángulo, rombo y romboide)</t>
  </si>
  <si>
    <t>Indica si las siguientes afirmaciones son verdaderas o falsas.
A1: Los cuadrados tienen 4 lados iguales y paralelos 2 a 2 que forman ángulos rectos.*
A2: Los rectángulos tienen 4 lados iguales 2 a 2 que forman ángulos rectos.*
A3: Los rombos tienen 4 lados iguales y paralelos 2 a 2 que no forman ángulos rectos.*
A4: Los romboides tienen 4 lados y ángulos iguales 2 a 2.*
A5: Los rombos tienen 4 lados y ángulos iguales 2 a 2.
A6: Los rectángulos tienen 4 lados iguales y paralelos 2 a 2 que forman ángulos rectos.
A7: Los romboides tienen 4 lados iguales 2 a 2 que forman ángulos rectos.
A8: Los cuadrados tienen 4 lados iguales y paralelos 2 a 2 que no forman ángulos rectos.
(se muestran 2 incorrectas y 1 correcta)</t>
  </si>
  <si>
    <t xml:space="preserve">No aplica </t>
  </si>
  <si>
    <t>Los cuadriláteros son polígonos con 4 lados y 4 ángulos. Algunos tipos son el cuadrado, el rectángulo, el rombo y el romboide.</t>
  </si>
  <si>
    <t>&lt;p&gt;Los cuadriláteros son polígonos con 4 lados y 4 ángulos. Algunos tipos son el cuadrado, el rectángulo, el rombo y el romboide.&lt;/p&gt;
-Si falla A5
&lt;p&gt;Todos los lados de los rombos son iguales, no iguales 2 a 2.&lt;/p&gt;
-Si falla A6
&lt;p&gt;Los lados de los rectángulos no son todos iguales, sino que son iguales 2 a 2.&lt;/p&gt;
-Si falla A7
&lt;p&gt;Los lados de los romboides no forman ángulos rectos.&lt;/p&gt;
-Si falla A8
&lt;p&gt;Los lados de los cuadrados sí forman ángulos rectos.&lt;/p&gt;</t>
  </si>
  <si>
    <t>{"id":"M3-G-9a-I-1","stimulus":"&lt;p&gt;Indique se as seguintes afirmações são verdadeiras ou falsas.&lt;/p&gt;","hint":"&lt;p&gt;Os quadriláteros são polígonos com 4 lados e 4 ângulos. Alguns tipos são quadrado, retângulo, losango e paralelogramo.&lt;/p&gt;","feedback":"&lt;p&gt;Os quadriláteros são polígonos com 4 lados e 4 ângulos. Alguns tipos são quadrado, retângulo, losango e paralelogramo.&lt;/p&gt;","seed":{"parameters":[],"calculated":[{"name":"A1","label":"Os quadrados têm 4 ângulos retos e 4 lados iguais, sendo os lados opostos paralelos.","function":""},{"name":"A2","label":"Os retângulos têm 4 lados, sendo os opostos paralelos, e 4 ângulos retos.","function":""},{"name":"A3","label":"Os losangos têm 4 lados iguais, sendo os lados opostos paralelos.","function":""},{"name":"A4","label":"Os paralelogramos têm 4 lados, sendo os lados opostos paralelos.","function":""},{"name":"A5","label":"Os losangos têm 4 lados, sendo 2 a 2 iguais.","function":"","incorrect":true,"feedback":"&lt;p&gt;Os losangos têm todos os lados iguais, e não iguais 2 a 2.&lt;/p&gt;"},{"name":"A6","label":"Os retângulos têm 4 lados iguais, sendo os lados opostos paralelos.","function":"","incorrect":true,"feedback":"&lt;p&gt;Os retângulos não têm necessariamente todos os lados iguais, mais sim iguais 2 a 2.&lt;/p&gt;"},{"name":"A7","label":"Os paralelogramos têm 1 par de lados opostos paralelos.","function":"","incorrect":true,"feedback":"&lt;p&gt;Os paralelogramos têm 2 pares de lados opostos paralelos.&lt;/p&gt;"},{"name":"A8","label":"Os quadrados têm 4 lados iguais, sendo os opostos paralelos, e 4 ângulos não retos.","function":"","incorrect":true,"feedback":"&lt;p&gt;Os quadrados têm 4 ângulos retos.&lt;/p&gt;"}],"uniques":true},"algorithm":{"name":"trueFalse","template":"Choice matrix – inline","params":{"countCorrect":1,"countIncorrect":2,"showCheckIcon":false,"options":["Verdadeira","Falsa"]}}}</t>
  </si>
  <si>
    <t>Escribe los nombres de los siguientes cuadriláteros.
(imagénes en una tabla 3 columnas una fila)</t>
  </si>
  <si>
    <t>Imágenes de cuadrado, rombo y rectángulo</t>
  </si>
  <si>
    <t>&lt;p&gt;Los cuadriláteros son polígonos con 4 lados y 4 ángulos. Algunos tipos son el cuadrado, el rectángulo, el rombo y el romboide.&lt;/p&gt;
Imagen</t>
  </si>
  <si>
    <t>{
    "id": "M3-G-9a-E-1",
    "stimulus": "&lt;p&gt;Escreva os nomes dos seguintes quadriláteros.&lt;/p&gt;",
    "template": "&lt;table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center;border:none;\"&gt;&lt;img src=\"https://blueberry-assets.oneclick.es/M3_G_9a_1.svg\" width=\"300\" style=\"display: inline-block;\"&gt;&lt;/td&gt;&lt;td style=\"width: 25%; text-align: center;border:none;\"&gt;&lt;img src=\"https://blueberry-assets.oneclick.es/M3_G_9a_2.svg\" width=\"300\" style=\"display: inline-block;\"&gt;&lt;/td&gt;&lt;td style=\"width: 25%; text-align: center;border:none;\"&gt;&lt;img src=\"https://blueberry-assets.oneclick.es/M3_G_9a_3.svg\" width=\"300\" style=\"display: inline-block;\"&gt;&lt;/td&gt;&lt;/tr&gt;&lt;/tbody&gt;&lt;/table&gt;",
    "hint": "&lt;p&gt;Os quadriláteros são polígonos com 4 lados e 4 ângulos. Alguns tipos são quadrado, retângulo, losango e paralelogramo.&lt;/p&gt;",
    "feedback": "&lt;p&gt;Os quadriláteros são polígonos com 4 lados e 4 ângulos. Alguns tipos são quadrado, retângulo, losango e paralelogramo.&lt;/p&gt;&lt;div style=\"width: 100%; display:flex; justify-content: center;\"&gt;&lt;img src=\"https://blueberry-assets.oneclick.es/M3_G_9a_6.svg\" width=\"550\" style=\"display: inline-block;\"&gt;&lt;/div&gt;",
    "seed": {
        "parameters": [],
        "calculated": [
            {
                "name": "A1",
                "label": "Quadrado",
                "function": ""
            },
            {
                "name": "A2",
                "label": "Losango",
                "function": ""
            },
            {
                "name": "A3",
                "label": "Retângulo",
                "function": ""
            }
        ],
        "uniques": true
    },
    "algorithm": {
        "name": "calculateOperation",
        "template": "Cloze with text"
    }
}</t>
  </si>
  <si>
    <t>Imágenes de rombo, romboide y rectángulo</t>
  </si>
  <si>
    <t>{
    "id": "M3-G-9a-E-2",
    "stimulus": "&lt;p&gt;Escreva os nomes dos seguintes quadriláteros.&lt;/p&gt;",
    "template": "&lt;table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center;border:none;\"&gt;&lt;img src=\"https://blueberry-assets.oneclick.es/M3_G_9a_2.svg\" width=\"300\" style=\"display: inline-block;\"&gt;&lt;/td&gt;&lt;td style=\"width: 25%; text-align: center;border:none;\"&gt;&lt;img src=\"https://blueberry-assets.oneclick.es/M3_G_9a_4.svg\" width=\"300\" style=\"display: inline-block;\"&gt;&lt;/td&gt;&lt;td style=\"width: 25%; text-align: center;border:none;\"&gt;&lt;img src=\"https://blueberry-assets.oneclick.es/M3_G_9a_3.svg\" width=\"300\" style=\"display: inline-block;\"&gt;&lt;/td&gt;&lt;/tr&gt;&lt;/tbody&gt;&lt;/table&gt;",
    "hint": "&lt;p&gt;Os quadriláteros são polígonos com 4 lados e 4 ângulos. Alguns tipos são quadrado, retângulo, losango e paralelogramo.&lt;/p&gt;",
    "feedback": "&lt;p&gt;Os quadriláteros são polígonos com 4 lados e 4 ângulos. Alguns tipos são quadrado, retângulo, losango e paralelogramo.&lt;/p&gt;&lt;div style=\"width: 100%; display:flex; justify-content: center;\"&gt;&lt;img src=\"https://blueberry-assets.oneclick.es/M3_G_9a_6.svg\" width=\"550\" style=\"display: inline-block;\"&gt;&lt;/div&gt;",
    "seed": {
        "parameters": [],
        "calculated": [
            {
                "name": "A1",
                "label": "Losango",
                "function": ""
            },
            {
                "name": "A2",
                "label": "Paralelogramo",
                "function": ""
            },
            {
                "name": "A3",
                "label": "Retângulo",
                "function": ""
            }
        ],
        "uniques": true
    },
    "algorithm": {
        "name": "calculateOperation",
        "template": "Cloze with text"
    }
}</t>
  </si>
  <si>
    <t>Imagenes de romboide, cuadrado y rectángulo</t>
  </si>
  <si>
    <t>{"id":"M3-G-9a-E-3","stimulus":"&lt;p&gt;Escreva os nomes dos seguintes quadriláteros.&lt;/p&gt;","template":"&lt;table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center;border:none;\"&gt;&lt;img src=\"https://blueberry-assets.oneclick.es/M3_G_9a_4.svg\" width=\"300\" style=\"display: inline-block;\"&gt;&lt;/td&gt;&lt;td style=\"width: 25%; text-align: center;border:none;\"&gt;&lt;img src=\"https://blueberry-assets.oneclick.es/M3_G_9a_1.svg\" width=\"300\" style=\"display: inline-block;\"&gt;&lt;/td&gt;&lt;td style=\"width: 25%; text-align: center;border:none;\"&gt;&lt;img src=\"https://blueberry-assets.oneclick.es/M3_G_9a_3.svg\" width=\"300\" style=\"display: inline-block;\"&gt;&lt;/td&gt;&lt;/tr&gt;&lt;/tbody&gt;&lt;/table&gt;","hint":"&lt;p&gt;Os quadriláteros são polígonos com 4 lados e 4 ângulos. Alguns tipos são quadrado, retângulo, losango e paralelogramo.&lt;/p&gt;","feedback":"&lt;p&gt;Os quadriláteros são polígonos com 4 lados e 4 ângulos. Alguns tipos são quadrado, retângulo, losango e paralelogramo.&lt;/p&gt;&lt;div style=\"width: 100%; display:flex; justify-content: center;\"&gt;&lt;img src=\"https://blueberry-assets.oneclick.es/M3_G_9a_5.svg\" width=\"550\" style=\"display: inline-block;\"&gt;&lt;/div&gt;","seed":{"parameters":[],"calculated":[{"name":"A1","label":"Paralelogramo","function":""},{"name":"A2","label":"Quadrado","function":""},{"name":"A3","label":"Retângulo","function":""}],"uniques":true},"algorithm":{"name":"calculateOperation","template":"Cloze with text"}}</t>
  </si>
  <si>
    <t>M3-G-10a</t>
  </si>
  <si>
    <t>Reconoce los elementos básicos relacionados con la circunferencia y el círculo (centro, radio, diámetro, arco)</t>
  </si>
  <si>
    <t>Señala si estas afirmaciones son verdaderas o falsas.
A1: El círculo y la circunferencia tienen centro, radio y diámetro.*
A2: El radio une un punto cualquiera de la circunferencia con el centro de la misma.*
A3: El diámetro une dos puntos cualesquiera de la circunferencia pasando por el centro.*
A4: Un arco es la parte de la circunferencia que se encuentra comprendida entre dos puntos cualesquiera de la misma.*
A5: Los círculos no tienen centro.
A6: El diámetro une dos puntos cualesquiera de la circunferencia y no pasa por el centro.
A7: El radio une dos puntos cualesquiera de la circunferencia.
A8: Un arco es una curva que une dos puntos cualesquiera de la circunferencia y el centro.
(Se ven 3 opciones, 2 verdaderas)</t>
  </si>
  <si>
    <t>Los elementos básicos de una circunferencia son:
Imagen</t>
  </si>
  <si>
    <t>&lt;p&gt;Los elementos básicos de una circunferencia son el centro, el radio, el diámetro y el arco.&lt;/p&gt;
-si falla A5
&lt;p&gt;Los círculos y las circunferencias tienen los mismos elementos básicos: centro, radio, diámetro y arco.&lt;/p&gt;
-Si falla A6
&lt;p&gt;El diámetro une dos puntos cualesquiera de la circunferencia y pasa por el centro.&lt;/p&gt;
-Si falla A7
&lt;p&gt;El radio une un punto cualquiera de la circunferencia con el centro.&lt;/p&gt;
-Si falla A8
&lt;p&gt;El arco es la parte de la circunferencia que se encuentra comprendida entre dos puntos cualesquiera de la misma.&lt;/p&gt;</t>
  </si>
  <si>
    <t>{"id":"M3-G-10a-I-1","stimulus":"&lt;p&gt;Indique se estas afirmações são verdadeiras ou falsas.&lt;/p&gt;","hint":"&lt;p&gt;Os elementos básicos de uma circunferência são:&lt;/p&gt;&lt;div style=\"width: 100%; display:flex; justify-content: center;\"&gt;&lt;img src=\"https://blueberry-assets.oneclick.es/M3_G_10a_1a.svg\" width=\"350\"&gt;&lt;/img&gt;&lt;/div&gt;","feedback":"&lt;p&gt;Os elementos básicos de uma circunferência são o centro, o raio, o diâmetro e o arco.&lt;/p&gt;","seed":{"parameters":[],"calculated":[{"name":"A1","label":"O círculo e a circunferência têm centro, raio e diâmetro.","function":""},{"name":"A2","label":"O raio une qualquer ponto da circunferência ao seu centro.","function":""},{"name":"A3","label":"O diâmetro une dois pontos quaisquer da circunferência passando pelo centro.","function":""},{"name":"A4","label":"Um arco é a parte da circunferência que está incluída entre quaisquer dois pontos da mesma.","function":""},{"name":"A5","label":"Os círculos não têm centro.","function":"","incorrect":true,"feedback":"&lt;p&gt;Os círculos e as circunferências têm os mesmos elementos básicos: centro, raio, diâmetro e arco.&lt;/p&gt;"},{"name":"A6","label":"O diâmetro une dois pontos quaisquer da circunferência e não passa pelo centro.","function":"","incorrect":true,"feedback":"&lt;p&gt;O diâmetro une dois pontos quaisquer da circunferência e passa pelo centro.&lt;/p&gt;"},{"name":"A7","label":"O raio une quaisquer dois pontos da circunferência.","function":"","incorrect":true,"feedback":"&lt;p&gt;O raio une qualquer ponto da circunferência ao centro.&lt;/p&gt;"},{"name":"A8","label":"Um arco é uma curva que une dois pontos quaisquer da circunferência e o centro.","function":"","incorrect":true,"feedback":"&lt;p&gt;O arco é a parte da circunferência que está incluída entre quaisquer dois pontos da mesma.&lt;/p&gt;"}],"uniques":true},"algorithm":{"name":"trueFalse","template":"Choice matrix – inline","params":{"countCorrect":2,"countIncorrect":1,"showCheckIcon":false,"options":["Verdadeira","Falsa"]}}}</t>
  </si>
  <si>
    <t>Arrastra el nombre de los elementos señalados en esta circunferencia.
(Imagen 1)</t>
  </si>
  <si>
    <t>Label Image with drag and drop</t>
  </si>
  <si>
    <t>A1 = "centro"
A2 = "radio"
Distractores:
"diámetro"
"arco"</t>
  </si>
  <si>
    <t>Arrastra a su lugar el &lt;i&gt;centro&lt;/i&gt; y el &lt;i&gt;radio.&lt;/i&gt;</t>
  </si>
  <si>
    <t>&lt;p&gt;Los elementos básicos de una circunferencia son el centro, el radio, el diámetro y el arco.&lt;/p&gt;
-Si falla A1
&lt;p&gt;El &lt;b&gt;centro&lt;/b&gt; es el punto equidistante a todos los puntos de la circunferencia.&lt;/p&gt;
- SI falla A2
&lt;p&gt;El &lt;b&gt;radio&lt;/b&gt; une el centro de la circunferencia con un punto cualquiera de la misma.&lt;/p&gt;</t>
  </si>
  <si>
    <t>{"id":"M3-G-10a-E-1","stimulus":"&lt;p&gt;Arraste o nome dos elementos indicados na circunferência.&lt;/p&gt;","hint":"&lt;p&gt;Arraste para as posições que indicam o &lt;i&gt;centro&lt;/i&gt; e o &lt;i&gt;raio.&lt;/i&gt;&lt;/p&gt;","feedback":"&lt;p&gt;Os elementos básicos de uma circunferência são o centro, o raio, o diâmetro e o arco.&lt;/p&gt;","seed":{"parameters":[],"calculated":[{"name":"A1","label":"Raio","feedback":"&lt;p&gt;O &lt;b&gt;raio&lt;/b&gt; une o centro da circunferência com qualquer ponto nela.&lt;/p&gt;"},{"name":"A2","label":"Centro","feedback":"&lt;p&gt;O &lt;b&gt;centro&lt;/b&gt; é o ponto equidistante a todos os pontos da circunferência.&lt;/p&gt;"},{"name":"A3","label":"Diâmetro","incorrect":true},{"name":"A4","label":"Arco","incorrect":true}],"uniques":true},"algorithm":{"name":"labelImage","template":"LabelImageDragDropV2","params":{"image":{"src":"https://blueberry-assets.oneclick.es/M3_G_10a_2.png","width":450,"height":600,"alt":"","title":"","percent":0.5},"responses":[{"x":40,"y":150,"z":15,"width":180,"height":70,"pointer":""},{"x":805,"y":350,"z":27,"width":180,"height":70,"pointer":""}],"fontSize":10}}}</t>
  </si>
  <si>
    <t>Arrastra el nombre de los elementos señalados en esta circunferencia.
(Imagen 2)</t>
  </si>
  <si>
    <t>A1 = "radio"
A2 = "diámetro"
Distractores:
"centro"
"arco"</t>
  </si>
  <si>
    <t>Arrastra a su lugar el &lt;i&gt;radio&lt;/i&gt; y el &lt;i&gt;diámetro.&lt;/i&gt;</t>
  </si>
  <si>
    <t>&lt;p&gt;Los elementos básicos de una circunferencia son el centro, el radio, el diámetro y el arco.&lt;/p&gt;
- SI falla A1
&lt;p&gt;El &lt;b&gt;radio&lt;/b&gt; une el centro de la circunferencia con un punto cualquiera de la misma.&lt;/p&gt;
- SI falla A2
&lt;p&gt;El &lt;b&gt;diámetro&lt;/b&gt; pasa por el centro de la circunferencia y la divide en dos partes iguales.&lt;/p&gt;</t>
  </si>
  <si>
    <t>{"id":"M3-G-10a-E-2","stimulus":"&lt;p&gt;Arraste o nome dos elementos indicados na circunferência.&lt;/p&gt;","hint":"&lt;p&gt;Arraste para as posições que indicam o &lt;i&gt;raio&lt;/i&gt; e o &lt;i&gt;diâmetro.&lt;/i&gt;&lt;/p&gt;","feedback":"&lt;p&gt;Os elementos básicos de uma circunferência são o centro, o raio, o diâmetro e o arco.&lt;/p&gt;","seed":{"parameters":[],"calculated":[{"name":"A1","label":"Raio","feedback":"&lt;p&gt;O &lt;b&gt;raio&lt;/b&gt; une o centro da circunferência com qualquer ponto nela.&lt;/p&gt;"},{"name":"A2","label":"Diâmetro","feedback":"&lt;p&gt;O &lt;b&gt;diâmetro&lt;/b&gt; passa pelo centro da circunferência e a divide em duas partes iguais.&lt;/p&gt;"},{"name":"A3","label":"Centro","incorrect":true},{"name":"A4","label":"Arco","incorrect":true}],"uniques":true},"algorithm":{"name":"labelImage","template":"LabelImageDragDropV2","params":{"image":{"src":"https://blueberry-assets.oneclick.es/M3_G_10a_3.png","width":450,"height":600,"alt":"","title":"","percent":0.5},"responses":[{"x":40,"y":150,"z":15,"width":180,"height":70,"pointer":""},{"x":805,"y":140,"z":27,"width":180,"height":70,"pointer":""}],"fontSize":10}}}</t>
  </si>
  <si>
    <t>Arrastra el nombre de los elementos señalados en esta circunferencia.
(Imagen 3)</t>
  </si>
  <si>
    <t>A1 = "diámetro"
A2 = "arco"
distractores:
"radio"
"centro"</t>
  </si>
  <si>
    <t>Arrastra a su lugar el &lt;i&gt;diámetro&lt;/i&gt; y el &lt;i&gt;arco.&lt;/i&gt;</t>
  </si>
  <si>
    <t>&lt;p&gt;Los elementos básicos de una circunferencia son el centro, el radio, el diámetro y el arco.&lt;/p&gt;
- SI falla A1
&lt;p&gt;El &lt;b&gt;diámetro&lt;/b&gt; pasa por el centro de la circunferencia y la divide en dos partes iguales.&lt;/p&gt;
- SI falla A2
&lt;p&gt;El &lt;b&gt;arco&lt;/b&gt; es la parte de la circunferencia que se encuentra comprendida entre dos puntos cualesquiera de la misma.&lt;/p&gt;</t>
  </si>
  <si>
    <t>{"id":"M3-G-10a-E-3","stimulus":"&lt;p&gt;Arraste o nome dos elementos indicados na circunferência.&lt;/p&gt;","hint":"&lt;p&gt;Arraste para as posições que indicam o &lt;i&gt;diâmetro&lt;/i&gt; e o &lt;i&gt;arco.&lt;/i&gt;&lt;/p&gt;","feedback":"&lt;p&gt;Os elementos básicos de uma circunferência são o centro, o raio, o diâmetro e o arco.&lt;/p&gt;","seed":{"parameters":[],"calculated":[{"name":"A1","label":"Diâmetro","feedback":"&lt;p&gt;O &lt;b&gt;diâmetro&lt;/b&gt; passa pelo centro da circunferência e a divide em duas partes iguais.&lt;/p&gt;"},{"name":"A2","label":"Arco","feedback":"&lt;p&gt;O &lt;b&gt;arco&lt;/b&gt; é um pedaço da circunferência que está compreendido entre quaisquer dois pontos da mesma.&lt;/p&gt;"},{"name":"A3","label":"Centro","incorrect":true},{"name":"A4","label":"Raio","incorrect":true}],"uniques":true},"algorithm":{"name":"labelImage","template":"LabelImageDragDropV2","params":{"image":{"src":"https://blueberry-assets.oneclick.es/M3_G_10a_4.png","width":450,"height":600,"alt":"","title":"","percent":0.5},"responses":[{"x":45,"y":410,"z":15,"width":180,"height":70,"pointer":""},{"x":815,"y":110,"z":27,"width":180,"height":70,"pointer":""}],"fontSize":10}}}</t>
  </si>
  <si>
    <t>M3-G-10b</t>
  </si>
  <si>
    <t>Diferencia entre circunferencia y círculo</t>
  </si>
  <si>
    <t>Elige el nombre de cada figura.
(Tabla)
(Imagen aleatoria de círculo: M3-G-10b-4, M3-G-10b-5 y M3-G-10b-6) | (Imagen aleatoria de circunferencia: M3-G-10b-1, M3-G-10b-2 y M3-G-10b-3)
----------------------------------------------------------------
       {{grupo1}}          |              {{grupo2}}</t>
  </si>
  <si>
    <t>{{grupo 1}} = Círculo*| Circunferencia
{{grupo 1}} = Círculo  | Circunferencia*</t>
  </si>
  <si>
    <t>Una &lt;b&gt;circunferencia&lt;/b&gt; es una línea curva cerrada, en la que todos sus puntos se encuentran a la misma distancia del centro. Un &lt;b&gt;círculo,&lt;/b&gt; sin embargo, está formado por una circunferencia y su interior.</t>
  </si>
  <si>
    <t>&lt;p&gt;Una &lt;b&gt;circunferencia&lt;/b&gt; es una línea curva cerrada, en la que todos sus puntos se encuentran a la misma distancia del centro.&lt;/p&gt;&lt;p&gt;Un &lt;b&gt;círculo,&lt;/b&gt; sin embargo, está formado por una circunferencia y su interior.&lt;/p&gt;</t>
  </si>
  <si>
    <t>{
    "id": "M3-G-10b-I-1",
    "stimulus": "&lt;p&gt;Escolha o nome de cada figura.&lt;/p&gt;",
    "template": "&lt;table style=\"width: 100%;\"&gt;&lt;tbody&gt;&lt;tr&gt;&lt;td style=\"width: 50%; text-align: center; border:none;\"&gt;&lt;div style=\"display:flex; justify-content:center;\"&gt;&lt;img src=\"https://blueberry-assets.oneclick.es/{{Q1}}\" width=\"250\"&gt;&lt;/img&gt;&lt;/div&gt;&lt;/td&gt;&lt;td style=\"width: 50%; text-align: center; border:none;\"&gt;&lt;div style=\"display:flex; justify-content:center;\"&gt;&lt;img src=\"https://blueberry-assets.oneclick.es/{{Q2}}\" width=\"250\"&gt;&lt;/img&gt;&lt;/div&gt;&lt;/td&gt;&lt;/tr&gt;&lt;tr&gt;&lt;td style=\"width: 50%; text-align: center; border:none;\"&gt;{{response}}&lt;/td&gt;&lt;td style=\"width: 50%; text-align: center; border:none;\"&gt;{{response}}&lt;/td&gt;&lt;/tr&gt;&lt;/tbody&gt;&lt;/table&gt;",
    "hint": "&lt;p&gt;Uma &lt;b&gt;circunferência&lt;/b&gt; é uma linha curva fechada, cujos pontos estão todos a uma mesma distância de um centro. Um &lt;b&gt;círculo,&lt;/b&gt; no entanto, é composto de uma circunferência e seu interior.&lt;/p&gt;",
    "feedback": "&lt;p&gt;Uma &lt;b&gt;circunferência&lt;/b&gt; é uma linha curva fechada, cujos pontos estão todos a uma mesma distância de um centro. Um &lt;b&gt;círculo,&lt;/b&gt; no entanto, é composto de uma circunferência e seu interior.&lt;/p&gt;",
    "seed": {
        "parameters": [
            {
                "name": "Q1",
                "label": null,
                "list": [
                    "M3_G_10b_4.svg",
                    "M3_G_10b_5.svg",
                    "M3_G_10b_6.svg"
                ]
            },
            {
                "name": "Q2",
                "label": null,
                "list": [
                    "M3_G_10b_1.svg",
                    "M3_G_10b_2.svg",
                    "M3_G_10b_3.svg"
                ]
            }
        ],
        "calculated": [
            {
                "name": "A1",
                "label": "Círculo",
                "group": 1
            },
            {
                "name": "A2",
                "label": "Circunferência",
                "group": 1,
                "incorrect": true
            },
            {
                "name": "A3",
                "label": "Círculo",
                "group": 2,
                "incorrect": true
            },
            {
                "name": "A4",
                "label": "Circunferência",
                "group": 2
            }
        ],
        "uniques": true
    },
    "algorithm": {
        "name": "groupResponses",
        "template": "Cloze with drop down"
    }
}</t>
  </si>
  <si>
    <t>Elige el nombre de cada figura.
(Tabla)
(Imagen aleatoria de circunferencia: M3-G-10b-1, M3-G-10b-2 y M3-G-10b-3) | (Imagen aleatoria de círculo: M3-G-10b-4, M3-G-10b-5 y M3-G-10b-6)
----------------------------------------------------------------
       {{grupo1}}          |              {{grupo2}}</t>
  </si>
  <si>
    <t>{{grupo 1}} = Círculo | Circunferencia*
{{grupo 1}} = Círculo*| Circunferencia</t>
  </si>
  <si>
    <t>{
    "id": "M3-G-10b-I-2",
    "stimulus": "&lt;p&gt;Escolha o nome de cada figura.&lt;/p&gt;",
    "template": "&lt;table style=\"width: 100%;\"&gt;&lt;tbody&gt;&lt;tr&gt;&lt;td style=\"width: 50%; text-align: center; border:none;\"&gt;&lt;div style=\"display:flex; justify-content:center;\"&gt;&lt;img src=\"https://blueberry-assets.oneclick.es/{{Q2}}\" width=\"300\"&gt;&lt;/img&gt;&lt;/div&gt;&lt;/td&gt;&lt;td style=\"width: 50%; text-align: center; border:none;\"&gt;&lt;div style=\"display:flex; justify-content:center;\"&gt;&lt;img src=\"https://blueberry-assets.oneclick.es/{{Q1}}\" width=\"300\"&gt;&lt;/img&gt;&lt;/div&gt;&lt;/td&gt;&lt;/tr&gt;&lt;tr&gt;&lt;td style=\"width: 50%; text-align: center; border:none;\"&gt;{{response}}&lt;/td&gt;&lt;td style=\"width: 50%; text-align: center; border:none;\"&gt;{{response}}&lt;/td&gt;&lt;/tr&gt;&lt;/tbody&gt;&lt;/table&gt;",
    "hint": "&lt;p&gt;Uma &lt;b&gt;circunferência&lt;/b&gt; é uma linha curva fechada, cujos pontos estão todos a uma mesma distância de um centro. Um &lt;b&gt;círculo,&lt;/b&gt; no entanto, é composto de uma circunferência e seu interior.&lt;/p&gt;",
    "feedback": "&lt;p&gt;Uma &lt;b&gt;circunferência&lt;/b&gt; é uma linha curva fechada, cujos pontos estão todos a uma mesma distância de um centro. Um &lt;b&gt;círculo,&lt;/b&gt; no entanto, é composto de uma circunferência e seu interior.&lt;/p&gt;",
    "seed": {
        "parameters": [
            {
                "name": "Q1",
                "label": null,
                "list": [
                    "M3_G_10b_4.svg",
                    "M3_G_10b_5.svg",
                    "M3_G_10b_6.svg"
                ]
            },
            {
                "name": "Q2",
                "label": null,
                "list": [
                    "M3_G_10b_1.svg",
                    "M3_G_10b_2.svg",
                    "M3_G_10b_3.svg"
                ]
            }
        ],
        "calculated": [
            {
                "name": "A1",
                "label": "Círculo",
                "group": 1,
                "incorrect": true
            },
            {
                "name": "A2",
                "label": "Circunferência",
                "group": 1
            },
            {
                "name": "A3",
                "label": "Círculo",
                "group": 2
            },
            {
                "name": "A4",
                "label": "Circunferência",
                "group": 2,
                "incorrect": true
            }
        ],
        "uniques": true
    },
    "algorithm": {
        "name": "groupResponses",
        "template": "Cloze with drop down"
    }
}</t>
  </si>
  <si>
    <t>Elige los objetos con forma de circunferencia.
M3-G-10b-1*
M3-G-10b-2*
M3-G-10b-3*
M3-G-10b-4
M3-G-10b-5
M3-G-10b-6
(se ven 3 opciones, 2 correctas)</t>
  </si>
  <si>
    <t>Una circunferencia es una línea curva cerrada, en la que todos sus puntos se encuentran a la misma distancia del centro.</t>
  </si>
  <si>
    <t>&lt;p&gt;Una circunferencia es una línea curva cerrada, en la que todos sus puntos se encuentran a la misma distancia del centro.&lt;/p&gt;</t>
  </si>
  <si>
    <t>{"id":"M3-G-10b-E-1","stimulus":"&lt;p&gt;Escolha as figuras cujos formatos lembram uma circunferência.&lt;/p&gt;","hint":"&lt;p&gt;Uma circunferência é uma linha curva fechada na qual todos os pontos estão a uma mesma distância do centro.&lt;/p&gt;","feedback":"&lt;p&gt;Uma circunferência é uma linha curva fechada na qual todos os pontos estão a uma mesma distância do centro.&lt;/p&gt;","seed":{"parameters":[],"calculated":[{"name":"A1","label":"&lt;img src=\"https://blueberry-assets.oneclick.es/M3_G_10b_1.svg\" width=\"300\"&gt;&lt;/img&gt;"},{"name":"A2","label":"&lt;img src=\"https://blueberry-assets.oneclick.es/M3_G_10b_2.svg\" width=\"300\"&gt;&lt;/img&gt;"},{"name":"A3","label":"&lt;img src=\"https://blueberry-assets.oneclick.es/M3_G_10b_3.svg\" width=\"300\"&gt;&lt;/img&gt;"},{"name":"A4","label":"&lt;img src=\"https://blueberry-assets.oneclick.es/M3_G_10b_4.svg\" width=\"300\"&gt;&lt;/img&gt;","incorrect":true},{"name":"A5","label":"&lt;img src=\"https://blueberry-assets.oneclick.es/M3_G_10b_5.svg\" width=\"300\"&gt;&lt;/img&gt;","incorrect":true},{"name":"A6","label":"&lt;img src=\"https://blueberry-assets.oneclick.es/M3_G_10b_6.svg\" width=\"300\"&gt;&lt;/img&gt;","incorrect":true}],"uniques":true},"algorithm":{"name":"trueFalse","template":"Multiple choice – multiple response","params":{"countCorrect":2,"countIncorrect":1,"showCheckIcon":false,"columns":3}}}</t>
  </si>
  <si>
    <t>Elige los objetos con forma de círculo.
M3-G-10b-1
M3-G-10b-2
M3-G-10b-3
M3-G-10b-4*
M3-G-10b-5*
M3-G-10b-6*
(se ven 3 opciones, 2 correctas)</t>
  </si>
  <si>
    <t>Un círculo está formado por una circunferencia y su interior.</t>
  </si>
  <si>
    <t>&lt;p&gt;Un círculo está formado por una circunferencia, una línea curva cerrada, en la que todos sus puntos se encuentran a la misma distancia del centro, y su interior.&lt;/p&gt;</t>
  </si>
  <si>
    <t>{"id":"M3-G-10b-E-2","stimulus":"&lt;p&gt;Escolha as figuras cujos formatos lembram um círculo.&lt;/p&gt;","hint":"&lt;p&gt;Um círculo é formado por uma circunferência e seu interior.&lt;/p&gt;","feedback":"&lt;p&gt;Um círculo é formado por uma circunferência e seu interior. Uma circunferência é uma linha curva fechada na qual todos os pontos estão a uma mesma distância do centro.&lt;/p&gt;","seed":{"parameters":[],"calculated":[{"name":"A1","label":"&lt;img src=\"https://blueberry-assets.oneclick.es/M3_G_10b_1.svg\" width=\"300\"&gt;&lt;/img&gt;","incorrect":true},{"name":"A2","label":"&lt;img src=\"https://blueberry-assets.oneclick.es/M3_G_10b_2.svg\" width=\"300\"&gt;&lt;/img&gt;","incorrect":true},{"name":"A3","label":"&lt;img src=\"https://blueberry-assets.oneclick.es/M3_G_10b_3.svg\" width=\"300\"&gt;&lt;/img&gt;","incorrect":true},{"name":"A4","label":"&lt;img src=\"https://blueberry-assets.oneclick.es/M3_G_10b_4.svg\" width=\"300\"&gt;&lt;/img&gt;"},{"name":"A5","label":"&lt;img src=\"https://blueberry-assets.oneclick.es/M3_G_10b_5.svg\" width=\"300\"&gt;&lt;/img&gt;"},{"name":"A6","label":"&lt;img src=\"https://blueberry-assets.oneclick.es/M3_G_10b_6.svg\" width=\"300\"&gt;&lt;/img&gt;"}],"uniques":true},"algorithm":{"name":"trueFalse","template":"Multiple choice – multiple response","params":{"countCorrect":2,"countIncorrect":1,"showCheckIcon":false,"columns":3}}}</t>
  </si>
  <si>
    <t>M3-G-11a</t>
  </si>
  <si>
    <t>Calcula el perímetro de polígonos sencillos</t>
  </si>
  <si>
    <t>¿Cuál es el perímetro de este triángulo?
(Imagen M3-G-11a-1. Todos sus lados están etiquetados con "{{T1}} cm", "{{T2}} cm" y "{{T3}} cm")
{{A1}} cm*
{{A2}} cm
{{A3}} cm
{{A4}} cm
(se muestran 3 opciones)</t>
  </si>
  <si>
    <t>Q1: Lista = 1, 2, 3, 4</t>
  </si>
  <si>
    <t>T1 = 3*{{Q1}}
T2 = 4*{{Q1}}
T3 = 5*{{Q1}}
A1 = {{T1}}+{{T2}}+{{T3}}
A2 = {{T1}}+{{T2}}+{{T3}}-1
A3 = {{T1}}+{{T2}}+{{T3}}+1
A4 = {{T1}}+{{T2}}+{{T3}}-2</t>
  </si>
  <si>
    <t>&lt;p&gt;El perímetro de un polígono se obtiene sumando las longitudes de todos sus lados.&lt;/p&gt;</t>
  </si>
  <si>
    <t>&lt;p&gt;El perímetro de un polígono se obtiene sumando las longitudes de todos sus lados.&lt;/p&gt;&lt;p&gt;Perímetro del triángulo = {{T1}} cm + {{T2}} cm + {{T3}} cm = {{A1}} cm&lt;/p&gt;</t>
  </si>
  <si>
    <t>{"id":"M3-G-11a-I-1","stimulus":"&lt;p&gt;Qual é o perímetro desse triângulo?&lt;/p&gt;&lt;div style=\"display:flex; justify-content:center;\"&gt;&lt;div class=\"lemo-fixed-to-responsive\" style=\"max-width: 300px;max-height: 182px;position: relative;width: 100%;display: inline-block;\"&gt;&lt;img src=\"https://blueberry-assets.oneclick.es/M3_G_11a_1.svg\" alt=\"\" tabindex=\"0\"&gt;&lt;/img&gt;&lt;div class=\"lemo-graphie-container\" style=\"position: absolute;top: 0;left: 0;width: 100%;height: 100%;\"&gt;&lt;div class=\"lemo-graphie\" style=\"position: relative; width: 100%; height: 100%;\"&gt;&lt;span class=\"lemo-graphie-label\" style=\"position: absolute; left: 13%; top: 35%; transform: rotate(303deg);\"&gt;{{T1}} cm&lt;/span&gt;&lt;span class=\"lemo-graphie-label\" style=\"position: absolute; left: 58%; top: 32%; transform: rotate(35deg);\"&gt;{{T2}} cm&lt;/span&gt;&lt;span class=\"lemo-graphie-label\" style=\"position: absolute; left: 40%; top: 85.0543%;\"&gt;{{T3}} cm&lt;/span&gt;&lt;/div&gt;&lt;/div&gt;&lt;/div&gt;&lt;/div&gt;","hint":"&lt;p&gt;O perímetro de um polígono é obtido somando-se os comprimentos de todos os seus lados.&lt;/p&gt;","feedback":"&lt;p&gt;O perímetro de um polígono é obtido somando-se os comprimentos de todos os seus lados.&lt;/p&gt;&lt;p style=\"text-align: center\"&gt;Perímetro do triângulo = {{T1}} cm + {{T2}} cm + {{T3}} cm = {{A1}} cm&lt;/p&gt;","seed":{"parameters":[{"name":"Q1","label":null,"list":[1,2,3,4]}],"calculated":[{"name":"T1","label":"{{function}}","function":"3*{{Q1}}","temp":true},{"name":"T2","label":"{{function}}","function":"4*{{Q1}}","temp":true},{"name":"T3","label":"{{function}}","function":"5*{{Q1}}","temp":true},{"name":"A1","label":"{{function}} cm","function":"{{T1}}+{{T2}}+{{T3}}"},{"name":"A2","label":"{{function}} cm","function":"{{T1}}+{{T2}}+{{T3}}-1","incorrect":true},{"name":"A3","label":"{{function}} cm","function":"{{T1}}+{{T2}}+{{T3}}+1","incorrect":true},{"name":"A4","label":"{{function}} cm","function":"{{T1}}+{{T2}}+{{T3}}-2","incorrect":true}],"uniques":true},"algorithm":{"name":"trueFalse","template":"Multiple choice – standard","params":{"countCorrect":1,"countIncorrect":2,"showCheckIcon":false,
            "columns": 3
        }
    }
}</t>
  </si>
  <si>
    <t>¿Cuál es el perímetro de este hexágono regular?
(Imagen M3-G-11a-2: Se etiqueta solo un lado con "{{Q1}} cm")
{{A1}} cm*
{{A2}} cm
{{A3}} cm
{{A4}} cm
{{A5}} cm
(se muestran 3 opciones)</t>
  </si>
  <si>
    <t>¿Cuál es el perímetro de este hexágono regular?
(Imagen de hexágono: lado pequeño de referencia {{Q1}} cm)
{{A1}} cm*
{{A2}} cm
{{A3}} cm
{{A4}} cm
{{A5}} cm
(se muestran 3 opciones, una es correcta)</t>
  </si>
  <si>
    <t>Q1: Mín: 3; Máx: 10; Step: 1</t>
  </si>
  <si>
    <r>
      <rPr>
        <rFont val="Calibri"/>
        <color theme="1"/>
        <sz val="12.0"/>
      </rPr>
      <t xml:space="preserve">A1 = 6*{{Q1}}
</t>
    </r>
    <r>
      <rPr>
        <rFont val="Calibri"/>
        <color theme="1"/>
        <sz val="12.0"/>
      </rPr>
      <t xml:space="preserve">A2 = 5*{{Q1}}
A3 = 7*{{Q1}}
A4 = 6*{{Q1}}+2
</t>
    </r>
    <r>
      <rPr>
        <rFont val="Calibri"/>
        <color theme="1"/>
        <sz val="12.0"/>
      </rPr>
      <t>A5 = 6*{{Q1}}-2</t>
    </r>
  </si>
  <si>
    <t>&lt;p&gt;El perímetro de un polígono se obtiene sumando las longitudes de todos sus lados.&lt;/p&gt;&lt;p&gt;Perímetro del hexágono regular = {{Q1}} cm + {{Q1}} cm + {{Q1}} cm + {{Q1}} cm + {{Q1}} cm + {{Q1}} cm = {{A1}} cm&lt;/p&gt;</t>
  </si>
  <si>
    <t>{"id":"M3-G-11a-I-2","stimulus":"&lt;p&gt;Qual é o perímetro desse hexágono regular?&lt;/p&gt;&lt;div style=\"display:flex; justify-content:center;\"&gt;&lt;div class=\"lemo-fixed-to-responsive\" style=\"max-width: 300px;max-height: 300px;position: relative;width: 100%;display: inline-block;\"&gt;&lt;img src=\"https://blueberry-assets.oneclick.es/M3_G_11a_2.svg\" alt=\"\" tabindex=\"0\"&gt;&lt;/img&gt;&lt;div class=\"lemo-graphie-container\" style=\"position: absolute;top: 0;left: 0;width: 100%;height: 100%;\"&gt;&lt;div class=\"lemo-graphie\" style=\"position: relative; width: 100%; height: 100%;\"&gt;&lt;span class=\"lemo-graphie-label\" style=\"position: absolute; left: 43.8793%; top: 4.9928%;\"&gt;{{Q1}} cm&lt;/span&gt;&lt;/div&gt;&lt;/div&gt;&lt;/div&gt;&lt;/div&gt;","hint":"&lt;p&gt;O perímetro de um polígono é obtido somando-se os comprimentos de todos os seus lados.&lt;/p&gt;","feedback":"&lt;p&gt;O perímetro de um polígono é obtido somando-se os comprimentos de todos os seus lados.&lt;/p&gt;&lt;p style=\"text-align: center\"&gt;Perímetro do hexágono regular = {{Q1}} cm + {{Q1}} cm + {{Q1}} cm + {{Q1}} cm + {{Q1}} cm + {{Q1}} cm = {{A1}} cm&lt;/p&gt;","seed":{"parameters":[{"name":"Q1","label":null,"min":3,"max":10,"step":1}],"calculated":[{"name":"A1","label":"{{function}} cm","function":"6*{{Q1}}"},{"name":"A2","label":"{{function}} cm","function":"5*{{Q1}}","incorrect":true},{"name":"A3","label":"{{function}} cm","function":"7*{{Q1}}","incorrect":true},{"name":"A4","label":"{{function}} cm","function":"6*{{Q1}}+2","incorrect":true},{"name":"A5","label":"{{function}} cm","function":"6*{{Q1}}-2","incorrect":true}],"uniques":true},"algorithm":{"name":"trueFalse","template":"Multiple choice – standard","params":{"countCorrect":1,"countIncorrect":2,"showCheckIcon":false,
            "columns": 3
        }
    }
}</t>
  </si>
  <si>
    <t>Calcula el perímetro del siguiente pentágono regular.
(Imagen M3-G-11a-3. Un lado con la etiqueta "{{Q1}} cm")
Su perímetro mide {{A1}} cm.</t>
  </si>
  <si>
    <t xml:space="preserve">Q1: Mín: 2; Máx: 25; Step: 1 </t>
  </si>
  <si>
    <t>A1 = 5*{{Q1}}</t>
  </si>
  <si>
    <t>¿Cuánto mide un lado de este pentágono?
Un lado mide {{A2}} cm.
[Cloze with math]
A2 = {{Q1}}</t>
  </si>
  <si>
    <t>¿Qué hay que calcular?
El perímetro del pentágono.*
El área del pentágono.
El lado más grande.</t>
  </si>
  <si>
    <t>¿Cómo se calcula el perímetro de un polígono?
Sumando la longitud de todos sus lados.*
Multiplicando la longitud de todos sus lados.
Dividiendo la longitud de todos sus lados.
[single choice]</t>
  </si>
  <si>
    <t>Por tanto, suma los lados del pentágono.
Perímetro del pentágono = {{Q1}} cm + {{Q1}} cm + {{Q1}} cm + {{Q1}} cm + {{Q1}} cm = {{A1}} cm
[Cloze with math]</t>
  </si>
  <si>
    <t>{"id":"M3-G-11a-E-1","seed":{"parameters":[{"name":"Q1","label":null,"min":2,"max":25,"step":1}],"uniques":true},"scaffolding":[{"id":"step-0","stimulus":"&lt;p&gt;Determine o perímetro do seguinte pentágono regular.&lt;/p&gt;&lt;div style=\"display:flex; justify-content:center;\"&gt;&lt;div class=\"lemo-fixed-to-responsive\" style=\"max-width: 300px;max-height: 300px;position: relative;width: 100%;display: inline-block;\"&gt;&lt;img src=\"https://blueberry-assets.oneclick.es/M3_G_11a_3.svg\" alt=\"\" tabindex=\"0\"&gt;&lt;/img&gt;&lt;div class=\"lemo-graphie-container\" style=\"position: absolute;top: 0;left: 0;width: 100%;height: 100%;\"&gt;&lt;div class=\"lemo-graphie\" style=\"position: relative; width: 100%; height: 100%;\"&gt;&lt;span class=\"lemo-graphie-label\" style=\"position: absolute; left: 65%; top: 19%; transform: rotate(38deg);\"&gt;{{Q1}} cm&lt;/span&gt;&lt;/div&gt;&lt;/div&gt;&lt;/div&gt;&lt;/div&gt;","template":"&lt;p&gt;O perímetro mede {{response}} cm.&lt;/p&gt;","seed":{"calculated":[{"name":"0-A1","label":"{{function}}","function":"5*{{Q1}}"}]},"algorithm":{"name":"calculateOperation","params":{"method":"equivLiteral","keyboard":"NUMERICAL"}}},{"id":"step-1","stimulus":"&lt;p&gt;Quanto mede o lado do pentágono?&lt;/p&gt;","template":"&lt;p&gt;O lado mede {{response}} cm.&lt;/p&gt;","seed":{"calculated":[{"name":"1-A1","label":"{{function}}","function":"{{Q1}}"}]},"algorithm":{"name":"calculateOperation","params":{"method":"equivLiteral","keyboard":"NUMERICAL"}}},{"id":"step-2","stimulus":"&lt;p&gt;O que precisa ser calculado?&lt;/p&gt;","seed":{"calculated":[{"name":"2-A1","label":"&lt;p&gt;O perímetro do pentágono.&lt;/p&gt;"},{"name":"2-A2","label":"&lt;p&gt;A área do pentágono.&lt;/p&gt;","incorrect":true},{"name":"2-A3","label":"&lt;p&gt;O lado maior do pentágono.&lt;/p&gt;","incorrect":true}]},"algorithm":{"name":"trueFalse","template":"Multiple choice – standard"}},{"id":"step-3","stimulus":"&lt;p&gt;Como se calcula o perímetro de um polígono?&lt;/p&gt;","seed":{"calculated":[{"name":"3-A1","label":"&lt;p&gt;Adicionando o comprimento de todos os seus lados.&lt;/p&gt;"},{"name":"3-A2","label":"&lt;p&gt;Multiplicando o comprimento de todos os seus lados.&lt;/p&gt;","incorrect":true},{"name":"3-A3","label":"&lt;p&gt;Dividindo o comprimento de todos os seus lados.&lt;/p&gt;","incorrect":true}]},"algorithm":{"name":"trueFalse","template":"Multiple choice – standard"}},{"id":"step-4","stimulus":"&lt;p&gt;Então, efetue a adição dos comprimentos dos lados do pentágono.&lt;/p&gt;","template":"&lt;p style=\"text-align: center\"&gt;Perímetro do pentágono = {{Q1}} cm + {{Q1}} cm + {{Q1}} cm + {{Q1}} cm + {{Q1}} cm = {{response}} cm&lt;/p&gt;","seed":{"calculated":[{"name":"4-A1","label":"{{function}}","function":"5*{{Q1}}"}]},"algorithm":{"name":"calculateOperation","params":{"method":"equivLiteral","keyboard":"NUMERICAL"}}}]}</t>
  </si>
  <si>
    <t>Calcula el perímetro del siguiente rectángulo.
(Imagen M3-G-11a-4. Base con "{{T1}} cm" y altura con "{{Q1}} cm")
Su perímetro mide {{A1}} cm.</t>
  </si>
  <si>
    <t>Calcula el perímetro de un rectángulo cuyos lados miden como se muestra en la imagen.
(Imagen de rectángulo de base {{Q1}} cm y altura {{Q2}} cm)
El perímetro del rectángulo es de {{A1}} cm.</t>
  </si>
  <si>
    <t>Q1: List = 2, 3, 4, 5
Q2: List = 0, 1, 2</t>
  </si>
  <si>
    <t>T1 = {{Q1}}*2-1+{{Q2}}
A1 = {{Q1}}*2 + {{T1}}*2</t>
  </si>
  <si>
    <t>¿Cuánto miden la base y la altura de este rectángulo?
Base = {{A2}} cm
Altura = {{A3}} cm
[cloze with math]
A2 = {{T1}}
A3 = {{Q1}}</t>
  </si>
  <si>
    <t>¿Qué hay que calcular?
El perímetro del rectángulo.*
El área del rectángulo.
El lado más grande.</t>
  </si>
  <si>
    <t>Por tanto, suma todos los lados del rectángulo.
Perímetro del rectángulo = {{T1}} cm + {{Q1}} cm + {{T1}} cm + {{Q1}} cm = {{A1}} cm
[Cloze with math]</t>
  </si>
  <si>
    <t>{"id":"M3-G-11a-E-2","seed":{"parameters":[{"name":"Q1","label":null,"list":[2,3,4,5]},{"name":"Q2","label":null,"list":[0,1,2]}],"uniques":true},"scaffolding":[{"id":"step-0","stimulus":"&lt;p&gt;Calcule o perímetro do retângulo a seguir.&lt;/p&gt;&lt;div style=\"display:flex; justify-content:center;\"&gt;&lt;div class=\"lemo-fixed-to-responsive\" style=\"max-width: 300px;max-height: 200px;position: relative;width: 100%;display: inline-block;\"&gt;&lt;img src=\"https://blueberry-assets.oneclick.es/M3_G_11a_4.svg\" alt=\"\" tabindex=\"0\"&gt;&lt;/img&gt;&lt;div class=\"lemo-graphie-container\" style=\"position: absolute;top: 0;left: 0;width: 110%;height: 100%;\"&gt;&lt;div class=\"lemo-graphie\" style=\"position: relative; width: 100%; height: 100%;\"&gt;&lt;span class=\"lemo-graphie-label\" style=\"position: absolute; left: 41%; top: 4.0377%;\"&gt;{{T1}} cm&lt;/span&gt;&lt;span class=\"lemo-graphie-label\" style=\"position: absolute; left: 86%; top: 43.4561%;\"&gt;{{Q1}} cm&lt;/span&gt;&lt;/div&gt;&lt;/div&gt;&lt;/div&gt;&lt;/div&gt;","template":"&lt;p&gt;O perímetro mede {{response}} cm.&lt;/p&gt;","seed":{"calculated":[{"name":"T1","label":"{{function}}","function":"{{Q1}}*2-1+{{Q2}}","temp":true},{"name":"0-A1","label":"{{function}}","function":"{{Q1}}*2 + {{T1}}*2"}]},"algorithm":{"name":"calculateOperation","params":{"method":"equivLiteral","keyboard":"NUMERICAL"}}},{"id":"step-1","stimulus":"&lt;p&gt;Quanto medem a base e a altura do retângulo?&lt;/p&gt;","template":"&lt;p&gt;Base = {{response}} cm&lt;/p&gt;&lt;p&gt;Altura = {{response}} cm&lt;/p&gt;","seed":{"calculated":[{"name":"T1","label":"{{function}}","function":"{{Q1}}*2-1+{{Q2}}","temp":true},{"name":"1-A1","label":"{{function}}","function":"{{T1}}"},{"name":"1-A2","label":"{{function}}","function":"{{Q1}}"}]},"algorithm":{"name":"calculateOperation","params":{"method":"equivLiteral","keyboard":"NUMERICAL"}}},{"id":"step-2","stimulus":"&lt;p&gt;O que precisa ser calculado?&lt;/p&gt;","seed":{"calculated":[{"name":"2-A1","label":"&lt;p&gt;O perímetro do retângulo.&lt;/p&gt;"},{"name":"2-A2","label":"&lt;p&gt;A área do retângulo.&lt;/p&gt;","incorrect":true},{"name":"2-A3","label":"&lt;p&gt;O lado maior do retângulo.&lt;/p&gt;","incorrect":true}]},"algorithm":{"name":"trueFalse","template":"Multiple choice – standard"}},{"id":"step-3","stimulus":"&lt;p&gt;Como se calcula o perímetro de um polígono?&lt;/p&gt;","seed":{"calculated":[{"name":"3-A1","label":"&lt;p&gt;Adicionando o comprimento de todos os seus lados.&lt;/p&gt;"},{"name":"3-A2","label":"&lt;p&gt;Multiplicando o comprimento de todos os seus lados.&lt;/p&gt;","incorrect":true},{"name":"3-A3","label":"&lt;p&gt;Dividindo o comprimento de todos os seus lados.&lt;/p&gt;","incorrect":true}]},"algorithm":{"name":"trueFalse","template":"Multiple choice – standard"}},{"id":"step-4","stimulus":"&lt;p&gt;Então, adicione as medidas dos lados do retângulo.&lt;/p&gt;","template":"&lt;p style=\"text-align: center\"&gt;Perímetro do retângulo = {{T1}} cm + {{Q1}} cm + {{T1}} cm + {{Q1}} cm = {{response}} cm&lt;/p&gt;","seed":{"calculated":[{"name":"T1","label":"{{function}}","function":"{{Q1}}*2-1+{{Q2}}","temp":true},{"name":"4-A1","label":"{{function}}","function":"{{Q1}}*2 + {{T1}}*2"}]},"algorithm":{"name":"calculateOperation","params":{"method":"equivLiteral","keyboard":"NUMERICAL"}}}]}</t>
  </si>
  <si>
    <t>Calcula el perímetro de esta mesa cuadrada.
(Imagen M3-G-11a-5. Un lado con "{{Q1}} cm")
Su perímetro mide {{A1}} cm.</t>
  </si>
  <si>
    <t xml:space="preserve">Q1: Mín: 90; Máx: 120; Step: 1 </t>
  </si>
  <si>
    <t>A1 = 4*{{Q1}}</t>
  </si>
  <si>
    <t>¿Cuánto mide cada lado del cuadrado?
Cada lado mide {{A2}} cm.
[cloze with math]
{{A2}} = {{Q1}}</t>
  </si>
  <si>
    <t>¿Qué hay que calcular?
El perímetro de la mesa.*
El área de la mesa.
El lado más grande de la mesa.</t>
  </si>
  <si>
    <t>Por tanto, suma todos los lados de la mesa.
Perímetro del cuadrado = {{Q1}} cm + {{Q1}} cm + {{Q1}} cm + {{Q1}} cm = {{A1}} cm
[Cloze with math]
A1 = 4*{{Q1}}</t>
  </si>
  <si>
    <t>{"id":"M3-G-11a-A-1","seed":{"parameters":[{"name":"Q1","label":null,"min":90,"max":120,"step":1}],"uniques":true},"scaffolding":[{"id":"step-0","stimulus":"&lt;p&gt;Calcule o perímetro desta mesa quadrada.&lt;/p&gt;&lt;div style=\"display:flex; justify-content:center;\"&gt;&lt;div class=\"lemo-fixed-to-responsive\" style=\"max-width: 300px;max-height: 300px;position: relative;width: 100%;display: inline-block;\"&gt;&lt;img src=\"https://blueberry-assets.oneclick.es/M3_G_11a_5.svg\" alt=\"\" tabindex=\"0\"&gt;&lt;/img&gt;&lt;div class=\"lemo-graphie-container\" style=\"position: absolute;top: 0;left: 0;width: 100%;height: 100%;\"&gt;&lt;div class=\"lemo-graphie\" style=\"position: relative; width: 100%; height: 100%;\"&gt;&lt;span class=\"lemo-graphie-label\" style=\"position: absolute; left: 68.4085%; top: 12.0188%;\"&gt;{{Q1}} cm&lt;/span&gt;&lt;/div&gt;&lt;/div&gt;&lt;/div&gt;&lt;/div&gt;","template":"&lt;p&gt;O perímetro mede {{response}} cm.&lt;/p&gt;","seed":{"calculated":[{"name":"0-A1","label":"{{function}}","function":"4*{{Q1}}"}]},"algorithm":{"name":"calculateOperation","params":{"method":"equivLiteral","keyboard":"NUMERICAL"}}},{"id":"step-1","stimulus":"&lt;p&gt;Quanto mede cada lado do quadrado?&lt;/p&gt;","template":"&lt;p&gt;Cada lado mede {{response}} cm.&lt;/p&gt;","seed":{"calculated":[{"name":"1-A1","label":"{{function}}","function":"{{Q1}}"}]},"algorithm":{"name":"calculateOperation","params":{"method":"equivLiteral","keyboard":"NUMERICAL"}}},{"id":"step-2","stimulus":"&lt;p&gt;O que precisa ser calculado?&lt;/p&gt;","seed":{"calculated":[{"name":"2-A1","label":"&lt;p&gt;O perímetro da mesa.&lt;/p&gt;"},{"name":"2-A2","label":"&lt;p&gt;A área da mesa.&lt;/p&gt;","incorrect":true},{"name":"2-A3","label":"&lt;p&gt;O lado maior da mesa.&lt;/p&gt;","incorrect":true}]},"algorithm":{"name":"trueFalse","template":"Multiple choice – standard"}},{"id":"step-3","stimulus":"&lt;p&gt;Como se calcula o perímetro de um polígono?&lt;/p&gt;","seed":{"calculated":[{"name":"3-A1","label":"&lt;p&gt;Adicionando o comprimento de todos os seus lados.&lt;/p&gt;"},{"name":"3-A2","label":"&lt;p&gt;Multiplicando o comprimento de todos os seus lados.&lt;/p&gt;","incorrect":true},{"name":"3-A3","label":"&lt;p&gt;Dividindo o comprimento de todos os seus lados.&lt;/p&gt;","incorrect":true}]},"algorithm":{"name":"trueFalse","template":"Multiple choice – standard"}},{"id":"step-4","stimulus":"&lt;p&gt;Portanto, adicione as medidas dos lados da mesa.&lt;/p&gt;","template":"&lt;p style=\"text-align: center\"&gt;Perímetro do quadrado = {{Q1}} cm + {{Q1}} cm + {{Q1}} cm + {{Q1}} cm = {{response}} cm&lt;/p&gt;","seed":{"calculated":[{"name":"4-A1","label":"{{function}}","function":"4*{{Q1}}"}]},"algorithm":{"name":"calculateOperation","params":{"method":"equivLiteral","keyboard":"NUMERICAL"}}}]}</t>
  </si>
  <si>
    <t>En un pueblo hay una plazoleta con las medidas de la siguiente figura. Calcula su perímetro.
(Imagen M3-G-11a-6. Cada lado tiene "{{Q1}} m")
Su perímetro mide {{A1}} m.</t>
  </si>
  <si>
    <t xml:space="preserve">Q1: Mín: 35; Máx: 80; Step: 1 </t>
  </si>
  <si>
    <t>A1 = 3 * {{Q1}}</t>
  </si>
  <si>
    <t>¿Cuánto mide cada lado del triángulo?
Cada lado mide {{A2}} m.
[cloze with math]
{{A2}} = {{Q1}}</t>
  </si>
  <si>
    <t>¿Que hay que calcular?
El perímetro de la plazoleta.*
El área de la plazoleta.
El lado más grande de la plazoleta.</t>
  </si>
  <si>
    <t>Por tanto, suma todos los lados de la plazoleta.
Perímetro de la plazoleta = {{Q1}} m + {{Q1}} m + {{Q1}} m = {{A1}} m
[Cloze with math]
A1 = 3*{{Q1}}</t>
  </si>
  <si>
    <t>{"id":"M3-G-11a-A-2","seed":{"parameters":[{"name":"Q1","label":null,"min":35,"max":80,"step":1}],"uniques":true},"scaffolding":[{"id":"step-0","stimulus":"&lt;p&gt;Em uma cidade há uma praça que cuja forma lembra o triâgulo regular representado na figura a seguir. Calcule o perímetro da praça.&lt;/p&gt;&lt;div style=\"display:flex; justify-content:center;\"&gt;&lt;div class=\"lemo-fixed-to-responsive\" style=\"max-width: 250px;max-height: 250px;position: relative;width: 100%;display: inline-block;\"&gt;&lt;img src=\"https://blueberry-assets.oneclick.es/M3_G_11a_6.svg\" alt=\"\" tabindex=\"0\"&gt;&lt;/img&gt;&lt;div class=\"lemo-graphie-container\" style=\"position: absolute;top: 0;left: 0;width: 100%;height: 100%;\"&gt;&lt;div class=\"lemo-graphie\" style=\"position: relative; width: 100%; height: 100%;\"&gt;&lt;span class=\"lemo-graphie-label\" style=\"position: absolute; left: 71.8336%; top: 40.1166%;\"&gt;{{Q1}} m&lt;/span&gt;&lt;/div&gt;&lt;/div&gt;&lt;/div&gt;&lt;/div&gt;","template":"&lt;p&gt;O perímetro mede {{response}} m.&lt;/p&gt;","seed":{"calculated":[{"name":"0-A1","label":"{{function}}","function":"3*{{Q1}}"}]},"algorithm":{"name":"calculateOperation","params":{"method":"equivLiteral","keyboard":"NUMERICAL"}}},{"id":"step-1","stimulus":"&lt;p&gt;Quanto mede cada lado do triângulo?&lt;/p&gt;","template":"&lt;p&gt;Cada lado mede {{response}} m.&lt;/p&gt;","seed":{"calculated":[{"name":"1-A1","label":"{{function}}","function":"{{Q1}}"}]},"algorithm":{"name":"calculateOperation","params":{"method":"equivLiteral","keyboard":"NUMERICAL"}}},{"id":"step-2","stimulus":"&lt;p&gt;O que precisa ser calculado?&lt;/p&gt;","seed":{"calculated":[{"name":"2-A1","label":"&lt;p&gt;O perímetro da praça.&lt;/p&gt;"},{"name":"2-A2","label":"&lt;p&gt;A área da praça.&lt;/p&gt;","incorrect":true},{"name":"2-A3","label":"&lt;p&gt;O lado maior da praça.&lt;/p&gt;","incorrect":true}]},"algorithm":{"name":"trueFalse","template":"Multiple choice – standard"}},{"id":"step-3","stimulus":"&lt;p&gt;Como se calcula o perímetro de um polígono?&lt;/p&gt;","seed":{"calculated":[{"name":"3-A1","label":"&lt;p&gt;Adicionando o comprimento de todos os seus lados.&lt;/p&gt;"},{"name":"3-A2","label":"&lt;p&gt;Multiplicando o comprimento de todos os seus lados.&lt;/p&gt;","incorrect":true},{"name":"3-A3","label":"&lt;p&gt;Dividindo o comprimento de todos os seus lados.&lt;/p&gt;","incorrect":true}]},"algorithm":{"name":"trueFalse","template":"Multiple choice – standard"}},{"id":"step-4","stimulus":"&lt;p&gt;Portanto, efetue a adição de todos os lados do triângulo.&lt;/p&gt;","template":"&lt;p style=\"text-align: center\"&gt;Perímetro da praça = {{Q1}} m + {{Q1}} m + {{Q1}} m = {{response}} m&lt;/p&gt;","seed":{"calculated":[{"name":"4-A1","label":"{{function}}","function":"3*{{Q1}}"}]},"algorithm":{"name":"calculateOperation","params":{"method":"equivLiteral","keyboard":"NUMERICAL"}}}]}</t>
  </si>
  <si>
    <t>Renata ha pintado un cuadro de forma rectangular como el de la imagen. Calcula su perímetro.
(Imagen M3-G-11a-7. El lado menor con "{{Q1}} cm", el mayor con "{{T1}} cm")
Su perímetro mide {{A1}} cm.</t>
  </si>
  <si>
    <t>Q1: Mín: 20; Máx: 50; Step: 1
Q2: List = 0, 1, 2, 3, 4</t>
  </si>
  <si>
    <t>T1 = 3*{{Q1}}-2+{{Q2}}
A1 = 2*{{Q1}}+2*{{T1}}</t>
  </si>
  <si>
    <t>¿Que hay que calcular?
El perímetro del cuadro.*
El área del cuadro.
El lado más grande del cuadro.</t>
  </si>
  <si>
    <t>Por tanto, suma todos los lados del cuadro.
Perímetro del cuadro = {{Q1}} cm + {{T1}} cm + {{Q1}} cm + {{T1}} cm  = {{A1}} cm
[Cloze with math]
A1 = 2*{{Q1}}+2*{{T1}}</t>
  </si>
  <si>
    <t>{"id":"M3-G-11a-A-3","seed":{"parameters":[{"name":"Q1","label":null,"min":20,"max":50,"step":1},{"name":"Q2","label":null,"list":[0,1,2,3,4]}],"uniques":true},"scaffolding":[{"id":"step-0","stimulus":"&lt;p&gt;Renata fez uma pintura em uma tela retângular cujas medidas estão representadas na figura a seguir. Calcule o perímetro da pintura.&lt;/p&gt;&lt;div style=\"display:flex; justify-content:center;\"&gt;&lt;div class=\"lemo-fixed-to-responsive\" style=\"max-width: 300px;max-height: 140px;position: relative;width: 100%;display: inline-block;\"&gt;&lt;img src=\"https://blueberry-assets.oneclick.es/M3_G_11a_7.svg\" alt=\"\" tabindex=\"0\"&gt;&lt;/img&gt;&lt;div class=\"lemo-graphie-container\" style=\"position: absolute;top: 0;left: 0;width: 130%;height: 100%;\"&gt;&lt;div class=\"lemo-graphie\" style=\"position: relative; width: 100%; height: 100%;\"&gt;&lt;span class=\"lemo-graphie-label\" style=\"position: absolute; left: 75%; top: 38.8424%;\"&gt;{{Q1}} cm&lt;/span&gt;&lt;span class=\"lemo-graphie-label\" style=\"position: absolute; left: 33%; top: 0.7923%;\"&gt;{{T1}} cm&lt;/span&gt;&lt;/div&gt;&lt;/div&gt;&lt;/div&gt;&lt;/div&gt;","template":"&lt;p&gt;O perímetro mede {{response}} cm.&lt;/p&gt;","seed":{"calculated":[{"name":"T1","label":"{{function}}","function":"3*{{Q1}}-2+{{Q2}}","temp":true},{"name":"0-A1","label":"{{function}}","function":"2*{{Q1}}+2*{{T1}}"}]},"algorithm":{"name":"calculateOperation","params":{"method":"equivLiteral","keyboard":"NUMERICAL"}}},{"id":"step-1","stimulus":"&lt;p&gt;Quanto medem a base e a altura do retângulo?&lt;/p&gt;","template":"&lt;p&gt;Base = {{response}} cm&lt;/p&gt;&lt;p&gt;Altura = {{response}} cm&lt;/p&gt;","seed":{"calculated":[{"name":"T1","label":"{{function}}","function":"3*{{Q1}}-2+{{Q2}}","temp":true},{"name":"1-A1","label":"{{function}}","function":"{{T1}}"},{"name":"1-A2","label":"{{function}}","function":"{{Q1}}"}]},"algorithm":{"name":"calculateOperation","params":{"method":"equivLiteral","keyboard":"NUMERICAL"}}},{"id":"step-2","stimulus":"&lt;p&gt;O que precisa ser calculado?&lt;/p&gt;","seed":{"calculated":[{"name":"2-A1","label":"&lt;p&gt;O perímetro da pintura.&lt;/p&gt;"},{"name":"2-A2","label":"&lt;p&gt;A área da pintura.&lt;/p&gt;","incorrect":true},{"name":"2-A3","label":"&lt;p&gt;O lado maior da pintura.&lt;/p&gt;","incorrect":true}]},"algorithm":{"name":"trueFalse","template":"Multiple choice – standard"}},{"id":"step-3","stimulus":"&lt;p&gt;Como se calcula o perímetro de um polígono?&lt;/p&gt;","seed":{"calculated":[{"name":"3-A1","label":"&lt;p&gt;Adicionando o comprimento de todos os seus lados.&lt;/p&gt;"},{"name":"3-A2","label":"&lt;p&gt;Multiplicando o comprimento de todos os seus lados.&lt;/p&gt;","incorrect":true},{"name":"3-A3","label":"&lt;p&gt;Dividindo o comprimento de todos os seus lados.&lt;/p&gt;","incorrect":true}]},"algorithm":{"name":"trueFalse","template":"Multiple choice – standard"}},{"id":"step-4","stimulus":"&lt;p&gt;Portanto, efetue a adição de todos os lados da pintura.&lt;/p&gt;","template":"&lt;p style=\"text-align: center\"&gt;Perímetro da pintura = {{Q1}} cm + {{T1}} cm + {{Q1}} cm + {{T1}} cm = {{response}} cm&lt;/p&gt;","seed":{"calculated":[{"name":"T1","label":"{{function}}","function":"3*{{Q1}}-2+{{Q2}}","temp":true},{"name":"4-A1","label":"{{function}}","function":"2*{{Q1}}+2*{{T1}}"}]},"algorithm":{"name":"calculateOperation","params":{"method":"equivLiteral","keyboard":"NUMERICAL"}}}]}</t>
  </si>
  <si>
    <t>M3-G-15a</t>
  </si>
  <si>
    <t>Reconoce figuras congruentes sobre mallas cuadradas</t>
  </si>
  <si>
    <t>Selecciona el hexágono que es una ampliación de la siguiente imagen.
M3-G-15a-2
M3-G-15a-1*
M3-G-15a-2
M3-G-15a-3</t>
  </si>
  <si>
    <t>Para ampliar una figura, hay que multiplicar sus lados por un número.</t>
  </si>
  <si>
    <t>&lt;p&gt;Para ampliar una figura, hay que multiplicar sus lados por un número.&lt;/p&gt;</t>
  </si>
  <si>
    <t>{"id":"M3-G-15a-I-1","stimulus":"&lt;p&gt;Selecione o hexágono que é uma ampliação da figura a seguir.&lt;/p&gt;&lt;div style=\"display:flex; justify-content:center;\"&gt;&lt;img src=\"https://blueberry-assets.oneclick.es/M3_G_15a_2.svg\" width=\"300\"&gt;&lt;/img&gt;&lt;/div&gt;","hint":"&lt;p&gt;Para ampliar uma figura, multiplique seus lados por um número.&lt;/p&gt;","feedback":"&lt;p&gt;Para ampliar uma figura, multiplique seus lados por um número.&lt;/p&gt;","seed":{"parameters":[],"calculated":[{"name":"A1","label":"&lt;div style=\"display:flex; justify-content:center;\"&gt;&lt;img src=\"https://blueberry-assets.oneclick.es/M3_G_15a_1.svg\" width=\"300\"&gt;&lt;/img&gt;&lt;/div&gt;"},{"name":"A2","label":"&lt;div style=\"display:flex; justify-content:center;\"&gt;&lt;img src=\"https://blueberry-assets.oneclick.es/M3_G_15a_2.svg\" width=\"300\"&gt;&lt;/img&gt;&lt;/div&gt;","incorrect":true},{"name":"A3","label":"&lt;div style=\"display:flex; justify-content:center;\"&gt;&lt;img src=\"https://blueberry-assets.oneclick.es/M3_G_15a_3.svg\" width=\"300\"&gt;&lt;/img&gt;&lt;/div&gt;","incorrect":true}],"uniques":true},"algorithm":{"name":"trueFalse","template":"Multiple choice – standard","params":{"countCorrect":1,"countIncorrect":2,"showCheckIcon":false,"columns":3}}}</t>
  </si>
  <si>
    <t>Selecciona el hexágono que es una reducción de la siguiente imagen.
M3-G-15a-2
M3-G-15a-1
M3-G-15a-2
M3-G-15a-3*</t>
  </si>
  <si>
    <t>Para reducir una figura, hay que dividir sus lados por un número.</t>
  </si>
  <si>
    <t>&lt;p&gt;Para reducir una figura, hay que dividir sus lados por un número.&lt;/p&gt;</t>
  </si>
  <si>
    <t>{"id":"M3-G-15a-I-2","stimulus":"&lt;p&gt;Selecione o hexágono que é uma redução da figura a seguir.&lt;/p&gt;&lt;div style=\"display:flex; justify-content:center;\"&gt;&lt;img src=\"https://blueberry-assets.oneclick.es/M3_G_15a_2.svg\" width=\"300\"&gt;&lt;/img&gt;&lt;/div&gt;","hint":"&lt;p&gt;Para reduzir uma figura, divida seus lados por um número.&lt;/p&gt;","feedback":"&lt;p&gt;Para reduzir uma figura, divida seus lados por um número.&lt;/p&gt;","seed":{"parameters":[],"calculated":[{"name":"A1","label":"&lt;div style=\"display:flex; justify-content:center;\"&gt;&lt;img src=\"https://blueberry-assets.oneclick.es/M3_G_15a_1.svg\" width=\"300\"&gt;&lt;/img&gt;&lt;/div&gt;","incorrect":true},{"name":"A2","label":"&lt;div style=\"display:flex; justify-content:center;\"&gt;&lt;img src=\"https://blueberry-assets.oneclick.es/M3_G_15a_2.svg\" width=\"300\"&gt;&lt;/img&gt;&lt;/div&gt;","incorrect":true},{"name":"A3","label":"&lt;div style=\"display:flex; justify-content:center;\"&gt;&lt;img src=\"https://blueberry-assets.oneclick.es/M3_G_15a_3.svg\" width=\"300\"&gt;&lt;/img&gt;&lt;/div&gt;"}],"uniques":true},"algorithm":{"name":"trueFalse","template":"Multiple choice – standard","params":{"countCorrect":1,"countIncorrect":2,"showCheckIcon":false,"columns":3}}}</t>
  </si>
  <si>
    <t>Selecciona la casa que es una ampliación de la siguiente imagen.
M3-G-15a-5
M3-G-15a-4*
M3-G-15a-5
M3-G-15a-6</t>
  </si>
  <si>
    <t>{"id":"M3-G-15a-I-3","stimulus":"&lt;p&gt;Selecione a casa que é uma ampliação da figura a seguir.&lt;/p&gt;&lt;div style=\"display:flex; justify-content:center;\"&gt;&lt;img src=\"https://blueberry-assets.oneclick.es/M3_G_15a_5.svg\" width=\"300\"&gt;&lt;/img&gt;&lt;/div&gt;","hint":"&lt;p&gt;Para ampliar uma figura, multiplique seus lados por um número.&lt;/p&gt;","feedback":"&lt;p&gt;Para ampliar uma figura, multiplique seus lados por um número.&lt;/p&gt;","seed":{"parameters":[],"calculated":[{"name":"A1","label":"&lt;div style=\"display:flex; justify-content:center;\"&gt;&lt;img src=\"https://blueberry-assets.oneclick.es/M3_G_15a_4.svg\" width=\"300\"&gt;&lt;/img&gt;&lt;/div&gt;"},{"name":"A2","label":"&lt;div style=\"display:flex; justify-content:center;\"&gt;&lt;img src=\"https://blueberry-assets.oneclick.es/M3_G_15a_5.svg\" width=\"300\"&gt;&lt;/img&gt;&lt;/div&gt;","incorrect":true},{"name":"A3","label":"&lt;div style=\"display:flex; justify-content:center;\"&gt;&lt;img src=\"https://blueberry-assets.oneclick.es/M3_G_15a_6.svg\" width=\"300\"&gt;&lt;/img&gt;&lt;/div&gt;","incorrect":true}],"uniques":true},"algorithm":{"name":"trueFalse","template":"Multiple choice – standard","params":{"countCorrect":1,"countIncorrect":2,"showCheckIcon":false,"columns":3}}}</t>
  </si>
  <si>
    <t>Selecciona la casa que es una reducción de la siguiente imagen.
M3-G-15a-5
M3-G-15a-4
M3-G-15a-5
M3-G-15a-6*</t>
  </si>
  <si>
    <t>{"id":"M3-G-15a-I-4","stimulus":"&lt;p&gt;Selecione a casa que é uma redução da figura a seguir.&lt;/p&gt;&lt;div style=\"display:flex; justify-content:center;\"&gt;&lt;img src=\"https://blueberry-assets.oneclick.es/M3_G_15a_5.svg\" width=\"300\"&gt;&lt;/img&gt;&lt;/div&gt;","hint":"&lt;p&gt;Para reduzir uma figura, divida seus lados por um número.&lt;/p&gt;","feedback":"&lt;p&gt;Para reduzir uma figura, divida seus lados por um número.&lt;/p&gt;","seed":{"parameters":[],"calculated":[{"name":"A1","label":"&lt;div style=\"display:flex; justify-content:center;\"&gt;&lt;img src=\"https://blueberry-assets.oneclick.es/M3_G_15a_4.svg\" width=\"300\"&gt;&lt;/img&gt;&lt;/div&gt;","incorrect":true},{"name":"A2","label":"&lt;div style=\"display:flex; justify-content:center;\"&gt;&lt;img src=\"https://blueberry-assets.oneclick.es/M3_G_15a_5.svg\" width=\"300\"&gt;&lt;/img&gt;&lt;/div&gt;","incorrect":true},{"name":"A3","label":"&lt;div style=\"display:flex; justify-content:center;\"&gt;&lt;img src=\"https://blueberry-assets.oneclick.es/M3_G_15a_6.svg\" width=\"300\"&gt;&lt;/img&gt;&lt;/div&gt;"}],"uniques":true},"algorithm":{"name":"trueFalse","template":"Multiple choice – standard","params":{"countCorrect":1,"countIncorrect":2,"showCheckIcon":false,"columns":3}}}</t>
  </si>
  <si>
    <t>Selecciona la estrella que es una ampliación de la siguiente imagen.
M3-G-15a-8
M3-G-15a-7*
M3-G-15a-8
M3-G-15a-9</t>
  </si>
  <si>
    <t>{"id":"M3-G-15a-I-5","stimulus":"&lt;p&gt;Selecione a estrela que é uma ampliação da figura a seguir.&lt;/p&gt;&lt;div style=\"display:flex; justify-content:center;\"&gt;&lt;img src=\"https://blueberry-assets.oneclick.es/M3_G_15a_8.svg\" width=\"300\"&gt;&lt;/img&gt;&lt;/div&gt;","hint":"&lt;p&gt;Para ampliar uma figura, multiplique seus lados por um número.&lt;/p&gt;","feedback":"&lt;p&gt;Para ampliar uma figura, multiplique seus lados por um número.&lt;/p&gt;","seed":{"parameters":[],"calculated":[{"name":"A1","label":"&lt;div style=\"display:flex; justify-content:center;\"&gt;&lt;img src=\"https://blueberry-assets.oneclick.es/M3_G_15a_7.svg\" width=\"300\"&gt;&lt;/img&gt;&lt;/div&gt;"},{"name":"A2","label":"&lt;div style=\"display:flex; justify-content:center;\"&gt;&lt;img src=\"https://blueberry-assets.oneclick.es/M3_G_15a_8.svg\" width=\"300\"&gt;&lt;/img&gt;&lt;/div&gt;","incorrect":true},{"name":"A3","label":"&lt;div style=\"display:flex; justify-content:center;\"&gt;&lt;img src=\"https://blueberry-assets.oneclick.es/M3_G_15a_9.svg\" width=\"300\"&gt;&lt;/img&gt;&lt;/div&gt;","incorrect":true}],"uniques":true},"algorithm":{"name":"trueFalse","template":"Multiple choice – standard","params":{"countCorrect":1,"countIncorrect":2,"showCheckIcon":false,"columns":3}}}</t>
  </si>
  <si>
    <t>Selecciona la estrella que es una reducción de la siguiente imagen.
M3-G-15a-8
M3-G-15a-7
M3-G-15a-8
M3-G-15a-9*</t>
  </si>
  <si>
    <t>{"id":"M3-G-15a-I-6","stimulus":"&lt;p&gt;Selecione a estrela que é uma redução da figura a seguir.&lt;/p&gt;&lt;div style=\"display:flex; justify-content:center;\"&gt;&lt;img src=\"https://blueberry-assets.oneclick.es/M3_G_15a_8.svg\" width=\"300\"&gt;&lt;/img&gt;&lt;/div&gt;","hint":"&lt;p&gt;Para reduzir uma figura, divida seus lados por um número.&lt;/p&gt;","feedback":"&lt;p&gt;Para reduzir uma figura, divida seus lados por um número.&lt;/p&gt;","seed":{"parameters":[],"calculated":[{"name":"A1","label":"&lt;div style=\"display:flex; justify-content:center;\"&gt;&lt;img src=\"https://blueberry-assets.oneclick.es/M3_G_15a_7.svg\" width=\"300\"&gt;&lt;/img&gt;&lt;/div&gt;","incorrect":true},{"name":"A2","label":"&lt;div style=\"display:flex; justify-content:center;\"&gt;&lt;img src=\"https://blueberry-assets.oneclick.es/M3_G_15a_8.svg\" width=\"300\"&gt;&lt;/img&gt;&lt;/div&gt;","incorrect":true},{"name":"A3","label":"&lt;div style=\"display:flex; justify-content:center;\"&gt;&lt;img src=\"https://blueberry-assets.oneclick.es/M3_G_15a_9.svg\" width=\"300\"&gt;&lt;/img&gt;&lt;/div&gt;"}],"uniques":true},"algorithm":{"name":"trueFalse","template":"Multiple choice – standard","params":{"countCorrect":1,"countIncorrect":2,"showCheckIcon":false,"columns":3}}}</t>
  </si>
  <si>
    <t>M3-G-12a</t>
  </si>
  <si>
    <t>Identifica cuerpos geométricos y sus elementos (prismas y pirámides)</t>
  </si>
  <si>
    <t>Señala si las siguientes afirmaciones son verdaderas o falsas.
A1: Los prismas son cuerpos geométricos formados por polígonos.*
A2: Los prismas tienen dos bases iguales y varias caras laterales.*
A3: Las caras de una pirámide son triángulos.*
A4: El nombre de una pirámide depende del polígono de su base.*
A5: Las caras laterales de una pirámide cuadrangular son cuadrados.
A6: Las caras laterales de un prisma triangular son triángulos.
A7: Las caras laterales de las pirámides no son siempre triángulos.
A8: Los prismas tienen dos bases distintas entre sí.
A9: Las bases de los prismas siempre son cuadradas.
A10: Las bases de las pirámides siempre son triangulares.
(Se ven 3 opciones, 2 verdaderas)</t>
  </si>
  <si>
    <t>&lt;p&gt;Los &lt;b&gt;prismas&lt;/b&gt; tienen dos bases y sus caras laterales son paralelogramos. Las &lt;b&gt;pirámides&lt;/b&gt; tienen solo una base y sus caras laterales son triángulos.&lt;/p&gt;</t>
  </si>
  <si>
    <t>&lt;p&gt;Los &lt;b&gt;prismas&lt;/b&gt; tienen dos bases y sus caras laterales son paralelogramos.&lt;/p&gt;&lt;p&gt;Las &lt;b&gt;pirámides&lt;/b&gt; tienen solo una base y sus caras laterales son triángulos.&lt;/p&gt;
- Sí falla A5
&lt;p&gt;Las caras laterales de una pirámide son siempre triángulos.&lt;/p&gt;
- Sí falla A6
&lt;p&gt;Las caras laterales de un prisma son siempre paralelogramos.&lt;/p&gt;
- Sí falla A7
&lt;p&gt;Las caras laterales de una pirámide son siempre triángulos.&lt;/p&gt;
- Sí falla A8
&lt;p&gt;Las bases de un prisma siempre son iguales entre sí.&lt;/p&gt;
- Sí falla A9
&lt;p&gt;Las bases de un prisma pueden tomar la forma de cualquier polígono.&lt;/p&gt;
- Sí falla A10
&lt;p&gt;Las bases de una pirámide pueden tomar la forma de cualquier polígono.&lt;/p&gt;</t>
  </si>
  <si>
    <t>{"id":"M3-G-12a-I-1","stimulus":"&lt;p&gt;Indique se as seguintes afirmações são verdadeiras ou falsas.&lt;/p&gt;","hint":"&lt;p&gt;Os &lt;b&gt;prismas&lt;/b&gt; têm duas bases paralelas e suas faces laterais são paralelogramos. As &lt;b&gt;pirâmides&lt;/b&gt; têm apenas uma base e suas faces laterais são triângulos.&lt;/p&gt;","feedback":"&lt;p&gt;Os &lt;b&gt;prismas&lt;/b&gt; têm duas bases paralelas e suas faces laterais são paralelogramos. As &lt;b&gt;pirâmides&lt;/b&gt; têm apenas uma base e suas faces laterais são triângulos.&lt;/p&gt;","seed":{"parameters":[],"calculated":[{"name":"A1","label":"Os prismas são corpos geométricos formados por polígonos.","function":""},{"name":"A2","label":"Os prismas têm duas bases iguais e várias faces laterais.","function":""},{"name":"A3","label":"As faces de uma pirâmide são triângulos.","function":""},{"name":"A4","label":"O nome de uma pirâmide depende do polígono de sua base.","function":""},{"name":"A5","label":"As faces laterais de uma pirâmide quadrangular são quadrados.","function":"","incorrect":true,"feedback":"&lt;p&gt;As faces laterais de uma pirâmide são sempre triângulos.&lt;/p&gt;"},{"name":"A6","label":"As faces laterais de um prisma triangular são triângulos.","function":"","incorrect":true,"feedback":"&lt;p&gt;As faces laterais de um prisma são sempre paralelogramos.&lt;/p&gt;"},{"name":"A7","label":"As faces laterais das pirâmides nem sempre são triângulos.","function":"","incorrect":true,"feedback":"&lt;p&gt;As faces laterais de uma pirâmide são sempre triângulos.&lt;/p&gt;"},{"name":"A8","label":"Prismas têm duas bases diferentes uma da outra.","function":"","incorrect":true,"feedback":"&lt;p&gt;As bases de um prisma são sempre iguais entre si.&lt;/p&gt;"},{"name":"A9","label":"As bases dos prismas são sempre quadradas.","function":"","incorrect":true,"feedback":"&lt;p&gt;As bases de um prisma podem ter a forma de qualquer polígono.&lt;/p&gt;"},{"name":"A10","label":"As bases das pirâmides são sempre triangulares.","function":"","incorrect":true,"feedback":"&lt;p&gt;As bases de uma pirâmide podem ter a forma de qualquer polígono.&lt;/p&gt;"}],"uniques":true},"algorithm":{"name":"trueFalse","template":"Choice matrix – inline","params":{"countCorrect":2,"countIncorrect":1,"showCheckIcon":false,"options":["Verdadeira","Falsa"]}}}</t>
  </si>
  <si>
    <t>Responde a estas preguntas sobre la siguiente pirámide.
(Imagen M3-G-12a-1)
¿Cuántas bases tiene? {{A1}}
¿Cuántas aristas tiene? {{A2}}
¿Cuántos vértices tiene? {{A3}}</t>
  </si>
  <si>
    <t>A1 = 1
A2 = 6
A2 = 4</t>
  </si>
  <si>
    <t>&lt;p&gt;Las pirámides tienen solo una base.&lt;/p&gt;</t>
  </si>
  <si>
    <t>&lt;p&gt;Los elementos básicos de una pirámide son las caras, las aristas y los vértices.&lt;/p&gt;
Imagen M3-G-12a-9</t>
  </si>
  <si>
    <t>{"id":"M3-G-12a-E-1","stimulus":"&lt;p&gt;Responda a estas perguntas sobre a seguinte pirâmide.&lt;/p&gt;&lt;div style=\"display:flex; justify-content:center;\"&gt;&lt;img src=\"https://blueberry-assets.oneclick.es/M3_G_12a_1.svg\" width=\"300\"&gt;&lt;/img&gt;&lt;/div&gt;","template":"&lt;p&gt;Quantas bases tem? {{response}}&lt;/p&gt;&lt;p&gt;Quantas arestas tem? {{response}}&lt;/p&gt;&lt;p&gt;Quantos vértices tem? {{response}}&lt;/p&gt;","hint":"&lt;p&gt;As pirâmides tem apenas uma base.&lt;/p&gt;","feedback":"&lt;p&gt;Os elementos básicos de uma pirâmide são as faces, as arestas e os vértices.&lt;/p&gt;&lt;div style=\"display:flex; justify-content:center;\"&gt;&lt;img src=\"https://blueberry-assets.oneclick.es/M3_G_12a_9a.svg\" width=\"400\"&gt;&lt;/img&gt;&lt;/div&gt;","seed":{"parameters":[],"calculated":[{"name":"A1","label":"{{function}}","function":"1"},{"name":"A2","label":"{{function}}","function":"6"},{"name":"A3","label":"{{function}}","function":"4"}],"uniques":true},"algorithm":{"name":"calculateOperation","params":{"method":"equivLiteral","keyboard":"NUMERICAL"}}}</t>
  </si>
  <si>
    <t>Responde a estas preguntas sobre la siguiente pirámide.
(Imagen M3-G-12a-2)
¿Cuántas bases tiene? {{A1}}
¿Cuántas aristas tiene? {{A2}}
¿Cuántos vértices tiene? {{A3}}</t>
  </si>
  <si>
    <t>A1 = 1
A2 = 8
A2 = 5</t>
  </si>
  <si>
    <t>&lt;p&gt;Los elementos básicos de una pirámide son las caras, las aristas y los vértices.&lt;/p&gt;
Imagen M3-G-12a-10</t>
  </si>
  <si>
    <t>{"id":"M3-G-12a-E-2","stimulus":"&lt;p&gt;Responda a estas perguntas sobre a seguinte pirâmide.&lt;/p&gt;&lt;div style=\"display:flex; justify-content:center;\"&gt;&lt;img src=\"https://blueberry-assets.oneclick.es/M3_G_12a_2.svg\" width=\"300\"&gt;&lt;/img&gt;&lt;/div&gt;","template":"&lt;p&gt;Quantas bases tem? {{response}}&lt;/p&gt;&lt;p&gt;Quantas arestas tem? {{response}}&lt;/p&gt;&lt;p&gt;Quantos vértices tem? {{response}}&lt;/p&gt;","hint":"&lt;p&gt;As pirâmides têm apenas uma base.&lt;/p&gt;","feedback":"&lt;p&gt;Os elementos básicos de uma pirâmide são as faces, as arestas e os vértices.&lt;/p&gt;&lt;div style=\"display:flex; justify-content:center;\"&gt;&lt;img src=\"https://blueberry-assets.oneclick.es/M3_G_12a_10a.svg\" width=\"400\"&gt;&lt;/img&gt;&lt;/div&gt;","seed":{"parameters":[],"calculated":[{"name":"A1","label":"{{function}}","function":"1"},{"name":"A2","label":"{{function}}","function":"8"},{"name":"A3","label":"{{function}}","function":"5"}],"uniques":true},"algorithm":{"name":"calculateOperation","params":{"method":"equivLiteral","keyboard":"NUMERICAL"}}}</t>
  </si>
  <si>
    <t>Responde a estas preguntas sobre el siguiente prisma.
(Imagen M3-G-12a-4)
¿Cuántas bases tiene? {{A1}}
¿Cuántas aristas tiene? {{A2}}
¿Cuántos vértices tiene? {{A3}}</t>
  </si>
  <si>
    <t>A1 = 2
A2 = 9
A3 = 6</t>
  </si>
  <si>
    <t>&lt;p&gt;Los prismas tienen dos bases.&lt;/p&gt;</t>
  </si>
  <si>
    <t>&lt;p&gt;Los elementos básicos de un prisma son las caras, las aristas y los vértices.&lt;/p&gt;
Imagen M3-G-12a-7</t>
  </si>
  <si>
    <t>{"id":"M3-G-12a-E-3","stimulus":"&lt;p&gt;Responda a estas perguntas sobre o seguinte prisma.&lt;/p&gt;&lt;div style=\"display:flex; justify-content:center;\"&gt;&lt;img src=\"https://blueberry-assets.oneclick.es/M3_G_12a_4.svg\" width=\"300\"&gt;&lt;/img&gt;&lt;/div&gt;","template":"&lt;p&gt;Quantas bases tem? {{response}}&lt;/p&gt;&lt;p&gt;Quantas arestas tem? {{response}}&lt;/p&gt;&lt;p&gt;Quantos vértices tem? {{response}}&lt;/p&gt;","hint":"&lt;p&gt;Os prismas têm duas bases.&lt;/p&gt;","feedback":"&lt;p&gt;Os elementos básicos de um prisma são as faces, as arestas e os vértices.&lt;/p&gt;&lt;div style=\"display:flex; justify-content:center;\"&gt;&lt;img src=\"https://blueberry-assets.oneclick.es/M3_G_12a_7a.svg\" width=\"420\"&gt;&lt;/img&gt;&lt;/div&gt;","seed":{"parameters":[],"calculated":[{"name":"A1","label":"{{function}}","function":"2"},{"name":"A2","label":"{{function}}","function":"9"},{"name":"A3","label":"{{function}}","function":"6"}],"uniques":true},"algorithm":{"name":"calculateOperation","params":{"method":"equivLiteral","keyboard":"NUMERICAL"}}}</t>
  </si>
  <si>
    <t>Responde a estas preguntas sobre el siguiente prisma.
(Imagen M3-G-12a-5)
¿Cuántas bases tiene? {{A1}}
¿Cuántas aristas tiene? {{A2}}
¿Cuántos vértices tiene? {{A3}}</t>
  </si>
  <si>
    <t>A1 = 2
A2 = 12
A3 = 8</t>
  </si>
  <si>
    <t>{"id":"M3-G-12a-E-4","stimulus":"&lt;p&gt;Responda a estas perguntas sobre o seguinte prisma.&lt;/p&gt;&lt;div style=\"display:flex; justify-content:center;\"&gt;&lt;img src=\"https://blueberry-assets.oneclick.es/M3_G_12a_5.svg\" width=\"300\"&gt;&lt;/img&gt;&lt;/div&gt;","template":"&lt;p&gt;Quantas bases tem? {{response}}&lt;/p&gt;&lt;p&gt;Quantas arestas tem? {{response}}&lt;/p&gt;&lt;p&gt;Quantos vértices tem? {{response}}&lt;/p&gt;","hint":"&lt;p&gt;Os prismas têm duas bases.&lt;/p&gt;","feedback":"&lt;p&gt;Os elementos básicos de um prisma são as faces, as arestas e os vértices.&lt;/p&gt;&lt;div style=\"display:flex; justify-content:center;\"&gt;&lt;img src=\"https://blueberry-assets.oneclick.es/M3_G_12a_8a.svg\" width=\"420\"&gt;&lt;/img&gt;&lt;/div&gt;","seed":{"parameters":[],"calculated":[{"name":"A1","label":"{{function}}","function":"2"},{"name":"A2","label":"{{function}}","function":"12"},{"name":"A3","label":"{{function}}","function":"8"}],"uniques":true},"algorithm":{"name":"calculateOperation","params":{"method":"equivLiteral","keyboard":"NUMERICAL"}}}</t>
  </si>
  <si>
    <t>M3-G-17a</t>
  </si>
  <si>
    <t>Identifica cuerpos geométricos y sus elementos (cuerpos redondos)</t>
  </si>
  <si>
    <t>Señala las afirmaciones correctas.
A1: Los cuerpos redondos tienen superficies redondas.*
A2: La esfera es completamente redonda. *
A3: El cono tiene una base circular y una superficie curva. *
A4 : El cilindro tiene dos bases circulares. *
A5: Los cuerpos redondos son el cilindro, el cono y la esfera.*
A6: Las esferas no tienen bases.*
A7 : La esfera tiene una base.
A8 : El cono tiene dos bases circulares.
A9 : El cilindro tiene solo una base circular.
A10 : La esfera tiene dos bases circulares.
A11: Los cuerpos redondos son el prisma y la pirámide.
A12: Los cuerpos redondos son el cono y la esfera.
(se ven 3 opciones, 2 correctas)</t>
  </si>
  <si>
    <t>Los cuerpos redondos, es decir, los cilindros, conos y esferas, tienen superficies redondas.</t>
  </si>
  <si>
    <t>&lt;p&gt;Los cuerpos redondos, es decir, los cilindros, conos y esferas, tienen superficies redondas.&lt;/p&gt;
-si falla A7
&lt;p&gt;La esfera no tiene ninguna base.&lt;/p&gt;
-Si falla A8
&lt;p&gt;El cono tiene solo una base circular.&lt;/p&gt;
-Si falla A9
&lt;p&gt;El cilindro tiene dos bases circulares.&lt;/p&gt;
-Si falla A10
&lt;p&gt;La esfera no tiene base.&lt;/p&gt;
-Si falla A11
&lt;p&gt;Los cuerpos redondos son el cilindro, el cono y la esfera.&lt;/p&gt;
-Si falla A12
&lt;p&gt;Los cuerpos redondos son el cilindro, el cono y la esfera.&lt;/p&gt;</t>
  </si>
  <si>
    <t>{"id":"M3-G-17a-I-1","stimulus":"&lt;p&gt;Marque as afirmações corretas.&lt;/p&gt;","hint":"&lt;p&gt;Os corpos redondos são sólidos cuja superfície contém curvas. Os corpos redondos são o cilindro, o cone e a esfera.&lt;/p&gt;","feedback":"&lt;p&gt;Os corpos redondos são sólidos cuja superfície contém curvas. Os corpos redondos são o cilindro, o cone e a esfera.&lt;/p&gt;","seed":{"parameters":[],"calculated":[{"name":"A1","label":"Os corpos redondos têm superfícies arredondadas."},{"name":"A2","label":"A esfera é completamente redonda."},{"name":"A3","label":"O cone tem uma base circular e uma superfície curva."},{"name":"A4","label":"O cilindro tem duas bases circulares."},{"name":"A5","label":"Os corpos redondos são o cilindro, o cone e a esfera."},{"name":"A6","label":"As esferas não têm bases."},{"name":"A7","label":"A esfera tem uma base.","incorrect":true,"feedback":"&lt;p&gt;A esfera não tem base.&lt;/p&gt;"},{"name":"A8","label":"O cone tem duas bases circulares.","incorrect":true,"feedback":"&lt;p&gt;O cone tem apenas uma base circular.&lt;/p&gt;"},{"name":"A9","label":"O cilindro tem apenas uma base circular.","incorrect":true,"feedback":"&lt;p&gt;O cilindro tem duas bases circulares.&lt;/p&gt;"},{"name":"A10","label":"A esfera tem duas bases circulares.","incorrect":true,"feedback":"&lt;p&gt;A esfera não tem base.&lt;/p&gt;"},{"name":"A11","label":"Os corpos redondos são o prisma e a pirâmide.","incorrect":true,"feedback":"&lt;p&gt;Os corpos redondos são o cilindro, o cone e a esfera.&lt;/p&gt;"},{"name":"A12","label":"Os corpos redondos são o cone e a esfera.","incorrect":true,"feedback":"&lt;p&gt;Os corpos redondos são o cilindro, o cone e a esfera.&lt;/p&gt;"}],"uniques":true},"algorithm":{"name":"trueFalse","template":"Multiple choice – multiple response","params":{"countCorrect":2,"countIncorrect":1,"showCheckIcon":true
        }
    }
}</t>
  </si>
  <si>
    <t>Arrastra el nombre de las partes señaladas en este cono.
(imagen M3-G-12b-1)</t>
  </si>
  <si>
    <t>Q1 : lista: "cara", "circunferencia"
Q2 : lista: "prisma", "pirámide"</t>
  </si>
  <si>
    <t>{{A1}}: base
{{A2}}: superficie curva
Q1 y Q2: distractores</t>
  </si>
  <si>
    <t>El cono tiene una base, que es un círculo, y una superficie curva.</t>
  </si>
  <si>
    <t>&lt;p&gt;Los elementos básicos que aparecen en un cono son la base y la superficie curva. La &lt;b&gt;base&lt;/b&gt; es la cara inferior con forma circular. La &lt;b&gt;superficie curva&lt;/b&gt; es el espacio curvo que da forma al cono.&lt;/p&gt;</t>
  </si>
  <si>
    <t>{"id":"M3-G-17a-E-1","stimulus":"&lt;p&gt;Arraste o nome das partes indicadas neste cone.&lt;/p&gt;","hint":"&lt;p&gt;O cone tem uma base, que é um círculo, e uma superfície curva.&lt;/p&gt;","feedback":"&lt;p&gt;Os elementos básicos que compõem um cone são a base e a superfície curva. A &lt;b&gt;base&lt;/b&gt; é a face inferior com formato circular. A &lt;b&gt;superfície curva&lt;/b&gt; é a que forma a lateral do cone.&lt;/p&gt;","seed":{"parameters":[{"name":"Q1","label":null,"list":["face","circunferência"]},{"name":"Q2","label":null,"list":["prisma","pirâmide"]}],"calculated":[{"name":"A1","label":"{{function}}","function":"superfície curva"},{"name":"A2","label":"{{function}}","function":"base"},{"name":"A3","label":"{{function}}","function":"{{Q1}}","incorrect":true},{"name":"A4","label":"{{function}}","function":"{{Q2}}","incorrect":true}],"uniques":true},"algorithm":{"name":"labelImage","template":"LabelImageDragDropV2","params":{"image":{"src":"https://blueberry-assets.oneclick.es/M3_G_12b_1.png","width":450,"height":600,"alt":"","title":"","percent":0.5},"responses":[{"x":113,"y":90,"z":15,"width":200,"height":70,"pointer":""},{"x":695,"y":330,"z":27,"width":200,"height":70,"pointer":""}],"fontSize":10}}}</t>
  </si>
  <si>
    <t>Arrastra el nombre de las partes señaladas en este cilindro.
(imagen M3-G-12b-2)</t>
  </si>
  <si>
    <t>Q1 : lista: "cúspide", "cara"
Q2 : lista: "circunferencia", "perímetro"
Q3 : lista: "triángulo", "cuadrado"</t>
  </si>
  <si>
    <t>{{A1}}: base
{{A3}}: superficie curva
Q1-Q3: distractores</t>
  </si>
  <si>
    <t>El cilindro tiene dos bases iguales que son círculos y una superficie curva.</t>
  </si>
  <si>
    <t>&lt;p&gt;Los elementos básicos que aparecen en un cilindro son las dos bases y la superficie curva. Las &lt;b&gt;bases&lt;/b&gt; son las caras superior e inferior con forma circular. La &lt;b&gt;superficie curva&lt;/b&gt; es el espacio curvo que da forma al cilindro.&lt;/p&gt;</t>
  </si>
  <si>
    <t>{"id":"M3-G-17a-E-2","stimulus":"&lt;p&gt;Arraste o nome das partes indicadas neste cilindro.&lt;/p&gt;","hint":"&lt;p&gt;O cilindro tem duas bases iguais em forma de círculos e uma superfície curva.&lt;/p&gt;","feedback":"&lt;p&gt;Os elementos básicos que compõem um cilindro são as duas bases e a superfície curva. As &lt;b&gt;bases&lt;/b&gt; são as faces superior e inferior com formato circular. A &lt;b&gt;superfície curva&lt;/b&gt; é a que forma a lateral do cilindro.&lt;/p&gt;","seed":{"parameters":[{"name":"Q1","label":null,"list":["vértice","face"]},{"name":"Q2","label":null,"list":["circunferência","perímetro"]},{"name":"Q3","label":null,"list":["triângulo","quadrado"]}],"calculated":[{"name":"A1","label":"{{function}}","function":"superfície curva"},{"name":"A2","label":"{{function}}","function":"base"},{"name":"A3","label":"{{function}}","function":"{{Q1}}","incorrect":true},{"name":"A4","label":"{{function}}","function":"{{Q2}}","incorrect":true},{"name":"A5","label":"{{function}}","function":"{{Q3}}","incorrect":true}],"uniques":true},"algorithm":{"name":"labelImage","template":"LabelImageDragDropV2","params":{"image":{"src":"https://blueberry-assets.oneclick.es/M3_G_12b_2.png","width":450,"height":600,"alt":"","title":"","percent":0.5},"responses":[{"x":110,"y":140,"z":15,"width":200,"height":70,"pointer":""},{"x":700,"y":70,"z":27,"width":200,"height":70,"pointer":""}],"fontSize":10}}}</t>
  </si>
  <si>
    <r>
      <rPr>
        <rFont val="Calibri"/>
        <color theme="1"/>
        <sz val="12.0"/>
      </rPr>
      <t xml:space="preserve">Escribe el nombre del cuerpo redondo al que se parece cada objeto.
(tabla sin bordes, imágenes y textos centrados dentros de sus celdas, en la primera fila las imágenes y en la segunda los textos)
Imagen 1: M3-G-12b-3 y M3-G-12b-4 (aleatorio)
Imagen 2: M3-G-12b-5 y M3-G-12b-6 (aleatorio)
Imagen 3: M3-G-12b-7 y M3-G-12b-8 (aleatorio)
</t>
    </r>
    <r>
      <rPr>
        <rFont val="Calibri"/>
        <color rgb="FF4285F4"/>
        <sz val="12.0"/>
      </rPr>
      <t>Tiene forma de</t>
    </r>
    <r>
      <rPr>
        <rFont val="Calibri"/>
        <color theme="1"/>
        <sz val="12.0"/>
      </rPr>
      <t xml:space="preserve"> {{A1}}.
</t>
    </r>
    <r>
      <rPr>
        <rFont val="Calibri"/>
        <color rgb="FF4285F4"/>
        <sz val="12.0"/>
      </rPr>
      <t>Tiene forma de</t>
    </r>
    <r>
      <rPr>
        <rFont val="Calibri"/>
        <color theme="1"/>
        <sz val="12.0"/>
      </rPr>
      <t xml:space="preserve"> {{A2}}.
</t>
    </r>
    <r>
      <rPr>
        <rFont val="Calibri"/>
        <color rgb="FF4285F4"/>
        <sz val="12.0"/>
      </rPr>
      <t xml:space="preserve">Tiene forma </t>
    </r>
    <r>
      <rPr>
        <rFont val="Calibri"/>
        <color theme="1"/>
        <sz val="12.0"/>
      </rPr>
      <t>de {{A3}}.</t>
    </r>
  </si>
  <si>
    <t>A1 = "cono"
A2 = "esfera"
A3 = "cilindro"</t>
  </si>
  <si>
    <t>&lt;p&gt;Los cuerpos redondos se caracterizan por tener superficies redondas. Los &lt;b&gt;cilindros&lt;/b&gt; tienen dos bases circulares, los &lt;b&gt;conos&lt;/b&gt; tienen una y las &lt;b&gt;esferas&lt;/b&gt;, ninguna.&lt;/p&gt;</t>
  </si>
  <si>
    <t>{
    "id": "M3-G-17a-A-1",
    "stimulus": "&lt;p&gt;Escreva o nome do corpo redondo com o qual cada objeto se parece.&lt;/p&gt;",
    "template": "&lt;table style=\"width: 100%;\"&gt;&lt;tbody&gt;&lt;tr&gt;&lt;td style=\"width: 33%; text-align: center; vertical-align: middle;border:none;\"&gt;&lt;div style=\"display:flex; justify-content:center;\"&gt;&lt;img src=\"https://blueberry-assets.oneclick.es/{{Q1}}\" width=\"300\"&gt;&lt;/img&gt;&lt;/div&gt;&lt;/td&gt;&lt;td style=\"width: 33%; text-align: center; vertical-align: middle;border:none;\"&gt;&lt;div style=\"display:flex; justify-content:center;\"&gt;&lt;img src=\"https://blueberry-assets.oneclick.es/{{Q2}}\" width=\"300\"&gt;&lt;/img&gt;&lt;/div&gt;&lt;/td&gt;&lt;td style=\"width: 33%; text-align: center; vertical-align: middle;border:none;\"&gt;&lt;div style=\"display:flex; justify-content:center;\"&gt;&lt;img src=\"https://blueberry-assets.oneclick.es/{{Q3}}\" width=\"300\"&gt;&lt;/img&gt;&lt;/div&gt;&lt;/td&gt;&lt;/tr&gt;&lt;tr&gt;&lt;td style=\"width: 33%; text-align: center; vertical-align: middle;border:none;\"&gt;Tem forma de {{response}}.&lt;/td&gt;&lt;td style=\"width: 33%; text-align: center; vertical-align: middle;border:none;\"&gt;Tem forma de {{response}}.&lt;/td&gt;&lt;td style=\"width: 33%; text-align: center; vertical-align: middle;border:none;\"&gt;Tem forma de {{response}}.&lt;/td&gt;&lt;/tr&gt;&lt;/tbody&gt;&lt;/table&gt;",
    "hint": "&lt;p&gt;Os corpos redondos são sólidos cuja superfície contém curvas. Os corpos redondos são o cilindro, o cone e a esfera.&lt;/p&gt;",
    "feedback": "&lt;p&gt;Corpos redondos são caracterizados por terem superfícies curvas. Os &lt;b&gt;cilindros&lt;/b&gt; têm duas bases circulares, os &lt;b&gt;cones&lt;/b&gt; têm uma e as &lt;b&gt;esferas&lt;/b&gt; nenhuma.&lt;/p&gt;",
    "seed": {
        "parameters": [
            {
                "name": "Q1",
                "label": null,
                "list": [
                    "M3_G_12b_3.svg",
                    "M3_G_12b_4.svg"
                ]
            },
            {
                "name": "Q2",
                "label": null,
                "list": [
                    "M3_G_12b_5.svg",
                    "M3_G_12b_6.svg"
                ]
            },
            {
                "name": "Q3",
                "label": null,
                "list": [
                    "M3_G_12b_7.svg",
                    "M3_G_12b_8.svg"
                ]
            }
        ],
        "calculated": [
            {
                "name": "A1",
                "label": "cone"
            },
            {
                "name": "A2",
                "label": "esfera"
            },
            {
                "name": "A3",
                "label": "cilindro"
            }
        ],
        "uniques": true
    },
    "algorithm": {
        "name": "calculateOperation",
        "template": "Cloze with text"
    }
}</t>
  </si>
  <si>
    <r>
      <rPr>
        <rFont val="Calibri"/>
        <color theme="1"/>
        <sz val="12.0"/>
      </rPr>
      <t xml:space="preserve">Escribe el nombre del cuerpo redondo al que se parece cada objeto.
(tabla sin bordes, imágenes y textos centrados dentros de sus celdas, en la primera fila las imágenes y en la segunda los textos)
Imagen 3: M3-G-12b-7 y M3-G-12b-8 (aleatorio)
Imagen 1: M3-G-12b-3 y M3-G-12b-4 (aleatorio)
Imagen 2: M3-G-12b-5 y M3-G-12b-6 (aleatorio)
</t>
    </r>
    <r>
      <rPr>
        <rFont val="Calibri"/>
        <color rgb="FF4285F4"/>
        <sz val="12.0"/>
      </rPr>
      <t>Tiene forma de</t>
    </r>
    <r>
      <rPr>
        <rFont val="Calibri"/>
        <color theme="1"/>
        <sz val="12.0"/>
      </rPr>
      <t xml:space="preserve"> {{A1}}.
</t>
    </r>
    <r>
      <rPr>
        <rFont val="Calibri"/>
        <color rgb="FF4285F4"/>
        <sz val="12.0"/>
      </rPr>
      <t>Tiene forma de</t>
    </r>
    <r>
      <rPr>
        <rFont val="Calibri"/>
        <color theme="1"/>
        <sz val="12.0"/>
      </rPr>
      <t xml:space="preserve"> {{A2}}.
</t>
    </r>
    <r>
      <rPr>
        <rFont val="Calibri"/>
        <color rgb="FF4285F4"/>
        <sz val="12.0"/>
      </rPr>
      <t xml:space="preserve">Tiene forma </t>
    </r>
    <r>
      <rPr>
        <rFont val="Calibri"/>
        <color theme="1"/>
        <sz val="12.0"/>
      </rPr>
      <t>de {{A3}}.</t>
    </r>
  </si>
  <si>
    <t>A1 = "cilindro"
A2 = "cono"
A3 = "esfera"</t>
  </si>
  <si>
    <t>{
    "id": "M3-G-17a-A-2",
    "stimulus": "&lt;p&gt;Escreva o nome do corpo redondo com o qual cada objeto se parece.&lt;/p&gt;",
    "template": "&lt;table style=\"width: 100%;\"&gt;&lt;tbody&gt;&lt;tr&gt;&lt;td style=\"width: 33%; text-align: center; vertical-align: middle;border:none;\"&gt;&lt;div style=\"display:flex; justify-content:center;\"&gt;&lt;img src=\"https://blueberry-assets.oneclick.es/{{Q3}}\" width=\"300\"&gt;&lt;/img&gt;&lt;/div&gt;&lt;/td&gt;&lt;td style=\"width: 33%; text-align: center; vertical-align: middle;border:none;\"&gt;&lt;div style=\"display:flex; justify-content:center;\"&gt;&lt;img src=\"https://blueberry-assets.oneclick.es/{{Q1}}\" width=\"300\"&gt;&lt;/img&gt;&lt;/div&gt;&lt;/td&gt;&lt;td style=\"width: 33%; text-align: center; vertical-align: middle;border:none;\"&gt;&lt;div style=\"display:flex; justify-content:center;\"&gt;&lt;img src=\"https://blueberry-assets.oneclick.es/{{Q2}}\" width=\"300\"&gt;&lt;/img&gt;&lt;/div&gt;&lt;/td&gt;&lt;/tr&gt;&lt;tr&gt;&lt;td style=\"width: 33%; text-align: center; vertical-align: middle;border:none;\"&gt;Tem forma de {{response}}.&lt;/td&gt;&lt;td style=\"width: 33%; text-align: center; vertical-align: middle;border:none;\"&gt;Tem forma de {{response}}.&lt;/td&gt;&lt;td style=\"width: 33%; text-align: center; vertical-align: middle;border:none;\"&gt;Tem forma de {{response}}.&lt;/td&gt;&lt;/tr&gt;&lt;/tbody&gt;&lt;/table&gt;",
    "hint": "&lt;p&gt;Os corpos redondos são sólidos cuja superfície contém curvas. Os corpos redondos são o cilindro, o cone e a esfera.&lt;/p&gt;",
    "feedback": "&lt;p&gt;Corpos redondos são caracterizados por terem superfícies curvas. Os &lt;b&gt;cilindros&lt;/b&gt; têm duas bases circulares, os &lt;b&gt;cones&lt;/b&gt; têm uma e as &lt;b&gt;esferas&lt;/b&gt; nenhuma.&lt;/p&gt;",
    "seed": {
        "parameters": [
            {
                "name": "Q1",
                "label": null,
                "list": [
                    "M3_G_12b_3.svg",
                    "M3_G_12b_4.svg"
                ]
            },
            {
                "name": "Q2",
                "label": null,
                "list": [
                    "M3_G_12b_5.svg",
                    "M3_G_12b_6.svg"
                ]
            },
            {
                "name": "Q3",
                "label": null,
                "list": [
                    "M3_G_12b_7.svg",
                    "M3_G_12b_8.svg"
                ]
            }
        ],
        "calculated": [
            {
                "name": "A1",
                "label": "cilindro"
            },
            {
                "name": "A2",
                "label": "cone"
            },
            {
                "name": "A3",
                "label": "esfera"
            }
        ],
        "uniques": true
    },
    "algorithm": {
        "name": "calculateOperation",
        "template": "Cloze with text"
    }
}</t>
  </si>
  <si>
    <t>M3-G-13a</t>
  </si>
  <si>
    <t>Reconoce cuerpos geométricos a partir de su desarrollo plano (prismas y pirámides)</t>
  </si>
  <si>
    <t>Selecciona los desarrollos planos del prisma y la pirámide cuadrangulares.
M3-G-12c-1
M3-G-12c-2
M3-G-12c-3*
M3-G-12c-4*
M3-G-12c-5
M3-G-12c-6
Se ven 4</t>
  </si>
  <si>
    <t>El desarrollo plano de un cuerpo es la serie de formas enlazadas que resultan de desplegar el cuerpo sobre un plano.</t>
  </si>
  <si>
    <r>
      <rPr>
        <rFont val="Calibri"/>
        <color rgb="FF000000"/>
        <sz val="12.0"/>
      </rPr>
      <t>&lt;p&gt;El desarrollo plano de un cuerpo es la serie de</t>
    </r>
    <r>
      <rPr>
        <rFont val="Calibri"/>
        <i/>
        <color rgb="FF000000"/>
        <sz val="12.0"/>
      </rPr>
      <t xml:space="preserve"> </t>
    </r>
    <r>
      <rPr>
        <rFont val="Calibri"/>
        <color rgb="FF000000"/>
        <sz val="12.0"/>
      </rPr>
      <t>formas enlazadas que resultan de desplegar el cuerpo sobre un plano.&lt;/p&gt;
-Si falla A1
&lt;p&gt;Este es el desarrollo plano de un cilindro.&lt;/p&gt;
-Si falla A2
&lt;p&gt;Este es el desarrollo plano de un cono.&lt;/p&gt;
-Si falla A5
&lt;p&gt;Este es el desarrollo plano de un prisma pentagonal.&lt;/p&gt;
-Si falla A6
&lt;p&gt;Este es el desarrollo plano de una pirámide hexagonal.&lt;/p&gt;</t>
    </r>
  </si>
  <si>
    <t>{"id":"M3-G-13a-I-1","stimulus":"&lt;p&gt;Selecione as figuras que representam as planificações do prisma quadrangular e da pirâmide.&lt;/p&gt;","hint":"&lt;p&gt;A planificação de um sólido é a representação de todas as suas faces desdobradas em um plano.&lt;/p&gt;","feedback":"&lt;p&gt;A planificação de um sólido é a representação de todas as suas faces desdobradas em um plano.&lt;/p&gt;","seed":{"parameters":[],"calculated":[{"name":"A1","label":"&lt;div style=\"display:flex; justify-content:center;\"&gt;&lt;img src=\"https://blueberry-assets.oneclick.es/M3_G_12c_1.svg\" width=\"300\"&gt;&lt;/img&gt;&lt;/div&gt;","incorrect":true,"feedback":"&lt;p&gt;Esta figura representa a planificação de um cilindro.&lt;/p&gt;"},{"name":"A2","label":"&lt;div style=\"display:flex; justify-content:center;\"&gt;&lt;img src=\"https://blueberry-assets.oneclick.es/M3_G_12c_2.svg\" width=\"300\"&gt;&lt;/img&gt;&lt;/div&gt;","incorrect":true,"feedback":"&lt;p&gt;Esta figura representa a planificação de um cone.&lt;/p&gt;"},{"name":"A3","label":"&lt;div style=\"display:flex; justify-content:center;\"&gt;&lt;img src=\"https://blueberry-assets.oneclick.es/M3_G_12c_3.svg\" width=\"300\"&gt;&lt;/img&gt;&lt;/div&gt;"},{"name":"A4","label":"&lt;div style=\"display:flex; justify-content:center;\"&gt;&lt;img src=\"https://blueberry-assets.oneclick.es/M3_G_12c_4.svg\" width=\"300\"&gt;&lt;/img&gt;&lt;/div&gt;"},{"name":"A5","label":"&lt;div style=\"display:flex; justify-content:center;\"&gt;&lt;img src=\"https://blueberry-assets.oneclick.es/M3_G_12c_5.svg\" width=\"300\"&gt;&lt;/img&gt;&lt;/div&gt;","incorrect":true,"feedback":"&lt;p&gt;Esta figura representa a planificação de um prisma pentagonal.&lt;/p&gt;"},{"name":"A6","label":"&lt;div style=\"display:flex; justify-content:center;\"&gt;&lt;img src=\"https://blueberry-assets.oneclick.es/M3_G_12c_6.svg\" width=\"300\"&gt;&lt;/img&gt;&lt;/div&gt;","incorrect":true,"feedback":"&lt;pEsta figura representa a planificação de uma pirâmide hexagonal.&lt;/p&gt;"}],"uniques":true},"algorithm":{"name":"trueFalse","template":"Multiple choice – multiple response","params":{"countCorrect":2,"countIncorrect":2,"showCheckIcon":false,"columns":4}}}</t>
  </si>
  <si>
    <t>Selecciona los desarrollos planos del prisma cuadrangular y de la pirámide hexagonal.
M3-G-12c-1
M3-G-12c-2
M3-G-12c-3*
M3-G-12c-4
M3-G-12c-5
M3-G-12c-6*
Se ven 4</t>
  </si>
  <si>
    <r>
      <rPr>
        <rFont val="Calibri"/>
        <color rgb="FF000000"/>
        <sz val="12.0"/>
      </rPr>
      <t>&lt;p&gt;El desarrollo plano de un cuerpo es la serie de</t>
    </r>
    <r>
      <rPr>
        <rFont val="Calibri"/>
        <i/>
        <color rgb="FF000000"/>
        <sz val="12.0"/>
      </rPr>
      <t xml:space="preserve"> </t>
    </r>
    <r>
      <rPr>
        <rFont val="Calibri"/>
        <color rgb="FF000000"/>
        <sz val="12.0"/>
      </rPr>
      <t>formas enlazadas que resultan de desplegar el cuerpo sobre un plano.&lt;/p&gt;
-Si falla A1
&lt;p&gt;Este es el desarrollo plano de un cilindro.&lt;/p&gt;
-Si falla A2
&lt;p&gt;Este es el desarrollo plano de un cono.&lt;/p&gt;
-Si falla A4
&lt;p&gt;Este es el desarrollo plano de una pirámide cuadrangular.&lt;/p&gt;
-Si falla A5
&lt;p&gt;Este es el desarrollo plano de un prisma pentagonal.&lt;/p&gt;</t>
    </r>
  </si>
  <si>
    <t>{"id":"M3-G-13a-I-2","stimulus":"&lt;p&gt;Selecione as figuras que representam as planificações do prisma quadrangular e da pirâmide hexagonal.&lt;/p&gt;","hint":"&lt;p&gt;A planificação de um sólido é a representação de todas as suas faces desdobradas em um plano.&lt;/p&gt;","feedback":"&lt;p&gt;A planificação de um sólido é a representação de todas as suas faces desdobradas em um plano.&lt;/p&gt;","seed":{"parameters":[],"calculated":[{"name":"A1","label":"&lt;div style=\"display:flex; justify-content:center;\"&gt;&lt;img src=\"https://blueberry-assets.oneclick.es/M3_G_12c_1.svg\" width=\"300\"&gt;&lt;/img&gt;&lt;/div&gt;","incorrect":true,"feedback":"&lt;p&gt;Esta figura representa a planificação de um cilindro.&lt;/p&gt;"},{"name":"A2","label":"&lt;div style=\"display:flex; justify-content:center;\"&gt;&lt;img src=\"https://blueberry-assets.oneclick.es/M3_G_12c_2.svg\" width=\"300\"&gt;&lt;/img&gt;&lt;/div&gt;","incorrect":true,"feedback":"&lt;p&gt;Esta figura representa a planificação de um cone.&lt;/p&gt;"},{"name":"A3","label":"&lt;div style=\"display:flex; justify-content:center;\"&gt;&lt;img src=\"https://blueberry-assets.oneclick.es/M3_G_12c_3.svg\" width=\"300\"&gt;&lt;/img&gt;&lt;/div&gt;"},{"name":"A4","label":"&lt;div style=\"display:flex; justify-content:center;\"&gt;&lt;img src=\"https://blueberry-assets.oneclick.es/M3_G_12c_4.svg\" width=\"300\"&gt;&lt;/img&gt;&lt;/div&gt;","incorrect":true,"feedback":"&lt;p&gt;Esta figura representa a planificação de uma pirâmide quadrangular.&lt;/p&gt;"},{"name":"A5","label":"&lt;div style=\"display:flex; justify-content:center;\"&gt;&lt;img src=\"https://blueberry-assets.oneclick.es/M3_G_12c_5.svg\" width=\"300\"&gt;&lt;/img&gt;&lt;/div&gt;","incorrect":true,"feedback":"&lt;p&gt;Esta figura representa a planificação de um prisma pentagonal.&lt;/p&gt;"},{"name":"A6","label":"&lt;div style=\"display:flex; justify-content:center;\"&gt;&lt;img src=\"https://blueberry-assets.oneclick.es/M3_G_12c_6.svg\" width=\"300\"&gt;&lt;/img&gt;&lt;/div&gt;"}],"uniques":true},"algorithm":{"name":"trueFalse","template":"Multiple choice – multiple response","params":{"countCorrect":2,"countIncorrect":2,"showCheckIcon":false,"columns":4}}}</t>
  </si>
  <si>
    <t>Escribe el nombre de los cuerpos geométricos a los que pertenecen estos desarrollos planos.
(tabla sin bordes, imágenes y textos centrados dentros de sus celdas, en la primera fila las imágenes y en la segunda los textos)
M3-G-12c-3 | M3-G-12c-5
Su nombre es {{A1}}. | Su nombre es {{A2}}.</t>
  </si>
  <si>
    <t>A1 = "prisma cuadrangular"
A2 = "prisma pentagonal"</t>
  </si>
  <si>
    <t>&lt;p&gt;El desarrollo plano de un cuerpo es la serie de figuras enlazadas que resultan de desplegar el cuerpo sobre un plano.&lt;/p&gt;</t>
  </si>
  <si>
    <t>{"id":"M3-G-13a-E-1","stimulus":"&lt;p&gt;Escreva o nome dos corpos geométricos cujas planificações estão representadas a seguir.&lt;/p&gt;","template":"&lt;table style=\"width: 100%;\"&gt;&lt;tbody&gt;&lt;tr&gt;&lt;td style=\"width: 50%; text-align: center; border: none;\"&gt;&lt;div style=\"display: inline-block;\"&gt;&lt;img src=\"https://blueberry-assets.oneclick.es/M3_G_12c_3.svg\" width=\"350\"&gt;&lt;/img&gt;&lt;/div&gt;&lt;/td&gt;&lt;td style=\"width: 50%; text-align: center; border: none;\"&gt;&lt;div style=\"display: inline-block;\"&gt;&lt;img src=\"https://blueberry-assets.oneclick.es/M3_G_12c_5.svg\" width=\"350\"&gt;&lt;/img&gt;&lt;/div&gt;&lt;/td&gt;&lt;/tr&gt;&lt;tr&gt;&lt;td style=\"width: 50%; text-align: center; border: none;\"&gt;Seu nome é {{response}}.&lt;/td&gt;&lt;td style=\"width: 50%; text-align: center; border: none;\"&gt;Seu nome é {{response}}.&lt;/td&gt;&lt;/tr&gt;&lt;/tbody&gt;&lt;/table&gt;","feedback":"&lt;p&gt;A planificação de um sólido é a representação de todas as suas faces desdobradas em um plano.&lt;/p&gt;","hint":"&lt;p&gt;A planificação de um sólido é a representação de todas as suas faces desdobradas em um plano.&lt;/p&gt;","seed":{"parameters":[],"calculated":[{"name":"A1","label":"{{function}}","function":"prisma quadrangular"},{"name":"A2","label":"{{function}}","function":"prisma pentagonal"}],"uniques":true},"algorithm":{"name":"calculateOperation","template":"Cloze with text"}}</t>
  </si>
  <si>
    <t>Escribe el nombre de los cuerpos geométricos a los que pertenecen estos desarrollos planos.
(tabla sin bordes, imágenes y textos centrados dentros de sus celdas, en la primera fila las imágenes y en la segunda los textos)
M3-G-12c-4 | M3-G-12c-6
Su nombre es {{A1}}. | Su nombre es {{A2}}.</t>
  </si>
  <si>
    <t>A1 = "pirámide cuadrangular"
A2 = "pirámide hexagonal"</t>
  </si>
  <si>
    <t>{"id":"M3-G-13a-E-2","stimulus":"&lt;p&gt;Escreva o nome dos corpos geométricos associados às planificações a seguir.&lt;/p&gt;","template":"&lt;table style=\"width: 100%;\"&gt;&lt;tbody&gt;&lt;tr&gt;&lt;td style=\"width: 50%; text-align: center; border: none;\"&gt;&lt;div style=\"display: inline-block;\"&gt;&lt;img src=\"https://blueberry-assets.oneclick.es/M3_G_12c_4.svg\" width=\"350\"&gt;&lt;/img&gt;&lt;/div&gt;&lt;/td&gt;&lt;td style=\"width: 50%; text-align: center; border: none;\"&gt;&lt;div style=\"display: inline-block;\"&gt;&lt;img src=\"https://blueberry-assets.oneclick.es/M3_G_12c_6.svg\" width=\"350\"&gt;&lt;/img&gt;&lt;/div&gt;&lt;/td&gt;&lt;/tr&gt;&lt;tr&gt;&lt;td style=\"width: 50%; text-align: center; border: none;\"&gt;O nome é {{response}}.&lt;/td&gt;&lt;td style=\"width: 50%; text-align: center; border: none;\"&gt;O nome é {{response}}.&lt;/td&gt;&lt;/tr&gt;&lt;/tbody&gt;&lt;/table&gt;","feedback":"&lt;p&gt;A planificação de um sólido é a representação de todas as suas faces desdobradas em um plano.&lt;/p&gt;","hint":"&lt;p&gt;A planificação de um sólido é a representação de todas as suas faces desdobradas em um plano.&lt;/p&gt;","seed":{"parameters":[],"calculated":[{"name":"A1","label":"{{function}}","function":"pirâmide quadrangular"},{"name":"A2","label":"{{function}}","function":"pirâmide hexagonal"}],"uniques":true},"algorithm":{"name":"calculateOperation","template":"Cloze with text"}}</t>
  </si>
  <si>
    <t>Escribe el nombre de los cuerpos geométricos a los que pertenecen estos desarrollos planos.
(tabla sin bordes, imágenes y textos centrados dentros de sus celdas, en la primera fila las imágenes y en la segunda los textos)
M3-G-12c-1 | M3-G-12c-4
Su nombre es {{A1}}. | Su nombre es {{A2}}.</t>
  </si>
  <si>
    <t>A1 = "cilindro"
A2 = "pirámide cuadrangular"</t>
  </si>
  <si>
    <t>{"id":"M3-G-13a-E-3","stimulus":"&lt;p&gt;Escreva o nome dos corpos geométricos associados às planificações a seguir.&lt;/p&gt;","template":"&lt;table style=\"width: 100%;\"&gt;&lt;tbody&gt;&lt;tr&gt;&lt;td style=\"width: 50%; text-align: center; border: none;\"&gt;&lt;div style=\"display: inline-block;\"&gt;&lt;img src=\"https://blueberry-assets.oneclick.es/M3_G_12c_1.svg\" width=\"300\"&gt;&lt;/img&gt;&lt;/div&gt;&lt;/td&gt;&lt;td style=\"width: 50%; text-align: center; border: none;\"&gt;&lt;div style=\"display: inline-block;\"&gt;&lt;img src=\"https://blueberry-assets.oneclick.es/M3_G_12c_4.svg\" width=\"300\"&gt;&lt;/img&gt;&lt;/div&gt;&lt;/td&gt;&lt;/tr&gt;&lt;tr&gt;&lt;td style=\"width: 50%; text-align: center; border: none;\"&gt;O nome é {{response}}.&lt;/td&gt;&lt;td style=\"width: 50%; text-align: center; border: none;\"&gt;O nome é {{response}}.&lt;/td&gt;&lt;/tr&gt;&lt;/tbody&gt;&lt;/table&gt;","feedback":"&lt;p&gt;A planificação de um sólido é a representação de todas as suas faces desdobradas em um plano.&lt;/p&gt;","hint":"&lt;p&gt;A planificação de um sólido é a representação de todas as suas faces desdobradas em um plano.&lt;/p&gt;","seed":{"parameters":[],"calculated":[{"name":"A1","label":"{{function}}","function":"cilindro"},{"name":"A2","label":"{{function}}","function":"pirâmide quadrangular"}],"uniques":true},"algorithm":{"name":"calculateOperation","template":"Cloze with text"}}</t>
  </si>
  <si>
    <t>M3-G-18a</t>
  </si>
  <si>
    <t>Reconoce cuerpos geométricos a partir de su desarrollo plano (cuerpos redondos)</t>
  </si>
  <si>
    <t>Selecciona el desarrollo plano del cilindro.
M3-G-12c-1*
M3-G-12c-2
M3-G-12c-3
M3-G-12c-4
M3-G-12c-5
M3-G-12c-6
Se ven 3</t>
  </si>
  <si>
    <r>
      <rPr>
        <rFont val="Calibri"/>
        <color rgb="FF000000"/>
        <sz val="12.0"/>
      </rPr>
      <t>&lt;p&gt;El desarrollo plano de un cuerpo es la serie de</t>
    </r>
    <r>
      <rPr>
        <rFont val="Calibri"/>
        <i/>
        <color rgb="FF000000"/>
        <sz val="12.0"/>
      </rPr>
      <t xml:space="preserve"> </t>
    </r>
    <r>
      <rPr>
        <rFont val="Calibri"/>
        <color rgb="FF000000"/>
        <sz val="12.0"/>
      </rPr>
      <t>formas enlazadas que resultan de desplegar el cuerpo sobre un plano.&lt;/p&gt;
-Si falla A2
&lt;p&gt;Este es el desarrollo plano de un cono.&lt;/p&gt;
-Si falla A3
&lt;p&gt;Este es el desarrollo plano de un prisma cuadrangular.&lt;/p&gt;
-Si falla A4
&lt;p&gt;Este es el desarrollo plano de una pirámide cuadrangular.&lt;/p&gt;
-Si falla A5
&lt;p&gt;Este es el desarrollo plano de un prisma pentagonal.&lt;/p&gt;
-Si falla A6
&lt;p&gt;Este es el desarrollo plano de una pirámide hexagonal.&lt;/p&gt;</t>
    </r>
  </si>
  <si>
    <t>{"id":"M3-G-18a-I-1","stimulus":"&lt;p&gt;Selecione a figura que representa a planificação de um cilindro.&lt;/p&gt;","hint":"&lt;p&gt;A planificação de um sólido é a representação de todas as suas faces desdobradas em um plano.&lt;/p&gt;","seed":{"parameters":[],"calculated":[{"name":"A1","label":"&lt;div style=\"display:flex; justify-content:center;\"&gt;&lt;img src=\"https://blueberry-assets.oneclick.es/M3_G_12c_1.svg\" width=\"300\"&gt;&lt;/img&gt;&lt;/div&gt;"},{"name":"A2","label":"&lt;div style=\"display:flex; justify-content:center;\"&gt;&lt;img src=\"https://blueberry-assets.oneclick.es/M3_G_12c_2.svg\" width=\"300\"&gt;&lt;/img&gt;&lt;/div&gt;","incorrect":true,"feedback":"&lt;p&gt;Esta figura representa a planificação de um cone.&lt;/p&gt;"},{"name":"A3","label":"&lt;div style=\"display:flex; justify-content:center;\"&gt;&lt;img src=\"https://blueberry-assets.oneclick.es/M3_G_12c_3.svg\" width=\"300\"&gt;&lt;/img&gt;&lt;/div&gt;","incorrect":true,"feedback":"&lt;p&gt;Esta figura representa a planificação de um prisma quadrangular.&lt;/p&gt;"},{"name":"A4","label":"&lt;div style=\"display:flex; justify-content:center;\"&gt;&lt;img src=\"https://blueberry-assets.oneclick.es/M3_G_12c_4.svg\" width=\"300\"&gt;&lt;/img&gt;&lt;/div&gt;","incorrect":true,"feedback":"&lt;p&gt;Esta figura representa a planificação de uma pirâmide quadrangular.&lt;/p&gt;"},{"name":"A5","label":"&lt;div style=\"display:flex; justify-content:center;\"&gt;&lt;img src=\"https://blueberry-assets.oneclick.es/M3_G_12c_5.svg\" width=\"300\"&gt;&lt;/img&gt;&lt;/div&gt;","incorrect":true,"feedback":"&lt;p&gt;Esta figura representa a planificação de um prisma pentagonal.&lt;/p&gt;"},{"name":"A6","label":"&lt;div style=\"display:flex; justify-content:center;\"&gt;&lt;img src=\"https://blueberry-assets.oneclick.es/M3_G_12c_6.svg\" width=\"300\"&gt;&lt;/img&gt;&lt;/div&gt;","incorrect":true,"feedback":"&lt;p&gt;Esta figura representa a planificação de uma pirâmide hexagonal.&lt;/p&gt;"}],"uniques":true},"algorithm":{"name":"trueFalse","template":"Multiple choice – standard","params":{"countCorrect":1,"countIncorrect":2,"showCheckIcon":false,"columns":3}}}</t>
  </si>
  <si>
    <t>Selecciona el desarrollo plano del cono.
M3-G-12c-1
M3-G-12c-2*
M3-G-12c-3
M3-G-12c-4
M3-G-12c-5
M3-G-12c-6
Se ven 3</t>
  </si>
  <si>
    <r>
      <rPr>
        <rFont val="Calibri"/>
        <color rgb="FF000000"/>
        <sz val="12.0"/>
      </rPr>
      <t>&lt;p&gt;El desarrollo plano de un cuerpo es la serie de</t>
    </r>
    <r>
      <rPr>
        <rFont val="Calibri"/>
        <i/>
        <color rgb="FF000000"/>
        <sz val="12.0"/>
      </rPr>
      <t xml:space="preserve"> </t>
    </r>
    <r>
      <rPr>
        <rFont val="Calibri"/>
        <color rgb="FF000000"/>
        <sz val="12.0"/>
      </rPr>
      <t>formas enlazadas que resultan de desplegar el cuerpo sobre un plano.&lt;/p&gt;
-Si falla A1
&lt;p&gt;Este es el desarrollo plano de un cilindro.&lt;/p&gt;
-Si falla A3
&lt;p&gt;Este es el desarrollo plano de un prisma cuadrangular.&lt;/p&gt;
-Si falla A4
&lt;p&gt;Este es el desarrollo plano de una pirámide cuadrangular.&lt;/p&gt;
-Si falla A5
&lt;p&gt;Este es el desarrollo plano de un prisma pentagonal.&lt;/p&gt;
-Si falla A6
&lt;p&gt;Este es el desarrollo plano de una pirámide hexagonal.&lt;/p&gt;</t>
    </r>
  </si>
  <si>
    <t>{"id":"M3-G-18a-I-2","stimulus":"&lt;p&gt;Selecione a figura que representa a planificação de um cone.&lt;/p&gt;","hint":"&lt;p&gt;A planificação de um sólido é a representação de todas as suas faces desdobradas em um plano.&lt;/p&gt;","seed":{"parameters":[],"calculated":[{"name":"A1","label":"&lt;div style=\"display:flex; justify-content:center;\"&gt;&lt;img src=\"https://blueberry-assets.oneclick.es/M3_G_12c_1.svg\" width=\"300\"&gt;&lt;/img&gt;&lt;/div&gt;","incorrect":true,"feedback":"&lt;p&gt;Esta figura representa a planificação de um cilindro.&lt;/p&gt;"},{"name":"A2","label":"&lt;div style=\"display:flex; justify-content:center;\"&gt;&lt;img src=\"https://blueberry-assets.oneclick.es/M3_G_12c_2.svg\" width=\"300\"&gt;&lt;/img&gt;&lt;/div&gt;"},{"name":"A3","label":"&lt;div style=\"display:flex; justify-content:center;\"&gt;&lt;img src=\"https://blueberry-assets.oneclick.es/M3_G_12c_3.svg\" width=\"300\"&gt;&lt;/img&gt;&lt;/div&gt;","incorrect":true,"feedback":"&lt;p&gt;Esta figura representa a planificação de um prisma quadrangular.&lt;/p&gt;"},{"name":"A4","label":"&lt;div style=\"display:flex; justify-content:center;\"&gt;&lt;img src=\"https://blueberry-assets.oneclick.es/M3_G_12c_4.svg\" width=\"300\"&gt;&lt;/img&gt;&lt;/div&gt;","incorrect":true,"feedback":"&lt;p&gt;Esta figura representa a planificação de uma pirâmide quadrangular.&lt;/p&gt;"},{"name":"A5","label":"&lt;div style=\"display:flex; justify-content:center;\"&gt;&lt;img src=\"https://blueberry-assets.oneclick.es/M3_G_12c_5.svg\" width=\"300\"&gt;&lt;/img&gt;&lt;/div&gt;","incorrect":true,"feedback":"&lt;p&gt;Esta figura representa a planificação de um prisma pentagonal.&lt;/p&gt;"},{"name":"A6","label":"&lt;div style=\"display:flex; justify-content:center;\"&gt;&lt;img src=\"https://blueberry-assets.oneclick.es/M3_G_12c_6.svg\" width=\"300\"&gt;&lt;/img&gt;&lt;/div&gt;","incorrect":true,"feedback":"&lt;p&gt;Esta figura representa a planificação de uma pirâmide hexagonal.&lt;/p&gt;"}],"uniques":true},"algorithm":{"name":"trueFalse","template":"Multiple choice – standard","params":{"countCorrect":1,"countIncorrect":2,"showCheckIcon":false,"columns":3}}}</t>
  </si>
  <si>
    <t>Escribe debajo de cada desarrollo plano el nombre de la figura representada.
M3-G-12c-1 | M3-G-12c-2
{{A1}} | {{A2}}</t>
  </si>
  <si>
    <t>(Imagen1) | {{A1}} (Imagen2) | {{A2}}</t>
  </si>
  <si>
    <t>A1="Cilindro"
A2="Cono"</t>
  </si>
  <si>
    <t>Los cilindros tienen dos bases, mientras que los conos tienen una.</t>
  </si>
  <si>
    <t>&lt;p&gt;Los cilindros tienen dos bases, mientras que los conos tienen una.&lt;/p&gt;</t>
  </si>
  <si>
    <t>{"id":"M3-G-18a-E-1","stimulus":"&lt;p&gt;Para cada planificação, escreva o nome do sólido que ela representa.&lt;/p&gt;","template":"&lt;table style=\"width: 100%;\"&gt;&lt;tbody&gt;&lt;tr&gt;&lt;td style=\"width: 50%; text-align: center; border: none;\"&gt;&lt;div style=\"display: inline-block;\"&gt;&lt;img src=\"https://blueberry-assets.oneclick.es/M3_G_12c_1.svg\" width=\"300\"&gt;&lt;/img&gt;&lt;/div&gt;&lt;/td&gt;&lt;td style=\"width: 50%; text-align: center; border: none;\"&gt;&lt;div style=\"display: inline-block;\"&gt;&lt;img src=\"https://blueberry-assets.oneclick.es/M3_G_12c_2.svg\" width=\"300\"&gt;&lt;/img&gt;&lt;/div&gt;&lt;/td&gt;&lt;/tr&gt;&lt;tr&gt;&lt;td style=\"width: 50%; text-align: center; border: none;\"&gt;{{response}}&lt;/td&gt;&lt;td style=\"width: 50%; text-align: center; border: none;\"&gt;{{response}}&lt;/td&gt;&lt;/tr&gt;&lt;/tbody&gt;&lt;/table&gt;","feedback":"&lt;p&gt;Os cilindros têm duas bases, enquanto os cones têm uma.&lt;/p&gt;","hint":"&lt;p&gt;Os cilindros têm duas bases, enquanto os cones têm uma.&lt;/p&gt;","seed":{"parameters":[],"calculated":[{"name":"A1","label":"{{function}}","function":"Cilindro"},{"name":"A2","label":"{{function}}","function":"Cone"}],"uniques":true},"algorithm":{"name":"calculateOperation","template":"Cloze with text"}}</t>
  </si>
  <si>
    <t>Escribe debajo de cada desarrollo plano el nombre de la figura representada.
M3-G-12c-2 | M3-G-12c-1
{{A1}} | {{A2}}</t>
  </si>
  <si>
    <t>A1="Cono"
A2="Cilindro"</t>
  </si>
  <si>
    <t>{"id":"M3-G-18a-E-2","stimulus":"&lt;p&gt;Para cada planificação, escreva o nome do sólido que ela representa.&lt;/p&gt;","template":"&lt;table style=\"width: 100%;\"&gt;&lt;tbody&gt;&lt;tr&gt;&lt;td style=\"width: 50%; text-align: center; border: none;\"&gt;&lt;div style=\"display: inline-block;\"&gt;&lt;img src=\"https://blueberry-assets.oneclick.es/M3_G_12c_2.svg\" width=\"300\"&gt;&lt;/img&gt;&lt;/div&gt;&lt;/td&gt;&lt;td style=\"width: 50%; text-align: center; border: none;\"&gt;&lt;div style=\"display: inline-block;\"&gt;&lt;img src=\"https://blueberry-assets.oneclick.es/M3_G_12c_1.svg\" width=\"300\"&gt;&lt;/img&gt;&lt;/div&gt;&lt;/td&gt;&lt;/tr&gt;&lt;tr&gt;&lt;td style=\"width: 50%; text-align: center; border: none;\"&gt;{{response}}&lt;/td&gt;&lt;td style=\"width: 50%; text-align: center; border: none;\"&gt;{{response}}&lt;/td&gt;&lt;/tr&gt;&lt;/tbody&gt;&lt;/table&gt;","feedback":"&lt;p&gt;Os cilindros têm duas bases, enquanto os cones têm uma.&lt;/p&gt;","hint":"&lt;p&gt;Os cilindros têm duas bases, enquanto os cones têm uma.&lt;/p&gt;","seed":{"parameters":[],"calculated":[{"name":"A1","label":"{{function}}","function":"Cone"},{"name":"A2","label":"{{function}}","function":"Cilindro"}],"uniques":true},"algorithm":{"name":"calculateOperation","template":"Cloze with text"}}</t>
  </si>
  <si>
    <t>M3-EyP-1a</t>
  </si>
  <si>
    <t>Recoge datos en una tabla</t>
  </si>
  <si>
    <t>¿Qué tabla de frecuencias recoge estos valores?
(recuadrar estos números en una tabla sin cabecera y sin lineas interiores)
{{Q2}}   {{Q1}}   {{Q4}}   {{Q4}}   {{Q1}}
{{Q4}}   {{Q3}}   {{Q2}}   {{Q4}}   {{Q3}}
{{A1}}*
{{A2}}
{{A3}}
{{A4}}
{{A5}}
(se muestran 3 opciones, una es correcta)
{{A1}}:
Tabla
Valores    I   Frecuencia absoluta
{{Q1}}      I     2
{{Q2}}      I     2
{{Q3}}      I     2
{{Q4}}      I     4
{{A2}} = 
Tabla
Valores  I   Frecuencia absoluta
{{Q1}}    I     {{Q1}}
{{Q2}}    I     {{Q2}}
{{Q3}}    I    {{Q3}}
{{Q4}}    I     {{Q4}}
{{A3}} = 
Tabla
Valores  I   Frecuencia absoluta
{{Q1}}    I     4
{{Q2}}    I     2
{{Q3}}    I    2
{{Q4}}    I     2
{{A4}} = 
Tabla
Valores  I   Frecuencia absoluta
{{Q1}}    I     2
{{Q2}}    I    4
{{Q3}}    I    2
{{Q4}}    I     2
{{A5}} = 
Tabla
Valores  I   Frecuencia absoluta
   2          |    {{Q1}}
   2          |    {{Q2}}
   2          |    {{Q3}}
   4          |    {{Q4}}</t>
  </si>
  <si>
    <r>
      <rPr>
        <rFont val="Calibri"/>
        <color theme="1"/>
        <sz val="12.0"/>
      </rPr>
      <t xml:space="preserve">Q1: Mín: 1; Máx: </t>
    </r>
    <r>
      <rPr>
        <rFont val="Calibri"/>
        <color theme="1"/>
        <sz val="12.0"/>
      </rPr>
      <t>12</t>
    </r>
    <r>
      <rPr>
        <rFont val="Calibri"/>
        <color theme="1"/>
        <sz val="12.0"/>
      </rPr>
      <t xml:space="preserve">; Step: 1
Q2: Mín: </t>
    </r>
    <r>
      <rPr>
        <rFont val="Calibri"/>
        <color theme="1"/>
        <sz val="12.0"/>
      </rPr>
      <t>1</t>
    </r>
    <r>
      <rPr>
        <rFont val="Calibri"/>
        <color theme="1"/>
        <sz val="12.0"/>
      </rPr>
      <t xml:space="preserve">; Máx: </t>
    </r>
    <r>
      <rPr>
        <rFont val="Calibri"/>
        <color theme="1"/>
        <sz val="12.0"/>
      </rPr>
      <t>12</t>
    </r>
    <r>
      <rPr>
        <rFont val="Calibri"/>
        <color theme="1"/>
        <sz val="12.0"/>
      </rPr>
      <t xml:space="preserve">; Step: 1
Q3: Mín: </t>
    </r>
    <r>
      <rPr>
        <rFont val="Calibri"/>
        <color theme="1"/>
        <sz val="12.0"/>
      </rPr>
      <t>1</t>
    </r>
    <r>
      <rPr>
        <rFont val="Calibri"/>
        <color theme="1"/>
        <sz val="12.0"/>
      </rPr>
      <t xml:space="preserve">; Máx: </t>
    </r>
    <r>
      <rPr>
        <rFont val="Calibri"/>
        <color theme="1"/>
        <sz val="12.0"/>
      </rPr>
      <t>12</t>
    </r>
    <r>
      <rPr>
        <rFont val="Calibri"/>
        <color theme="1"/>
        <sz val="12.0"/>
      </rPr>
      <t xml:space="preserve">; Step: 1
Q4: Mín: </t>
    </r>
    <r>
      <rPr>
        <rFont val="Calibri"/>
        <color theme="1"/>
        <sz val="12.0"/>
      </rPr>
      <t>1</t>
    </r>
    <r>
      <rPr>
        <rFont val="Calibri"/>
        <color theme="1"/>
        <sz val="12.0"/>
      </rPr>
      <t xml:space="preserve">; Máx: 12; Step: 1
</t>
    </r>
    <r>
      <rPr>
        <rFont val="Calibri"/>
        <color theme="1"/>
        <sz val="12.0"/>
      </rPr>
      <t>(uniques: true)</t>
    </r>
  </si>
  <si>
    <t>La frecuencia absoluta de un dato es el número de veces que este se repite.</t>
  </si>
  <si>
    <t>&lt;p&gt;La frecuencia absoluta es un número que indica la cantidad de veces que un dato se repite. Por ejemplo, el valor {{Q2}} aparece repetido dos veces, por lo que su frecuencia absoluta es 2.&lt;/p&gt;</t>
  </si>
  <si>
    <t>Estadística y probabilidad</t>
  </si>
  <si>
    <t>{"id":"M3-EyP-1a-I-1","stimulus":"&lt;p&gt;Qual tabela de frequência representa esses valores?&lt;/p&gt;&lt;div style=\"border: 3px solid #C77CB7; padding: 0.5rem;\"&gt;&lt;table style=\"width: 100%; background: none !important;\"&gt;&lt;tbody&gt;&lt;tr&gt;&lt;td style=\"width: 20%; text-align: center; border: none; background: none !important;\"&gt;{{Q2}}&lt;/td&gt;&lt;td style=\"width: 20%; text-align: center; border: none; background: none !important;\"&gt;{{Q1}}&lt;/td&gt;&lt;td style=\"width: 20%; text-align: center; border: none; background: none !important;\"&gt;{{Q4}}&lt;/td&gt;&lt;td style=\"width: 20%; text-align: center; border: none; background: none !important;\"&gt;{{Q4}}&lt;/td&gt;&lt;td style=\"width: 20%; text-align: center; border: none; background: none !important;\"&gt;{{Q1}}&lt;/td&gt;&lt;/tr&gt;&lt;tr&gt;&lt;td style=\"width: 20%; text-align: center; border: none; background: none !important;\"&gt;{{Q4}}&lt;/td&gt;&lt;td style=\"width: 20%; text-align: center; border: none; background: none !important;\"&gt;{{Q3}}&lt;/td&gt;&lt;td style=\"width: 20%; text-align: center; border: none; background: none !important;\"&gt;{{Q2}}&lt;/td&gt;&lt;td style=\"width: 20%; text-align: center; border: none; background: none !important;\"&gt;{{Q4}}&lt;/td&gt;&lt;td style=\"width: 20%; text-align: center; border: none; background: none !important;\"&gt;{{Q3}}&lt;/td&gt;&lt;/tr&gt;&lt;/tbody&gt;&lt;/table&gt;&lt;/div&gt;","hint":"&lt;p&gt;A frequência absoluta de um dado é o número de vezes que ele é repetido.&lt;/p&gt;","feedback":"&lt;p&gt;A frequência absoluta é o número que indica a quantidade de vezes que um dado é repetido. Por exemplo, o valor {{Q2}} aparece repetido duas vezes, então sua frequência absoluta é 2.&lt;/p&gt;","seed":{"parameters":[{"name":"Q1","label":null,"min":1,"max":12,"step":1},{"name":"Q2","label":null,"min":1,"max":12,"step":1},{"name":"Q3","label":null,"min":1,"max":12,"step":1},{"name":"Q4","label":null,"min":1,"max":12,"step":1}],"calculated":[{"name":"A1","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center;\"&gt;2&lt;/td&gt;&lt;/tr&gt;&lt;tr&gt;&lt;td style=\"width: 50%; text-align: center;\"&gt;{{Q2}}&lt;/td&gt;&lt;td style=\"width: 50%; text-align: center;\"&gt;2&lt;/td&gt;&lt;/tr&gt;&lt;tr&gt;&lt;td style=\"width: 50%; text-align: center;\"&gt;{{Q3}}&lt;/td&gt;&lt;td style=\"width: 50%; text-align: center;\"&gt;2&lt;/td&gt;&lt;/tr&gt;&lt;tr&gt;&lt;td style=\"width: 50%; text-align: center;\"&gt;{{Q4}}&lt;/td&gt;&lt;td style=\"width: 50%; text-align: center;\"&gt;4&lt;/td&gt;&lt;/tr&gt;&lt;/tbody&gt;&lt;/table&gt;"},{"name":"A2","label":"&lt;table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center;\"&gt;{{Q1}}&lt;/td&gt;&lt;/tr&gt;&lt;tr&gt;&lt;td style=\"width: 50%; text-align: center;\"&gt;{{Q2}}&lt;/td&gt;&lt;td style=\"width: 50%; text-align: center;\"&gt;{{Q2}}&lt;/td&gt;&lt;/tr&gt;&lt;tr&gt;&lt;td style=\"width: 50%; text-align: center;\"&gt;{{Q3}}&lt;/td&gt;&lt;td style=\"width: 50%; text-align: center;\"&gt;{{Q3}}&lt;/td&gt;&lt;/tr&gt;&lt;tr&gt;&lt;td style=\"width: 50%; text-align: center;\"&gt;{{Q4}}&lt;/td&gt;&lt;td style=\"width: 50%; text-align: center;\"&gt;{{Q4}}&lt;/td&gt;&lt;/tr&gt;&lt;/tbody&gt;&lt;/table&gt;","incorrect":true},{"name":"A3","label":"&lt;table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center;\"&gt;4&lt;/td&gt;&lt;/tr&gt;&lt;tr&gt;&lt;td style=\"width: 50%; text-align: center;\"&gt;{{Q2}}&lt;/td&gt;&lt;td style=\"width: 50%; text-align: center;\"&gt;2&lt;/td&gt;&lt;/tr&gt;&lt;tr&gt;&lt;td style=\"width: 50%; text-align: center;\"&gt;{{Q3}}&lt;/td&gt;&lt;td style=\"width: 50%; text-align: center;\"&gt;2&lt;/td&gt;&lt;/tr&gt;&lt;tr&gt;&lt;td style=\"width: 50%; text-align: center;\"&gt;{{Q4}}&lt;/td&gt;&lt;td style=\"width: 50%; text-align: center;\"&gt;2&lt;/td&gt;&lt;/tr&gt;&lt;/tbody&gt;&lt;/table&gt;","incorrect":true},{"name":"A4","label":"&lt;table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center;\"&gt;2&lt;/td&gt;&lt;/tr&gt;&lt;tr&gt;&lt;td style=\"width: 50%; text-align: center;\"&gt;{{Q2}}&lt;/td&gt;&lt;td style=\"width: 50%; text-align: center;\"&gt;4&lt;/td&gt;&lt;/tr&gt;&lt;tr&gt;&lt;td style=\"width: 50%; text-align: center;\"&gt;{{Q3}}&lt;/td&gt;&lt;td style=\"width: 50%; text-align: center;\"&gt;2&lt;/td&gt;&lt;/tr&gt;&lt;tr&gt;&lt;td style=\"width: 50%; text-align: center;\"&gt;{{Q4}}&lt;/td&gt;&lt;td style=\"width: 50%; text-align: center;\"&gt;2&lt;/td&gt;&lt;/tr&gt;&lt;/tbody&gt;&lt;/table&gt;","incorrect":true},{"name":"A5","label":"&lt;table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center;\"&gt;2&lt;/td&gt;&lt;td style=\"width: 50%; text-align: center;\"&gt;{{Q1}}&lt;/td&gt;&lt;/tr&gt;&lt;tr&gt;&lt;td style=\"width: 50%; text-align: center;\"&gt;2&lt;/td&gt;&lt;td style=\"width: 50%; text-align: center;\"&gt;{{Q2}}&lt;/td&gt;&lt;/tr&gt;&lt;tr&gt;&lt;td style=\"width: 50%; text-align: center;\"&gt;2&lt;/td&gt;&lt;td style=\"width: 50%; text-align: center;\"&gt;{{Q3}}&lt;/td&gt;&lt;/tr&gt;&lt;tr&gt;&lt;td style=\"width: 50%; text-align: center;\"&gt;4&lt;/td&gt;&lt;td style=\"width: 50%; text-align: center;\"&gt;{{Q4}}&lt;/td&gt;&lt;/tr&gt;&lt;/tbody&gt;&lt;/table&gt;","incorrect":true}],"uniques":true},"algorithm":{"name":"trueFalse","template":"Multiple choice – standard","params":{"countCorrect":1,"countIncorrect":2,"showCheckIcon":false,"columns":3}}}</t>
  </si>
  <si>
    <t>¿Qué tabla de frecuencias recoge estos valores?
(recuadrar estos números en una tabla sin cabecera y sin líneas interiores)
{{Q2}}   {{Q3}}   {{Q2}}   {{Q4}}   {{Q1}}
{{Q3}}   {{Q3}}   {{Q2}}   {{Q4}}   {{Q3}}
{{A1}}*
{{A3}}
{{A4}}
{{A5}}
(se muestran 3 opciones, una es correcta)
{{A1}}:
Tabla
Valores  I   Frecuencia absoluta
{{Q1}}    I     1
{{Q2}}    I     3
{{Q3}}    I     4
{{Q4}}    I     2
{{A2}}:
Tabla
Valores  I   Frecuencia absoluta
{{Q1}}    I     {{Q1}}
{{Q2}}    I     {{Q2}}
{{Q3}}    I     {{Q3}}
{{Q4}}    I     {{Q4}}
{{A3}} = 
Tabla
Valores  I   Frecuencia absoluta
{{Q1}}    I     1
{{Q2}}    I     2
{{Q3}}    I     4
{{Q4}}    I     3
{{A4}} = 
Tabla
Valores   I   Frecuencia absoluta
{{Q1}}    I     2
{{Q2}}    I     1
{{Q3}}    I     4
{{Q4}}    I     3
{{A5}} = 
Tabla
Valores  I   Frecuencia absoluta
    1         |    {{Q1}}
    3         |    {{Q2}}
    4         |    {{Q3}}
    2         |    {{Q4}}</t>
  </si>
  <si>
    <r>
      <rPr>
        <rFont val="Calibri"/>
        <color theme="1"/>
        <sz val="12.0"/>
      </rPr>
      <t xml:space="preserve">Q1: Mín: 1; Máx: </t>
    </r>
    <r>
      <rPr>
        <rFont val="Calibri"/>
        <color theme="1"/>
        <sz val="12.0"/>
      </rPr>
      <t>12</t>
    </r>
    <r>
      <rPr>
        <rFont val="Calibri"/>
        <color theme="1"/>
        <sz val="12.0"/>
      </rPr>
      <t xml:space="preserve">; Step: 1
Q2: Mín: </t>
    </r>
    <r>
      <rPr>
        <rFont val="Calibri"/>
        <color theme="1"/>
        <sz val="12.0"/>
      </rPr>
      <t>1</t>
    </r>
    <r>
      <rPr>
        <rFont val="Calibri"/>
        <color theme="1"/>
        <sz val="12.0"/>
      </rPr>
      <t xml:space="preserve">; Máx: </t>
    </r>
    <r>
      <rPr>
        <rFont val="Calibri"/>
        <color theme="1"/>
        <sz val="12.0"/>
      </rPr>
      <t>12</t>
    </r>
    <r>
      <rPr>
        <rFont val="Calibri"/>
        <color theme="1"/>
        <sz val="12.0"/>
      </rPr>
      <t xml:space="preserve">; Step: 1
Q3: Mín: </t>
    </r>
    <r>
      <rPr>
        <rFont val="Calibri"/>
        <color theme="1"/>
        <sz val="12.0"/>
      </rPr>
      <t>1</t>
    </r>
    <r>
      <rPr>
        <rFont val="Calibri"/>
        <color theme="1"/>
        <sz val="12.0"/>
      </rPr>
      <t xml:space="preserve">; Máx: </t>
    </r>
    <r>
      <rPr>
        <rFont val="Calibri"/>
        <color theme="1"/>
        <sz val="12.0"/>
      </rPr>
      <t>12</t>
    </r>
    <r>
      <rPr>
        <rFont val="Calibri"/>
        <color theme="1"/>
        <sz val="12.0"/>
      </rPr>
      <t xml:space="preserve">; Step: 1
Q4: Mín: </t>
    </r>
    <r>
      <rPr>
        <rFont val="Calibri"/>
        <color theme="1"/>
        <sz val="12.0"/>
      </rPr>
      <t>1</t>
    </r>
    <r>
      <rPr>
        <rFont val="Calibri"/>
        <color theme="1"/>
        <sz val="12.0"/>
      </rPr>
      <t xml:space="preserve">; Máx: 12; Step: 1
</t>
    </r>
    <r>
      <rPr>
        <rFont val="Calibri"/>
        <color theme="1"/>
        <sz val="12.0"/>
      </rPr>
      <t>(uniques: true)</t>
    </r>
  </si>
  <si>
    <t>&lt;p&gt;La frecuencia absoluta es un número que indica la cantidad de veces que un dato se repite. Por ejemplo, el valor {{Q2}} aparece repetido tres veces, por lo que su frecuencia absoluta es 3.&lt;/p&gt;</t>
  </si>
  <si>
    <t>{"id":"M3-EyP-1a-I-2","stimulus":"&lt;p&gt;Qual tabela de frequência representa esses valores?&lt;/p&gt;&lt;div style=\"border: 3px solid #C77CB7; padding: 0.5rem;\"&gt;&lt;table style=\"width: 100%; background: none !important;\"&gt;&lt;tbody&gt;&lt;tr&gt;&lt;td style=\"width: 20%; text-align: center; border: none; background: none !important;\"&gt;{{Q2}}&lt;/td&gt;&lt;td style=\"width: 20%; text-align: center; border: none; background: none !important;\"&gt;{{Q3}}&lt;/td&gt;&lt;td style=\"width: 20%; text-align: center; border: none; background: none !important;\"&gt;{{Q2}}&lt;/td&gt;&lt;td style=\"width: 20%; text-align: center; border: none; background: none !important;\"&gt;{{Q4}}&lt;/td&gt;&lt;td style=\"width: 20%; text-align: center; border: none; background: none !important;\"&gt;{{Q1}}&lt;/td&gt;&lt;/tr&gt;&lt;tr&gt;&lt;td style=\"width: 20%; text-align: center; border: none; background: none !important;\"&gt;{{Q3}}&lt;/td&gt;&lt;td style=\"width: 20%; text-align: center; border: none; background: none !important;\"&gt;{{Q3}}&lt;/td&gt;&lt;td style=\"width: 20%; text-align: center; border: none; background: none !important;\"&gt;{{Q2}}&lt;/td&gt;&lt;td style=\"width: 20%; text-align: center; border: none; background: none !important;\"&gt;{{Q4}}&lt;/td&gt;&lt;td style=\"width: 20%; text-align: center; border: none; background: none !important;\"&gt;{{Q3}}&lt;/td&gt;&lt;/tr&gt;&lt;/tbody&gt;&lt;/table&gt;&lt;/div&gt;","hint":"&lt;p&gt;A frequência absoluta de um dado é o número de vezes que ele é repetido.&lt;/p&gt;","feedback":"&lt;p&gt;A frequência absoluta é o número que indica a quantidade de vezes que um dado é repetido. Por exemplo, o valor {{Q2}} aparece repetido três vezes, então sua frequência absoluta é 3.&lt;/p&gt;","seed":{"parameters":[{"name":"Q1","label":null,"min":1,"max":12,"step":1},{"name":"Q2","label":null,"min":1,"max":12,"step":1},{"name":"Q3","label":null,"min":1,"max":12,"step":1},{"name":"Q4","label":null,"min":1,"max":12,"step":1}],"calculated":[{"name":"A1","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center;\"&gt;1&lt;/td&gt;&lt;/tr&gt;&lt;tr&gt;&lt;td style=\"width: 50%; text-align: center;\"&gt;{{Q2}}&lt;/td&gt;&lt;td style=\"width: 50%; text-align: center;\"&gt;3&lt;/td&gt;&lt;/tr&gt;&lt;tr&gt;&lt;td style=\"width: 50%; text-align: center;\"&gt;{{Q3}}&lt;/td&gt;&lt;td style=\"width: 50%; text-align: center;\"&gt;4&lt;/td&gt;&lt;/tr&gt;&lt;tr&gt;&lt;td style=\"width: 50%; text-align: center;\"&gt;{{Q4}}&lt;/td&gt;&lt;td style=\"width: 50%; text-align: center;\"&gt;2&lt;/td&gt;&lt;/tr&gt;&lt;/tbody&gt;&lt;/table&gt;"},{"name":"A2","label":"&lt;table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center;\"&gt;{{Q1}}&lt;/td&gt;&lt;/tr&gt;&lt;tr&gt;&lt;td style=\"width: 50%; text-align: center;\"&gt;{{Q2}}&lt;/td&gt;&lt;td style=\"width: 50%; text-align: center;\"&gt;{{Q2}}&lt;/td&gt;&lt;/tr&gt;&lt;tr&gt;&lt;td style=\"width: 50%; text-align: center;\"&gt;{{Q3}}&lt;/td&gt;&lt;td style=\"width: 50%; text-align: center;\"&gt;{{Q3}}&lt;/td&gt;&lt;/tr&gt;&lt;tr&gt;&lt;td style=\"width: 50%; text-align: center;\"&gt;{{Q4}}&lt;/td&gt;&lt;td style=\"width: 50%; text-align: center;\"&gt;{{Q4}}&lt;/td&gt;&lt;/tr&gt;&lt;/tbody&gt;&lt;/table&gt;","incorrect":true},{"name":"A3","label":"&lt;table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center;\"&gt;1&lt;/td&gt;&lt;/tr&gt;&lt;tr&gt;&lt;td style=\"width: 50%; text-align: center;\"&gt;{{Q2}}&lt;/td&gt;&lt;td style=\"width: 50%; text-align: center;\"&gt;2&lt;/td&gt;&lt;/tr&gt;&lt;tr&gt;&lt;td style=\"width: 50%; text-align: center;\"&gt;{{Q3}}&lt;/td&gt;&lt;td style=\"width: 50%; text-align: center;\"&gt;4&lt;/td&gt;&lt;/tr&gt;&lt;tr&gt;&lt;td style=\"width: 50%; text-align: center;\"&gt;{{Q4}}&lt;/td&gt;&lt;td style=\"width: 50%; text-align: center;\"&gt;3&lt;/td&gt;&lt;/tr&gt;&lt;/tbody&gt;&lt;/table&gt;","incorrect":true},{"name":"A4","label":"&lt;table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center;\"&gt;2&lt;/td&gt;&lt;/tr&gt;&lt;tr&gt;&lt;td style=\"width: 50%; text-align: center;\"&gt;{{Q2}}&lt;/td&gt;&lt;td style=\"width: 50%; text-align: center;\"&gt;1&lt;/td&gt;&lt;/tr&gt;&lt;tr&gt;&lt;td style=\"width: 50%; text-align: center;\"&gt;{{Q3}}&lt;/td&gt;&lt;td style=\"width: 50%; text-align: center;\"&gt;4&lt;/td&gt;&lt;/tr&gt;&lt;tr&gt;&lt;td style=\"width: 50%; text-align: center;\"&gt;{{Q4}}&lt;/td&gt;&lt;td style=\"width: 50%; text-align: center;\"&gt;3&lt;/td&gt;&lt;/tr&gt;&lt;/tbody&gt;&lt;/table&gt;","incorrect":true},{"name":"A5","label":"&lt;table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center;\"&gt;1&lt;/td&gt;&lt;td style=\"width: 50%; text-align: center;\"&gt;{{Q1}}&lt;/td&gt;&lt;/tr&gt;&lt;tr&gt;&lt;td style=\"width: 50%; text-align: center;\"&gt;3&lt;/td&gt;&lt;td style=\"width: 50%; text-align: center;\"&gt;{{Q2}}&lt;/td&gt;&lt;/tr&gt;&lt;tr&gt;&lt;td style=\"width: 50%; text-align: center;\"&gt;4&lt;/td&gt;&lt;td style=\"width: 50%; text-align: center;\"&gt;{{Q3}}&lt;/td&gt;&lt;/tr&gt;&lt;tr&gt;&lt;td style=\"width: 50%; text-align: center;\"&gt;2&lt;/td&gt;&lt;td style=\"width: 50%; text-align: center;\"&gt;{{Q4}}&lt;/td&gt;&lt;/tr&gt;&lt;/tbody&gt;&lt;/table&gt;","incorrect":true}],"uniques":true},"algorithm":{"name":"trueFalse","template":"Multiple choice – standard","params":{"countCorrect":1,"countIncorrect":2,"showCheckIcon":false,"columns":3}}}</t>
  </si>
  <si>
    <t>Observa los datos en el recuadro y completa la tabla de frecuencias.
(recuadrar estos números en una tabla sin cabecera y sin linea interior)
{{Q1}}   {{Q3}}   {{Q4}}   {{Q3}}   {{Q1}} 
{{Q3}}   {{Q2}}   {{Q2}}   {{Q4}}   {{Q1}} 
Tabla:
Valores I Frecuencia absoluta
{{Q1}}   I    {{A1}}
{{Q2}}   I    {{A2}}
{{Q3}}   I    {{A3}}
{{Q4}}   I    {{A4}}</t>
  </si>
  <si>
    <r>
      <rPr>
        <rFont val="Calibri"/>
        <color theme="1"/>
        <sz val="12.0"/>
      </rPr>
      <t xml:space="preserve">Q1: Mín: 1; Máx: </t>
    </r>
    <r>
      <rPr>
        <rFont val="Calibri"/>
        <color theme="1"/>
        <sz val="12.0"/>
      </rPr>
      <t>12</t>
    </r>
    <r>
      <rPr>
        <rFont val="Calibri"/>
        <color theme="1"/>
        <sz val="12.0"/>
      </rPr>
      <t xml:space="preserve">; Step: 1
Q2: Mín: </t>
    </r>
    <r>
      <rPr>
        <rFont val="Calibri"/>
        <color theme="1"/>
        <sz val="12.0"/>
      </rPr>
      <t>1</t>
    </r>
    <r>
      <rPr>
        <rFont val="Calibri"/>
        <color theme="1"/>
        <sz val="12.0"/>
      </rPr>
      <t xml:space="preserve">; Máx: </t>
    </r>
    <r>
      <rPr>
        <rFont val="Calibri"/>
        <color theme="1"/>
        <sz val="12.0"/>
      </rPr>
      <t>12</t>
    </r>
    <r>
      <rPr>
        <rFont val="Calibri"/>
        <color theme="1"/>
        <sz val="12.0"/>
      </rPr>
      <t xml:space="preserve">; Step: 1
Q3: Mín: </t>
    </r>
    <r>
      <rPr>
        <rFont val="Calibri"/>
        <color theme="1"/>
        <sz val="12.0"/>
      </rPr>
      <t>1</t>
    </r>
    <r>
      <rPr>
        <rFont val="Calibri"/>
        <color theme="1"/>
        <sz val="12.0"/>
      </rPr>
      <t xml:space="preserve">; Máx: </t>
    </r>
    <r>
      <rPr>
        <rFont val="Calibri"/>
        <color theme="1"/>
        <sz val="12.0"/>
      </rPr>
      <t>12</t>
    </r>
    <r>
      <rPr>
        <rFont val="Calibri"/>
        <color theme="1"/>
        <sz val="12.0"/>
      </rPr>
      <t xml:space="preserve">; Step: 1
Q4: Mín: </t>
    </r>
    <r>
      <rPr>
        <rFont val="Calibri"/>
        <color theme="1"/>
        <sz val="12.0"/>
      </rPr>
      <t>1</t>
    </r>
    <r>
      <rPr>
        <rFont val="Calibri"/>
        <color theme="1"/>
        <sz val="12.0"/>
      </rPr>
      <t xml:space="preserve">; Máx: 12; Step: 1
</t>
    </r>
    <r>
      <rPr>
        <rFont val="Calibri"/>
        <color theme="1"/>
        <sz val="12.0"/>
      </rPr>
      <t>(uniques: true)</t>
    </r>
  </si>
  <si>
    <t>A1 = 3
A2 = 2
A3 = 3
A4 = 2</t>
  </si>
  <si>
    <t>&lt;p&gt;La frecuencia absoluta es un número que indica la cantidad de veces que un dato se repite. Por ejemplo, el valor {{Q1}} aparece repetido tres veces, por lo que su frecuencia absoluta es 3.&lt;/p&gt;</t>
  </si>
  <si>
    <t>{"id":"M3-EyP-1a-E-1","stimulus":"&lt;p&gt;Observe os dados no quadro e complete a tabela de frequências.&lt;/p&gt;&lt;div style=\"border: 3px solid #BEE072; padding: 0.5rem;\"&gt;&lt;table style=\"width: 100%; background: none !important;\"&gt;&lt;tbody&gt;&lt;tr&gt;&lt;td style=\"width: 20%; text-align: center; border: none; background: none !important;\"&gt;{{Q1}}&lt;/td&gt;&lt;td style=\"width: 20%; text-align: center; border: none; background: none !important;\"&gt;{{Q3}}&lt;/td&gt;&lt;td style=\"width: 20%; text-align: center; border: none; background: none !important;\"&gt;{{Q4}}&lt;/td&gt;&lt;td style=\"width: 20%; text-align: center; border: none; background: none !important;\"&gt;{{Q3}}&lt;/td&gt;&lt;td style=\"width: 20%; text-align: center; border: none; background: none !important;\"&gt;{{Q1}}&lt;/td&gt;&lt;/tr&gt;&lt;tr&gt;&lt;td style=\"width: 20%; text-align: center; border: none; background: none !important;\"&gt;{{Q3}}&lt;/td&gt;&lt;td style=\"width: 20%; text-align: center; border: none; background: none !important;\"&gt;{{Q2}}&lt;/td&gt;&lt;td style=\"width: 20%; text-align: center; border: none; background: none !important;\"&gt;{{Q2}}&lt;/td&gt;&lt;td style=\"width: 20%; text-align: center; border: none; background: none !important;\"&gt;{{Q4}}&lt;/td&gt;&lt;td style=\"width: 20%; text-align: center; border: none; background: none !important;\"&gt;{{Q1}}&lt;/td&gt;&lt;/tr&gt;&lt;/tbody&gt;&lt;/table&gt;&lt;/div&gt;","template":"&lt;table style=\"width: 100%;\"&gt;&lt;tbody&gt;&lt;tr&gt;&lt;td style=\"width: 50%; text-align: center; color: black; font-weight: bold; background-color: #BEE072; vertical-align: middle;\"&gt;Valores&lt;/td&gt;&lt;td style=\"width: 50%; text-align: center; color: black; font-weight: bold; background-color: #BEE072; vertical-align: middle;\"&gt;Frequência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center;\"&gt;{{response}}&lt;/td&gt;&lt;/tr&gt;&lt;tr&gt;&lt;td style=\"width: 50%; text-align: center;\"&gt;{{Q4}}&lt;/td&gt;&lt;td style=\"width: 50%; text-align: center;\"&gt;{{response}}&lt;/td&gt;&lt;/tr&gt;&lt;/tbody&gt;&lt;/table&gt;","hint":"&lt;p&gt;A frequência absoluta de um dado é o número de vezes que ele é repetido.&lt;/p&gt;","feedback":"&lt;p&gt;A frequência absoluta é o número que indica a quantidade de vezes que um dado é repetido. Por exemplo, o valor {{Q1}} aparece repetido três vezes, então sua frequência absoluta é 3.&lt;/p&gt;","seed":{"parameters":[{"name":"Q1","label":null,"min":1,"max":12,"step":1},{"name":"Q2","label":null,"min":1,"max":12,"step":1},{"name":"Q3","label":null,"min":1,"max":12,"step":1},{"name":"Q4","label":null,"min":1,"max":12,"step":1}],"calculated":[{"name":"A1","label":"{{function}}","function":3},{"name":"A2","label":"{{function}}","function":2},{"name":"A3","label":"{{function}}","function":3},{"name":"A4","label":"{{function}}","function":2}],"uniques":true},"algorithm":{"name":"calculateOperation","params":{"method":"equivLiteral","keyboard":"NUMERICAL"}}}</t>
  </si>
  <si>
    <t>Observa los datos en el recuadro y completa la tabla de frecuencias.
(recuadrar estos números en una tabla sin cabecera y sin linea interior)
{{Q1}}   {{Q3}}   {{Q4}}   {{Q3}}   {{Q2}} 
{{Q1}}   {{Q3}}   {{Q2}}   {{Q3}}   {{Q2}} 
Tabla:
Valores I Frecuencia absoluta
{{Q1}}   I    {{A1}}
{{Q2}}   I    {{A2}}
{{Q3}}   I    {{A3}}
{{Q4}}   I    {{A4}}</t>
  </si>
  <si>
    <r>
      <rPr>
        <rFont val="Calibri"/>
        <color theme="1"/>
        <sz val="12.0"/>
      </rPr>
      <t xml:space="preserve">Q1: Mín: 1; Máx: </t>
    </r>
    <r>
      <rPr>
        <rFont val="Calibri"/>
        <color theme="1"/>
        <sz val="12.0"/>
      </rPr>
      <t>15</t>
    </r>
    <r>
      <rPr>
        <rFont val="Calibri"/>
        <color theme="1"/>
        <sz val="12.0"/>
      </rPr>
      <t xml:space="preserve">; Step: 1
Q2: Mín: </t>
    </r>
    <r>
      <rPr>
        <rFont val="Calibri"/>
        <color theme="1"/>
        <sz val="12.0"/>
      </rPr>
      <t>1</t>
    </r>
    <r>
      <rPr>
        <rFont val="Calibri"/>
        <color theme="1"/>
        <sz val="12.0"/>
      </rPr>
      <t xml:space="preserve">; Máx: </t>
    </r>
    <r>
      <rPr>
        <rFont val="Calibri"/>
        <color theme="1"/>
        <sz val="12.0"/>
      </rPr>
      <t>15</t>
    </r>
    <r>
      <rPr>
        <rFont val="Calibri"/>
        <color theme="1"/>
        <sz val="12.0"/>
      </rPr>
      <t xml:space="preserve">; Step: 1
Q3: Mín: </t>
    </r>
    <r>
      <rPr>
        <rFont val="Calibri"/>
        <color theme="1"/>
        <sz val="12.0"/>
      </rPr>
      <t>1</t>
    </r>
    <r>
      <rPr>
        <rFont val="Calibri"/>
        <color theme="1"/>
        <sz val="12.0"/>
      </rPr>
      <t xml:space="preserve">; Máx: </t>
    </r>
    <r>
      <rPr>
        <rFont val="Calibri"/>
        <color theme="1"/>
        <sz val="12.0"/>
      </rPr>
      <t>15</t>
    </r>
    <r>
      <rPr>
        <rFont val="Calibri"/>
        <color theme="1"/>
        <sz val="12.0"/>
      </rPr>
      <t xml:space="preserve">; Step: 1
Q4: Mín: </t>
    </r>
    <r>
      <rPr>
        <rFont val="Calibri"/>
        <color theme="1"/>
        <sz val="12.0"/>
      </rPr>
      <t>1</t>
    </r>
    <r>
      <rPr>
        <rFont val="Calibri"/>
        <color theme="1"/>
        <sz val="12.0"/>
      </rPr>
      <t xml:space="preserve">; Máx: 15; Step: 1
</t>
    </r>
    <r>
      <rPr>
        <rFont val="Calibri"/>
        <color theme="1"/>
        <sz val="12.0"/>
      </rPr>
      <t>(uniques: true)</t>
    </r>
  </si>
  <si>
    <t>A1 = 2
A2 = 3
A3 = 4
A4 = 1</t>
  </si>
  <si>
    <t>&lt;p&gt;La frecuencia absoluta es un número que indica la cantidad de veces que un dato se repite. Por ejemplo, el valor {{Q1}} aparece repetido dos veces, por lo que su frecuencia absoluta es 2.&lt;/p&gt;</t>
  </si>
  <si>
    <t>{"id":"M3-EyP-1a-E-2","stimulus":"&lt;p&gt;Observe os dados no quadro e complete a tabela de frequências.&lt;/p&gt;&lt;div style=\"border: 3px solid #BEE072; padding: 0.5rem;\"&gt;&lt;table style=\"width: 100%; background: none !important;\"&gt;&lt;tbody&gt;&lt;tr&gt;&lt;td style=\"width: 20%; text-align: center; border: none; background: none !important;\"&gt;{{Q1}}&lt;/td&gt;&lt;td style=\"width: 20%; text-align: center; border: none; background: none !important;\"&gt;{{Q3}}&lt;/td&gt;&lt;td style=\"width: 20%; text-align: center; border: none; background: none !important;\"&gt;{{Q4}}&lt;/td&gt;&lt;td style=\"width: 20%; text-align: center; border: none; background: none !important;\"&gt;{{Q3}}&lt;/td&gt;&lt;td style=\"width: 20%; text-align: center; border: none; background: none !important;\"&gt;{{Q2}}&lt;/td&gt;&lt;/tr&gt;&lt;tr&gt;&lt;td style=\"width: 20%; text-align: center; border: none; background: none !important;\"&gt;{{Q1}}&lt;/td&gt;&lt;td style=\"width: 20%; text-align: center; border: none; background: none !important;\"&gt;{{Q3}}&lt;/td&gt;&lt;td style=\"width: 20%; text-align: center; border: none; background: none !important;\"&gt;{{Q2}}&lt;/td&gt;&lt;td style=\"width: 20%; text-align: center; border: none; background: none !important;\"&gt;{{Q3}}&lt;/td&gt;&lt;td style=\"width: 20%; text-align: center; border: none; background: none !important;\"&gt;{{Q2}}&lt;/td&gt;&lt;/tr&gt;&lt;/tbody&gt;&lt;/table&gt;&lt;/div&gt;","template":"&lt;table style=\"width: 100%;\"&gt;&lt;tbody&gt;&lt;tr&gt;&lt;td style=\"width: 50%; text-align: center; color: black; font-weight: bold; background-color: #BEE072; vertical-align: middle;\"&gt;Valores&lt;/td&gt;&lt;td style=\"width: 50%; text-align: center; color: black; font-weight: bold; background-color: #BEE072; vertical-align: middle;\"&gt;Frequência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center;\"&gt;{{response}}&lt;/td&gt;&lt;/tr&gt;&lt;tr&gt;&lt;td style=\"width: 50%; text-align: center;\"&gt;{{Q4}}&lt;/td&gt;&lt;td style=\"width: 50%; text-align: center;\"&gt;{{response}}&lt;/td&gt;&lt;/tr&gt;&lt;/tbody&gt;&lt;/table&gt;","hint":"&lt;p&gt;A frequência absoluta de um dado é o número de vezes que ele é repetido.&lt;/p&gt;","feedback":"&lt;p&gt;A frequência absoluta é o número que indica a quantidade de vezes que um dado é repetido. Por exemplo, o valor {{Q1}} aparece repetido duas vezes, então sua frequência absoluta é 2.&lt;/p&gt;","seed":{"parameters":[{"name":"Q1","label":null,"min":1,"max":15,"step":1},{"name":"Q2","label":null,"min":1,"max":15,"step":1},{"name":"Q3","label":null,"min":1,"max":15,"step":1},{"name":"Q4","label":null,"min":1,"max":15,"step":1}],"calculated":[{"name":"A1","label":"{{function}}","function":2},{"name":"A2","label":"{{function}}","function":3},{"name":"A3","label":"{{function}}","function":4},{"name":"A4","label":"{{function}}","function":1}],"uniques":true},"algorithm":{"name":"calculateOperation","params":{"method":"equivLiteral","keyboard":"NUMERICAL"}}}</t>
  </si>
  <si>
    <t>Observa los datos en el recuadro y completa la tabla de frecuencias.
(recuadrar estos números en una tabla sin cabecera y sin linea interior)
{{Q4}}   {{Q3}}   {{Q4}}   {{Q3}}   {{Q2}} 
{{Q3}}   {{Q3}}   {{Q2}}   {{Q3}}   {{Q1}} 
Tabla:
Valores I Frecuencia absoluta
{{Q1}}    I    {{A1}}
{{Q2}}    I    {{A2}}
{{Q3}}    I    {{A3}}
{{Q4}}    I    {{A4}}</t>
  </si>
  <si>
    <r>
      <rPr>
        <rFont val="Calibri"/>
        <color theme="1"/>
        <sz val="12.0"/>
      </rPr>
      <t xml:space="preserve">Q1: Mín: 1; Máx: </t>
    </r>
    <r>
      <rPr>
        <rFont val="Calibri"/>
        <color theme="1"/>
        <sz val="12.0"/>
      </rPr>
      <t>15</t>
    </r>
    <r>
      <rPr>
        <rFont val="Calibri"/>
        <color theme="1"/>
        <sz val="12.0"/>
      </rPr>
      <t xml:space="preserve">; Step: 1
Q2: Mín: </t>
    </r>
    <r>
      <rPr>
        <rFont val="Calibri"/>
        <color theme="1"/>
        <sz val="12.0"/>
      </rPr>
      <t>1</t>
    </r>
    <r>
      <rPr>
        <rFont val="Calibri"/>
        <color theme="1"/>
        <sz val="12.0"/>
      </rPr>
      <t xml:space="preserve">; Máx: </t>
    </r>
    <r>
      <rPr>
        <rFont val="Calibri"/>
        <color theme="1"/>
        <sz val="12.0"/>
      </rPr>
      <t>15</t>
    </r>
    <r>
      <rPr>
        <rFont val="Calibri"/>
        <color theme="1"/>
        <sz val="12.0"/>
      </rPr>
      <t xml:space="preserve">; Step: 1
Q3: Mín: </t>
    </r>
    <r>
      <rPr>
        <rFont val="Calibri"/>
        <color theme="1"/>
        <sz val="12.0"/>
      </rPr>
      <t>1</t>
    </r>
    <r>
      <rPr>
        <rFont val="Calibri"/>
        <color theme="1"/>
        <sz val="12.0"/>
      </rPr>
      <t xml:space="preserve">; Máx: </t>
    </r>
    <r>
      <rPr>
        <rFont val="Calibri"/>
        <color theme="1"/>
        <sz val="12.0"/>
      </rPr>
      <t>15</t>
    </r>
    <r>
      <rPr>
        <rFont val="Calibri"/>
        <color theme="1"/>
        <sz val="12.0"/>
      </rPr>
      <t xml:space="preserve">; Step: 1
Q4: Mín: </t>
    </r>
    <r>
      <rPr>
        <rFont val="Calibri"/>
        <color theme="1"/>
        <sz val="12.0"/>
      </rPr>
      <t>1</t>
    </r>
    <r>
      <rPr>
        <rFont val="Calibri"/>
        <color theme="1"/>
        <sz val="12.0"/>
      </rPr>
      <t xml:space="preserve">; Máx: 15; Step: 1
</t>
    </r>
    <r>
      <rPr>
        <rFont val="Calibri"/>
        <color theme="1"/>
        <sz val="12.0"/>
      </rPr>
      <t>(uniques: true)</t>
    </r>
  </si>
  <si>
    <t>A1 = 1
A2 = 2
A3 = 5
A4 = 2</t>
  </si>
  <si>
    <t>&lt;p&gt;La frecuencia absoluta es un número que indica la cantidad de veces que un dato se repite. Por ejemplo, el valor {{Q1}} aparece repetido una vez, por lo que su frecuencia absoluta es 1.&lt;/p&gt;</t>
  </si>
  <si>
    <t>{"id":"M3-EyP-1a-E-3","stimulus":"&lt;p&gt;Observe os dados no quadro e complete a tabela de frequências.&lt;/p&gt;&lt;div style=\"border: 3px solid #BEE072; padding: 0.5rem;\"&gt;&lt;table style=\"width: 100%; background: none !important;\"&gt;&lt;tbody&gt;&lt;tr&gt;&lt;td style=\"width: 20%; text-align: center; border: none; background: none !important;\"&gt;{{Q4}}&lt;/td&gt;&lt;td style=\"width: 20%; text-align: center; border: none; background: none !important;\"&gt;{{Q3}}&lt;/td&gt;&lt;td style=\"width: 20%; text-align: center; border: none; background: none !important;\"&gt;{{Q4}}&lt;/td&gt;&lt;td style=\"width: 20%; text-align: center; border: none; background: none !important;\"&gt;{{Q3}}&lt;/td&gt;&lt;td style=\"width: 20%; text-align: center; border: none; background: none !important;\"&gt;{{Q2}}&lt;/td&gt;&lt;/tr&gt;&lt;tr&gt;&lt;td style=\"width: 20%; text-align: center; border: none; background: none !important;\"&gt;{{Q3}}&lt;/td&gt;&lt;td style=\"width: 20%; text-align: center; border: none; background: none !important;\"&gt;{{Q3}}&lt;/td&gt;&lt;td style=\"width: 20%; text-align: center; border: none; background: none !important;\"&gt;{{Q2}}&lt;/td&gt;&lt;td style=\"width: 20%; text-align: center; border: none; background: none !important;\"&gt;{{Q3}}&lt;/td&gt;&lt;td style=\"width: 20%; text-align: center; border: none; background: none !important;\"&gt;{{Q1}}&lt;/td&gt;&lt;/tr&gt;&lt;/tbody&gt;&lt;/table&gt;&lt;/div&gt;","template":"&lt;table style=\"width: 100%;\"&gt;&lt;tbody&gt;&lt;tr&gt;&lt;td style=\"width: 50%; text-align: center; color: black; font-weight: bold; background-color: #BEE072; vertical-align: middle;\"&gt;Valores&lt;/td&gt;&lt;td style=\"width: 50%; text-align: center; color: black; font-weight: bold; background-color: #BEE072; vertical-align: middle;\"&gt;Frequência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center;\"&gt;{{response}}&lt;/td&gt;&lt;/tr&gt;&lt;tr&gt;&lt;td style=\"width: 50%; text-align: center;\"&gt;{{Q4}}&lt;/td&gt;&lt;td style=\"width: 50%; text-align: center;\"&gt;{{response}}&lt;/td&gt;&lt;/tr&gt;&lt;/tbody&gt;&lt;/table&gt;","hint":"&lt;p&gt;A frequência absoluta de um dado é o número de vezes que ele é repetido.&lt;/p&gt;","feedback":"&lt;p&gt;A frequência absoluta é o número que indica a quantidade de vezes que um dado é repetido. Por exemplo, o valor {{Q1}} aparece repetido uma vez, então sua frequência absoluta é 1.&lt;/p&gt;","seed":{"parameters":[{"name":"Q1","label":null,"min":1,"max":15,"step":1},{"name":"Q2","label":null,"min":1,"max":15,"step":1},{"name":"Q3","label":null,"min":1,"max":15,"step":1},{"name":"Q4","label":null,"min":1,"max":15,"step":1}],"calculated":[{"name":"A1","label":"{{function}}","function":1},{"name":"A2","label":"{{function}}","function":2},{"name":"A3","label":"{{function}}","function":5},{"name":"A4","label":"{{function}}","function":2}],"uniques":true},"algorithm":{"name":"calculateOperation","params":{"method":"equivLiteral","keyboard":"NUMERICAL"}}}</t>
  </si>
  <si>
    <t>Un oftalmólogo ha apuntado el color de ojos de sus pacientes. Observa estos datos y completa la tabla de frecuencias.
(recuadrar los datos de abajo)
{{Q1}}   {{Q2}}   {{Q1}}   {{Q3}}
{{Q1}}   {{Q1}}   {{Q2}}   {{Q2}}
{{Q1}}   {{Q3}}   {{Q3}}   {{Q3}}
{{Q1}}   {{Q1}}   {{Q1}}   {{Q2}}
Tabla:
Color de ojos   I Frecuencia absoluta
{{Q1}}                I    {{A1}}
{{Q2}}                I    {{A2}}
{{Q3}}                I    {{A3}}</t>
  </si>
  <si>
    <t>Q1: "Azules", "Marrones", "Verdes"
Q2: "Azules", "Marrones", "Verdes"
Q3: "Azules", "Marrones", "Verdes"</t>
  </si>
  <si>
    <t>A1 = 8
A2 = 4
A3 = 4</t>
  </si>
  <si>
    <t>&lt;p&gt;La frecuencia absoluta es un número que indica la cantidad de veces que un dato se repite. Por ejemplo, el valor &lt;i&gt;{{Q1}}&lt;/i&gt; aparece repetido ocho veces, entonces su frecuencia absoluta es 8.&lt;/p&gt;</t>
  </si>
  <si>
    <t>{"id":"M3-EyP-1a-A-1","stimulus":"&lt;p&gt;Um oftalmologista registrou a cor dos olhos de seus pacientes. Observe os dados e complete a tabela de frequências.&lt;/p&gt;&lt;div style=\"border: 3px solid #9FC1FD; padding: 0.5rem;\"&gt;&lt;table style=\"width: 100%; background: none !important;\"&gt;&lt;tbody&gt;&lt;tr&gt;&lt;td style=\"width: 25%; text-align: center; border: none; background: none !important;\"&gt;{{Q1}}&lt;/td&gt;&lt;td style=\"width: 25%; text-align: center; border: none; background: none !important;\"&gt;{{Q2}}&lt;/td&gt;&lt;td style=\"width: 25%; text-align: center; border: none; background: none !important;\"&gt;{{Q1}}&lt;/td&gt;&lt;td style=\"width: 25%; text-align: center; border: none; background: none !important;\"&gt;{{Q3}}&lt;/td&gt;&lt;/tr&gt;&lt;tr&gt;&lt;td style=\"width: 25%; text-align: center; border: none; background: none !important;\"&gt;{{Q1}}&lt;/td&gt;&lt;td style=\"width: 25%; text-align: center; border: none; background: none !important;\"&gt;{{Q1}}&lt;/td&gt;&lt;td style=\"width: 25%; text-align: center; border: none; background: none !important;\"&gt;{{Q2}}&lt;/td&gt;&lt;td style=\"width: 25%; text-align: center; border: none; background: none !important;\"&gt;{{Q2}}&lt;/td&gt;&lt;/tr&gt;&lt;tr&gt;&lt;td style=\"width: 25%; text-align: center; border: none; background: none !important;\"&gt;{{Q1}}&lt;/td&gt;&lt;td style=\"width: 25%; text-align: center; border: none; background: none !important;\"&gt;{{Q3}}&lt;/td&gt;&lt;td style=\"width: 25%; text-align: center; border: none; background: none !important;\"&gt;{{Q3}}&lt;/td&gt;&lt;td style=\"width: 25%; text-align: center; border: none; background: none !important;\"&gt;{{Q3}}&lt;/td&gt;&lt;/tr&gt;&lt;tr&gt;&lt;td style=\"width: 25%; text-align: center; border: none; background: none !important;\"&gt;{{Q1}}&lt;/td&gt;&lt;td style=\"width: 25%; text-align: center; border: none; background: none !important;\"&gt;{{Q1}}&lt;/td&gt;&lt;td style=\"width: 25%; text-align: center; border: none; background: none !important;\"&gt;{{Q1}}&lt;/td&gt;&lt;td style=\"width: 25%; text-align: center; border: none; background: none !important;\"&gt;{{Q2}}&lt;/td&gt;&lt;/tr&gt;&lt;/tbody&gt;&lt;/table&gt;&lt;/div&gt;","template":"&lt;table style=\"width: 100%;\"&gt;&lt;tbody&gt;&lt;tr&gt;&lt;td style=\"width: 50%; text-align: center; color: white; font-weight: bold; background-color: #9FC1FD; vertical-align: middle;\"&gt;Cor dos olhos&lt;/td&gt;&lt;td style=\"width: 50%; text-align: center; color: white; font-weight: bold; background-color: #9FC1FD; vertical-align: middle;\"&gt;Frequência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center;\"&gt;{{response}}&lt;/td&gt;&lt;/tbody&gt;&lt;/table&gt;","hint":"&lt;p&gt;A frequência absoluta de um dado é o número de vezes que ele é repetido.&lt;/p&gt;","feedback":"&lt;p&gt;A frequência absoluta é o número que indica a quantidade de vezes que um dado é repetido. Por exemplo, o valor &lt;i&gt;{{Q1}}&lt;/i&gt; aparece repetido oito vezes, então sua frequência absoluta é 8.&lt;/p&gt;","seed":{"parameters":[{"name":"Q1","label":null,"list":["Azuis","Castanhos","Verdes"]},{"name":"Q2","label":null,"list":["Azuis","Castanhos","Verdes"]},{"name":"Q3","label":null,"list":["Azuis","Castanhos","Verdes"]}],"calculated":[{"name":"A1","label":"{{function}}","function":"8"},{"name":"A2","label":"{{function}}","function":"4"},{"name":"A3","label":"{{function}}","function":"4"}],"uniques":true},"algorithm":{"name":"calculateOperation","params":{"method":"equivLiteral","keyboard":"NUMERICAL"}}}</t>
  </si>
  <si>
    <t>César ha encuestado a sus amigos para saber cuál es su infusión favorita. Observa estos datos y completa la tabla de frecuencias.
(recuadrar los datos de abajo)
{{Q1}}  {{Q1}} {{Q2}}  {{Q3}}
{{Q2}}  {{Q1}}  {{Q2}} {{Q2}}
{{Q2}}  {{Q2}}  {{Q1}} {{Q3}}
{{Q1}}  {{Q2}}   {{Q3}}  {{Q3}}
Tabla:
 Infusión     I    Frecuencia absoluta
   {{Q1}}       I    {{A1}}
   {{Q2}}       I    {{A2}}
   {{Q3}}       I    {{A3}}</t>
  </si>
  <si>
    <t>Q1: "Té", "Café", "Manzanilla"
Q2: "Té", "Café", "Manzanilla"
Q3: "Té", "Café", "Manzanilla"</t>
  </si>
  <si>
    <t>A1 = 5
A2 = 7
A3 = 4</t>
  </si>
  <si>
    <t>&lt;p&gt;La frecuencia absoluta es un número que indica la cantidad de veces que un dato se repite. Por ejemplo, el valor &lt;i&gt;{{Q1}}&lt;/i&gt; aparece repetido cinco veces, entonces su frecuencia absoluta es 5.&lt;/p&gt;</t>
  </si>
  <si>
    <t>{"id":"M3-EyP-1a-A-2","stimulus":"&lt;p&gt;César fez uma pesquisa com seus amigos para descobrir qual era a bebida preferida de cada um deles no café da manhã. Observe os dados e complete a tabela de frequências.&lt;/p&gt;&lt;div style=\"border: 3px solid #FEA487; padding: 0.5rem;\"&gt;&lt;table style=\"width: 100%; background: none !important;\"&gt;&lt;tbody&gt;&lt;tr&gt;&lt;td style=\"width: 25%; text-align: center; border: none; background: none !important;\"&gt;{{Q1}}&lt;/td&gt;&lt;td style=\"width: 25%; text-align: center; border: none; background: none !important;\"&gt;{{Q1}}&lt;/td&gt;&lt;td style=\"width: 25%; text-align: center; border: none; background: none !important;\"&gt;{{Q2}}&lt;/td&gt;&lt;td style=\"width: 25%; text-align: center; border: none; background: none !important;\"&gt;{{Q3}}&lt;/td&gt;&lt;/tr&gt;&lt;tr&gt;&lt;td style=\"width: 25%; text-align: center; border: none; background: none !important;\"&gt;{{Q2}}&lt;/td&gt;&lt;td style=\"width: 25%; text-align: center; border: none; background: none !important;\"&gt;{{Q1}}&lt;/td&gt;&lt;td style=\"width: 25%; text-align: center; border: none; background: none !important;\"&gt;{{Q2}}&lt;/td&gt;&lt;td style=\"width: 25%; text-align: center; border: none; background: none !important;\"&gt;{{Q2}}&lt;/td&gt;&lt;/tr&gt;&lt;tr&gt;&lt;td style=\"width: 25%; text-align: center; border: none; background: none !important;\"&gt;{{Q2}}&lt;/td&gt;&lt;td style=\"width: 25%; text-align: center; border: none; background: none !important;\"&gt;{{Q2}}&lt;/td&gt;&lt;td style=\"width: 25%; text-align: center; border: none; background: none !important;\"&gt;{{Q1}}&lt;/td&gt;&lt;td style=\"width: 25%; text-align: center; border: none; background: none !important;\"&gt;{{Q3}}&lt;/td&gt;&lt;/tr&gt;&lt;tr&gt;&lt;td style=\"width: 25%; text-align: center; border: none; background: none !important;\"&gt;{{Q1}}&lt;/td&gt;&lt;td style=\"width: 25%; text-align: center; border: none; background: none !important;\"&gt;{{Q2}}&lt;/td&gt;&lt;td style=\"width: 25%; text-align: center; border: none; background: none !important;\"&gt;{{Q3}}&lt;/td&gt;&lt;td style=\"width: 25%; text-align: center; border: none; background: none !important;\"&gt;{{Q3}}&lt;/td&gt;&lt;/tr&gt;&lt;/tbody&gt;&lt;/table&gt;&lt;/div&gt;","template":"&lt;table style=\"width: 100%;\"&gt;&lt;tbody&gt;&lt;tr&gt;&lt;td style=\"width: 50%; text-align: center; color: white; font-weight: bold; background-color: #FEA487; vertical-align: middle;\"&gt;Bebida&lt;/td&gt;&lt;td style=\"width: 50%; text-align: center; color: white; font-weight: bold; background-color: #FEA487; vertical-align: middle;\"&gt;Frequência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center;\"&gt;{{response}}&lt;/td&gt;&lt;/tbody&gt;&lt;/table&gt;","hint":"&lt;p&gt;A frequência absoluta de um dado é o número de vezes que ele é repetido.&lt;/p&gt;","feedback":"&lt;p&gt;A frequência absoluta é o número que indica a quantidade de vezes que um dado é repetido. Por exemplo, o valor &lt;i&gt;{{Q1}}&lt;/i&gt; aparece repetido cinco vezes, então sua frequência absoluta é 5.&lt;/p&gt;","seed":{"parameters":[{"name":"Q1","label":null,"list":["Chá","Café","Leite"]},{"name":"Q2","label":null,"list":["Chá","Café","Leite"]},{"name":"Q3","label":null,"list":["Chá","Café","Leite"]}],"calculated":[{"name":"A1","label":"{{function}}","function":"5"},{"name":"A2","label":"{{function}}","function":"7"},{"name":"A3","label":"{{function}}","function":"4"}],"uniques":true},"algorithm":{"name":"calculateOperation","params":{"method":"equivLiteral","keyboard":"NUMERICAL"}}}</t>
  </si>
  <si>
    <t>Estas son las notas de una prueba de Matemáticas en 3.º de primaria. A partir de ellas, completa la tabla de frecuencias.
(recuadrar los datos de abajo)
{{Q1}}  {{Q2}}  {{Q3}}  {{Q2}}
{{Q2}}  {{Q1}}  {{Q3}}  {{Q2}}
{{Q1}}  {{Q2}}  {{Q2}}  {{Q3}}
{{Q2}}  {{Q3}} {{Q3}}  {{Q1}}
Tabla:
 Nota    I Frecuencia absoluta
{{Q1}}   I    {{A1}}
{{Q2}}   I    {{A2}}
{{Q3}}   I    {{A3}}</t>
  </si>
  <si>
    <t>Q1: Mín: 5; Máx: 10; Step: 1
Q2: Mín: 5; Máx: 10; Step: 1
Q3: Mín: 5; Máx: 10; Step: 1
(uniques: true)</t>
  </si>
  <si>
    <t>A1 = 4
A2 = 7
A3 = 5</t>
  </si>
  <si>
    <t>&lt;p&gt;La frecuencia absoluta es un número que indica la cantidad de veces que un dato se repite. Por ejemplo, el valor {{Q1}} aparece repetido cuatro veces, entonces su frecuencia absoluta es 4.&lt;/p&gt;</t>
  </si>
  <si>
    <t>{"id":"M3-EyP-1a-A-3","stimulus":"&lt;p&gt;No quadro a seguir estão as notas de um teste de Matemática de uma turma de 3º ano do Ensino Fundamental. A partir dos dados, complete a tabela de frequências.&lt;/p&gt;&lt;div style=\"border: 3px solid #C77CB7; padding: 0.5rem;\"&gt;&lt;table style=\"width: 100%; background: none !important;\"&gt;&lt;tbody&gt;&lt;tr&gt;&lt;td style=\"width: 25%; text-align: center; border: none; background: none !important;\"&gt;{{Q1}}&lt;/td&gt;&lt;td style=\"width: 25%; text-align: center; border: none; background: none !important;\"&gt;{{Q2}}&lt;/td&gt;&lt;td style=\"width: 25%; text-align: center; border: none; background: none !important;\"&gt;{{Q3}}&lt;/td&gt;&lt;td style=\"width: 25%; text-align: center; border: none; background: none !important;\"&gt;{{Q2}}&lt;/td&gt;&lt;/tr&gt;&lt;tr&gt;&lt;td style=\"width: 25%; text-align: center; border: none; background: none !important;\"&gt;{{Q2}}&lt;/td&gt;&lt;td style=\"width: 25%; text-align: center; border: none; background: none !important;\"&gt;{{Q1}}&lt;/td&gt;&lt;td style=\"width: 25%; text-align: center; border: none; background: none !important;\"&gt;{{Q3}}&lt;/td&gt;&lt;td style=\"width: 25%; text-align: center; border: none; background: none !important;\"&gt;{{Q2}}&lt;/td&gt;&lt;/tr&gt;&lt;tr&gt;&lt;td style=\"width: 25%; text-align: center; border: none; background: none !important;\"&gt;{{Q1}}&lt;/td&gt;&lt;td style=\"width: 25%; text-align: center; border: none; background: none !important;\"&gt;{{Q2}}&lt;/td&gt;&lt;td style=\"width: 25%; text-align: center; border: none; background: none !important;\"&gt;{{Q2}}&lt;/td&gt;&lt;td style=\"width: 25%; text-align: center; border: none; background: none !important;\"&gt;{{Q3}}&lt;/td&gt;&lt;/tr&gt;&lt;tr&gt;&lt;td style=\"width: 25%; text-align: center; border: none; background: none !important;\"&gt;{{Q2}}&lt;/td&gt;&lt;td style=\"width: 25%; text-align: center; border: none; background: none !important;\"&gt;{{Q3}}&lt;/td&gt;&lt;td style=\"width: 25%; text-align: center; border: none; background: none !important;\"&gt;{{Q3}}&lt;/td&gt;&lt;td style=\"width: 25%; text-align: center; border: none; background: none !important;\"&gt;{{Q1}}&lt;/td&gt;&lt;/tr&gt;&lt;/tbody&gt;&lt;/table&gt;&lt;/div&gt;","template":"&lt;table style=\"width: 100%;\"&gt;&lt;tbody&gt;&lt;tr&gt;&lt;td style=\"width: 50%; text-align: center; color: white; font-weight: bold; background-color: #C77CB7; vertical-align: middle;\"&gt;Nota&lt;/td&gt;&lt;td style=\"width: 50%; text-align: center; color: white; font-weight: bold; background-color: #C77CB7; vertical-align: middle;\"&gt;Frequência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center;\"&gt;{{response}}&lt;/td&gt;&lt;/tbody&gt;&lt;/table&gt;","hint":"&lt;p&gt;A frequência absoluta de um dado é o número de vezes que ele é repetido.&lt;/p&gt;","feedback":"&lt;p&gt;A frequência absoluta é o número que indica a quantidade de vezes que um dado é repetido. Por exemplo, o valor {{Q1}} aparece repetido quatro vezes, então sua frequência absoluta é 4.&lt;/p&gt;","seed":{"parameters":[{"name":"Q1","label":null,"min":5,"max":10,"step":1},{"name":"Q2","label":null,"min":5,"max":10,"step":1},{"name":"Q3","label":null,"min":5,"max":10,"step":1}],"calculated":[{"name":"A1","label":"{{function}}","function":"4"},{"name":"A2","label":"{{function}}","function":"7"},{"name":"A3","label":"{{function}}","function":"5"}],"uniques":true},"algorithm":{"name":"calculateOperation","params":{"method":"equivLiteral","keyboard":"NUMERICAL"}}}</t>
  </si>
  <si>
    <t>M3-EyP-5a</t>
  </si>
  <si>
    <t>Identifica datos cualitativos y cuantitativos</t>
  </si>
  <si>
    <t>Escoge qué valores de los siguientes son numéricos.
{{A1}}*
{{A2}}*
{{A3}}
(Se ven 3, 2 correctas)</t>
  </si>
  <si>
    <t xml:space="preserve">No </t>
  </si>
  <si>
    <t>A1 = "La altura de un niño", "Los puntos obtenidos en un juego", "Los años de una persona", "La cantidad de seguidores de un &lt;i&gt;influencer&lt;/i&gt;", "La cantidad de galletas en una bolsa", "La cantidad de peces en un acuario", "El precio de una videoconsola"
A2 = "La distancia entre dos ciudades", "El precio de un móvil", "La cantidad de personas que asisten a un evento", "La cantidad de visitas a una plataforma de vídeo", "El tiempo que dura una carrera de ciclistas"
A3 = "El aroma de un perfume", "El sabor de un helado", "El color de los ojos", "El olor de las flores", "El sabor de una fruta", "La golosina preferida de un niño", "El género de tela empleado en un vestido de boda", "El color del pelo", "La especia que da sabor a un plato".</t>
  </si>
  <si>
    <t>Los datos numéricos representan cantidades, al contrario que los no numéricos.</t>
  </si>
  <si>
    <t>&lt;p&gt;Los datos numéricos representan cantidades, al contrario que los no numéricos. Por ejemplo, la altura de un animal es &lt;b&gt;numérica&lt;/b&gt; porque solo puede describirse con números.&lt;/p&gt;
Sin TE particular</t>
  </si>
  <si>
    <t>{"id":"M3-EyP-5a-I-1","stimulus":"&lt;p&gt;Escolha quais dos seguintes valores são numéricos.&lt;/p&gt;","feedback":"&lt;p&gt;Os dados numéricos representam quantidades, ao contrário dos dados não numéricos. Por exemplo, a altura de um animal é &lt;b&gt;numérica&lt;/b&gt; porque só pode ser descrita com números.&lt;/p&gt;","hint":"&lt;p&gt;Os dados numéricos representam quantidades, ao contrário dos dados não numéricos.&lt;/p&gt;","seed":{"parameters":[{"name":"Q1","list":["A altura de uma criança","Os pontos obtidos em um jogo","A idade de uma pessoa","A quantidade de seguidores de um &lt;i&gt;influencer&lt;/i&gt;","O número de biscoitos em um pacote","A quantidade de peixes em um aquário","O preço de um videogame"]},{"name":"Q2","list":["A distância entre dua cidades","O preço de um celular","O número de pessoas que participam de um evento","O número de visitas a uma plataforma de vídeos","O tempo de duração de uma corrida de bicicleta?"]},{"name":"Q3","list":["O cheiro de um perfume","O sabor de um sorvete","A cor dos olhos","O cheiro das flores","O sabor de uma fruta","O doce favorito de uma criança","O tipo de tecido usado em um vestido de noiva","A cor de um cabelo","O tempero que dá sabor a um prato"]}],"calculated":[{"name":"A1","label":"{{Q1}}"},{"name":"A2","label":"{{Q2}}"},{"name":"A3","label":"{{Q3}}","incorrect":true}],"uniques":true},"algorithm":{"name":"trueFalse","template":"Multiple choice – multiple response","params":{"countCorrect":2,"countIncorrect":1,"showCheckIcon":true
        }
    }
}</t>
  </si>
  <si>
    <t>Escoge qué valores de los siguientes no son numéricos.
{{A1}}*
{{A2}}*
{{A3}}
(Se ven 3, 2 correctas)</t>
  </si>
  <si>
    <t>A1 = "El color de los lápices", "El sabor de un helado", "El color de unos coches", "El diseño de un mantel", "El sabor de un zumo"
A2 = "El aroma de un perfume", "El color de los ojos", "El olor de las flores", "El sabor de una fruta", "La golosina preferida de un niño", "El género de tela empleado en un vestido de boda", "El color del pelo", "La especia que da sabor a un plato".
A3 = "La altura de un niño", "Los puntos obtenidos en un juego", "Los años de una persona", "La cantidad de seguidores de un &lt;i&gt;influencer&lt;/i&gt;", "La cantidad de galletas en una bolsa", "La cantidad de peces en un acuario", "El precio de una videoconsola"</t>
  </si>
  <si>
    <t>&lt;p&gt;Los datos numéricos representan cantidades, al contrario que los no numéricos. Por ejemplo, el color del pelo es una variable &lt;b&gt;no numérica&lt;/b&gt; porque puede describirse como &lt;i&gt;rubio&lt;/i&gt; o &lt;i&gt;moreno&lt;/i&gt;, pero no puede ser &lt;i&gt;tres&lt;/i&gt; ni &lt;i&gt;diez.&lt;/i&gt;
Sin TE particular</t>
  </si>
  <si>
    <t>{"id":"M3-EyP-5a-I-2","stimulus":"&lt;p&gt;Escolha quais dos seguintes valores não são numéricos.&lt;/p&gt;","feedback":"&lt;p&gt;Os dados numéricos representam quantidades, ao contrário dos dados não numéricos. Por exemplo, a cor de cabelo é uma variável &lt;b&gt;não numérica&lt;/b&gt; porque pode ser descrita como &lt;i&gt;loiro&lt;/i&gt; ou &lt;i&gt;castanho&lt;/i&gt;, mas não pode ser &lt;i&gt;três &lt;/i&gt; nem &lt;i&gt;dez.&lt;/i&gt;&lt;/p&gt;","hint":"&lt;p&gt;Os dados numéricos representam quantidades, ao contrário dos dados não numéricos.&lt;/p&gt;","seed":{"parameters":[{"name":"Q1","list":["A cor de um lápis.","O sabor de um sorvete.","A cor de um carro.","O formato de uma toalha de mesa.","O sabor de um suco."]},{"name":"Q2","list":["O cheiro de um perfume.","A cor dos olhos.","O cheiro das flores.","O sabor de uma fruta.","O doce favorito de uma criança.","O tipo de tecido usado em um vestido de noiva.","A cor de um cabelo.","O tempero que dá sabor a um prato."]},{"name":"Q3","list":["A altura de uma criança.","Os pontos obtidos em um jogo.","A idade de uma pessoa.","A quantidade de seguidores de um &lt;i&gt;influencer&lt;/i&gt;.","O número de biscoitos em um pacote.","A quantidade de peixes em um aquário.","O preço de um videogame."]}],"calculated":[{"name":"A1","label":"{{Q1}}"},{"name":"A2","label":"{{Q2}}"},{"name":"A3","label":"{{Q3}}","incorrect":true}],"uniques":true},"algorithm":{"name":"trueFalse","template":"Multiple choice – multiple response","params":{"countCorrect":2,"countIncorrect":1,"showCheckIcon":true
        }
    }
}</t>
  </si>
  <si>
    <t>¿Qué tipo de variable estadística es: &lt;i&gt;{{Q1}}?&lt;/i&gt; ¿Es una variable cualitativa o cuantitativa?
Es una variable {{A1}}.</t>
  </si>
  <si>
    <t>Q1 = "El número de capítulos de una serie", "El número de páginas de un libro", "Los días que faltan para un cumpleaños", "El número de caramelos en una bolsa", "La altura de los árboles del parque", "Las velas en una tarta", "La edad de los estudiantes de un curso", "La cantidad de lápices de colores en un estuche", "La cantidad de personas en una sala de cine", "El número de coches en un aparcamiento", "El tiempo que emplea un autobús en recorrer la ciudad"</t>
  </si>
  <si>
    <t>A1 = "cuantitativa"</t>
  </si>
  <si>
    <t>Las variables cuantitativas representan cantidades, mientras que las variables cualitativas, no.</t>
  </si>
  <si>
    <t>&lt;p&gt;Las variables cuantitativas representan cantidades, mientras que las variables cualitativas, no.</t>
  </si>
  <si>
    <t>{"id":"M3-EyP-5a-E-1","stimulus":"&lt;p&gt;Que tipo de variável estatística é: &lt;i&gt;{{Q1}}? &lt;/i&gt;É uma variável qualitativa ou quantitativa?&lt;/p&gt;","template":"&lt;p&gt;É uma variável {{response}}.&lt;/p&gt;","hint":"&lt;p&gt;Variáveis ​​quantitativas representam quantidades, enquanto variáveis ​​qualitativas não.&lt;/p&gt;","feedback":"&lt;p&gt;Variáveis ​​quantitativas representam quantidades, enquanto variáveis ​​qualitativas não.&lt;/p&gt;","seed":{"parameters":[{"name":"Q1","label":null,"list":["O número de episódios em uma série","O número de páginas de um livro","Os dias que faltam até um aniversário","O número de doces em um pacote","A altura das árvores em um parque","As velas em um bolo","A idade dos alunos de um curso","O número de lápis de cor em um estojo","O número de pessoas em uma sala de cinema","O número de carros em um estacionamento","O tempo que um ônibus leva para fazer um trajeto"]}],"calculated":[{"name":"A1","label":"quantitativa","function":""}],"uniques":true},"algorithm":{"name":"calculateOperation","template":"Cloze with text"}}</t>
  </si>
  <si>
    <t>Q1 = "El aroma de las flores de un jardín", "Los sabores de los helados en una heladería", "Los colores del arco íris", "Los colores de los tarros de pintura", "Los sabores de las especias usadas en un plato", "Los equipos de fútbol de un videojuego", "Los géneros de varias películas", "El nombre de los niños de una clase"</t>
  </si>
  <si>
    <t>A1 = "cualitativa"</t>
  </si>
  <si>
    <t>&lt;p&gt;Las variables cuantitativas representan cantidades, mientras que las variables cualitativas, no.&lt;/p&gt;</t>
  </si>
  <si>
    <t>{"id":"M3-EyP-5a-E-2","stimulus":"&lt;p&gt;Que tipo de variável estatística é: &lt;i&gt;{{Q1}}? &lt;/i&gt;É uma variável qualitativa ou quantitativa?&lt;/p&gt;","template":"&lt;p&gt;É uma variável {{response}}.&lt;/p&gt;","hint":"&lt;p&gt;Variáveis ​​quantitativas representam quantidades, enquanto variáveis ​​qualitativas não.&lt;/p&gt;","feedback":"&lt;p&gt;Variáveis ​​quantitativas representam quantidades, enquanto variáveis ​​qualitativas não.&lt;/p&gt;","seed":{"parameters":[{"name":"Q1","label":null,"list":["O perfume das flores em um jardim","Os sabores de sorvete em uma sorveteria","As cores do arco-íris","As cores de potes de tinta","Os sabores das especiarias usadas em um prato","Os times de futebol de um jogo de videogame","Os gêneros dos filmes em uma plataforma de &lt;i&gt;streaming&lt;/i&gt;","Os nomes dos alunos de uma classe"]}],"calculated":[{"name":"A1","label":"qualitativa","function":""}],"uniques":true},"algorithm":{"name":"calculateOperation","template":"Cloze with text"}}</t>
  </si>
  <si>
    <t>M3-EyP-1c</t>
  </si>
  <si>
    <t>Interpreta tablas de frecuencias</t>
  </si>
  <si>
    <t>Se ha rellenado esta tabla de frecuencias a partir del número de hermanos y hermanas que tiene cada estudiante de un aula. Selecciona la frase correcta.
Tabla:
Número de hermanos y hermanas   I   Frecuencia absoluta
{{Q1}}                                                      I     {{Q2}}
{{Q3}}                                                      I     {{Q4}}
{{Q5}}                                                      I     {{Q6}}
Hay {{Q2}} estudiantes que tienen {{Q1}} hermanos o hermanas.*
Hay {{Q4}} estudiantes que tienen {{Q3}} hermanos o hermanas.*
Hay {{Q6}} estudiantes que tienen {{Q5}} hermanos o hermanas.*
Hay {{Q1}} estudiantes que tienen {{Q2}} hermanos o hermanas.
Hay {{Q3}} estudiantes que tienen {{Q4}} hermanos o hermanas.
Hay {{Q5}} estudiantes que tienen {{Q6}} hermanos o hermanas.
Hay {{Q2}} estudiantes que tienen {{Q3}} hermanos o hermanas.
Hay {{Q4}} estudiantes que tienen {{Q5}} hermanos o hermanas.
Hay {{Q6}} estudiantes que tienen {{Q1}} hermanos o hermanas.
(se ven 3, una es correcta)</t>
  </si>
  <si>
    <t>Q1: Mín = 2; Máx = 10; Step = 1
Q2: Mín = 2; Máx = 10; Step = 1
Q3: Mín = 2; Máx = 10; Step = 1
Q4: Mín = 2; Máx = 10; Step = 1
Q5: Mín = 2; Máx = 10; Step = 1
Q6: Mín = 2; Máx = 10; Step = 1</t>
  </si>
  <si>
    <t>La frecuencia absoluta es el número de veces que se repite un valor.</t>
  </si>
  <si>
    <t>&lt;p&gt;La frecuencia absoluta es el número de veces que se repite un valor. En este caso, que {{Q1}} tenga una frecuencia absoluta de {{Q2}} significa que {{Q2}} estudiantes tienen {{Q1}} hermanos o hermanas.&lt;/p&gt;
- Si falla A4:
&lt;p&gt;En realidad, {{Q2}} estudiantes tienen {{Q1}} hermanos o hermanas.&lt;/p&gt;
- Si falla A5:
&lt;p&gt;En realidad, {{Q4}} estudiantes tienen {{Q3}} hermanos o hermanas.&lt;/p&gt;
- Si falla A6:
&lt;p&gt;En realidad, {{Q6}} estudiantes tienen {{Q5}} hermanos o hermanas.&lt;/p&gt;
- Si falla A7:
&lt;p&gt;En realidad, {{Q2}} estudiantes tienen {{Q1}} hermanos o hermanas.&lt;/p&gt;
- Si falla A8:
&lt;p&gt;En realidad, {{Q4}} estudiantes tienen {{Q3}} hermanos o hermanas.&lt;/p&gt;
- Si falla A9:
&lt;p&gt;En realidad, {{Q6}} estudiantes tienen {{Q5}} hermanos o hermanas.&lt;/p&gt;</t>
  </si>
  <si>
    <t>{
    "id": "M3-EyP-1c-I-1",
    "stimulus": "&lt;p&gt;Esta tabela de frequência foi preenchida com base no número de irmãos ou irmãs que cada aluno em uma sala de aula tem. Selecione a afirmação correta.&lt;/p&gt;&lt;p&gt;&lt;table style=\"width: 100%;\"&gt;&lt;tbody&gt;&lt;tr&gt;&lt;td style=\"width: 50%; vertical-align: middle; text-align: center; background-color: #72D2CD;\"&gt;&lt;span style=\"color: rgb(255, 255, 255);\"&gt;Número de irmãos ou irmãs &lt;/span&gt;&lt;/td&gt;&lt;td style=\"width: 50%; vertical-align: middle; text-align: center; background-color: #72D2CD;\"&gt;&lt;span style=\"color: rgb(255, 255, 255);\"&gt;Frequência absoluta&lt;/span&gt;&lt;/td&gt;&lt;/tr&gt;&lt;tr&gt;&lt;td style=\"width: 50%; vertical-align: middle; text-align: center;\"&gt;{{Q1}}&lt;/td&gt;&lt;td style=\"width: 50%; vertical-align: middle; text-align: center;\"&gt;{{Q2}}&lt;/td&gt;&lt;/tr&gt;&lt;tr&gt;&lt;td style=\"width: 50%; vertical-align: middle; text-align: center;\"&gt;{{Q3}}&lt;/td&gt;&lt;td style=\"width: 50%; vertical-align: middle; text-align: center;\"&gt;{{Q4}}&lt;/td&gt;&lt;/tr&gt;&lt;tr&gt;&lt;td style=\"width: 50%; vertical-align: middle; text-align: center;\"&gt;{{Q5}}&lt;/td&gt;&lt;td style=\"width: 50%; vertical-align: middle; text-align: center;\"&gt;{{Q6}}&lt;/td&gt;&lt;/tr&gt;&lt;/tbody&gt;&lt;/table&gt;&lt;/p&gt;",
    "hint": "&lt;p&gt;A frequência absoluta é o número de vezes que um valor é repetido.&lt;/p&gt;",
    "feedback": "&lt;p&gt;A frequência absoluta é o número de vezes que um valor é repetido. Nesse caso, o valor {{Q1}} tem uma frequência absoluta de {{Q2}} e isso significa que {{Q2}} alunos têm {{Q1}} irmãos ou irmãs.&lt;/p&gt;",
    "seed": {
        "parameters": [
            {
                "name": "Q1",
                "label": null,
                "min": 2,
                "max": 10,
                "step": 1
            },
            {
                "name": "Q2",
                "label": null,
                "min": 2,
                "max": 10,
                "step": 1
            },
            {
                "name": "Q3",
                "label": null,
                "min": 2,
                "max": 10,
                "step": 1
            },
            {
                "name": "Q4",
                "label": null,
                "min": 2,
                "max": 10,
                "step": 1
            },
            {
                "name": "Q5",
                "label": null,
                "min": 2,
                "max": 10,
                "step": 1
            },
            {
                "name": "Q6",
                "label": null,
                "min": 2,
                "max": 10,
                "step": 1
            }
        ],
        "calculated": [
            {
                "name": "A1",
                "label": "Há {{Q2}} alunos que tem {{Q1}} irmãos ou irmãs.",
                "function": ""
            },
            {
                "name": "A2",
                "label": "Há {{Q4}} alunos que tem {{Q3}} irmãos ou irmãs.",
                "function": ""
            },
            {
                "name": "A3",
                "label": "Há {{Q6}} alunos que tem {{Q5}} irmãos ou irmãs.",
                "function": ""
            },
            {
                "name": "A4",
                "label": "Há {{Q1}} alunos que tem {{Q2}} irmãos ou irmãs.",
                "function": "",
                "feedback": "&lt;p&gt;Na realidade, {{Q2}} alunos tem {{Q1}} irmãos ou irmãs.&lt;/p&gt;",
                "incorrect": true
            },
            {
                "name": "A5",
                "label": "Há {{Q3}} alunos que tem {{Q4}} irmãos ou irmãs.",
                "function": "",
                "feedback": "&lt;p&gt;Na realidade, {{Q4}} alunos tem {{Q3}} irmãos ou irmãs.&lt;/p&gt;",
                "incorrect": true
            },
            {
                "name": "A6",
                "label": "Há {{Q5}} alunos que tem {{Q6}} irmãos ou irmãs.",
                "function": "",
                "feedback": "&lt;p&gt;Na realidade, {{Q6}} alunos tem {{Q5}} irmãos ou irmãs.&lt;/p&gt;",
                "incorrect": true
            },
            {
                "name": "A7",
                "label": "Há {{Q2}} alunos que tem {{Q3}} irmãos ou irmãs.",
                "function": "",
                "feedback": "&lt;p&gt;Na realidade, {{Q2}} alunos tem {{Q1}} irmãos ou irmãs.&lt;/p&gt;",
                "incorrect": true
            },
            {
                "name": "A8",
                "label": "Há {{Q4}} alunos que tem {{Q5}} irmãos ou irmãs.",
                "function": "",
                "feedback": "&lt;p&gt;Na realidade, {{Q4}} alunos tem {{Q3}} irmãos ou irmãs.&lt;/p&gt;",
                "incorrect": true
            },
            {
                "name": "A9",
                "label": "Há {{Q6}} alunos que tem {{Q1}} irmãos ou irmãs.",
                "function": "",
                "feedback": "&lt;p&gt;Na realidade, {{Q6}} alunos tem {{Q5}} irmãos ou irmãs.&lt;/p&gt;",
                "incorrect": true
            }
        ],
        "uniques": true
    },
    "algorithm": {
        "name": "trueFalse",
        "template": "Multiple choice – standard",
        "params": {
            "countCorrect": 1,
            "countIncorrect": 2,
            "showCheckIcon":true
        }
    }
}</t>
  </si>
  <si>
    <t>Con la información del número de comensales que había en cada mesa durante una fiesta de cumpleaños, se ha creado esta tabla de frecuencias absolutas. Completa las siguientes oraciones.
Comensales por mesa  I   Frecuencia absoluta
{{Q1}}                               I     {{Q2}}
{{Q3}}                               I     {{Q4}}
{{Q5}}                               I     {{Q6}}
{{Q7}}                               I     {{Q8}}
En {{Q6}} mesas hay {{A1}} comensales.
Las mesas en las que hay {{Q3}} comensales son {{A2}}.</t>
  </si>
  <si>
    <t>Q1: Mín = 2; Máx = 10; Step = 1
Q2: Mín = 2; Máx = 10; Step = 1
Q3: Mín = 2; Máx = 10; Step = 1
Q4: Mín = 2; Máx = 10; Step = 1
Q5: Mín = 2; Máx = 10; Step = 1
Q6: Mín = 2; Máx = 10; Step = 1
Q7: Mín = 2; Máx = 10; Step = 1
Q8: Mín = 2; Máx = 10; Step = 1</t>
  </si>
  <si>
    <t>A1 = {{Q5}}
A2 = {{Q4}}</t>
  </si>
  <si>
    <t>&lt;p&gt;La frecuencia absoluta es el número de veces que se repite un valor. Por ejemplo, que {{Q5}} tenga una frecuencia absoluta de {{Q6}} significa que hay {{Q6}} mesas en las que se han sentado {{Q5}} comensales.&lt;/p&gt;
Sin TE particular</t>
  </si>
  <si>
    <t>{"id":"M3-EyP-1c-E-1","stimulus":"&lt;p&gt;Com a informação do número de convidados em cada mesa durante uma festa de aniversário, foi criada esta tabela de frequências absolutas. Complete as frases a seguir.&lt;/p&gt;&lt;table style=\"width: 100%;\"&gt;&lt;tbody&gt;&lt;tr&gt;&lt;td style=\"width: 50%; vertical-align: middle; text-align: center; background-color: #FEA487;\"&gt;&lt;span style=\"color: rgb(255, 255, 255);\"&gt;Convidados por mesa&lt;/span&gt;&lt;/td&gt;&lt;td style=\"width: 50%; vertical-align: middle; text-align: center; background-color: #FEA487;\"&gt;&lt;span style=\"color: rgb(255, 255, 255);\"&gt;Frequência absoluta&lt;/span&gt;&lt;/td&gt;&lt;/tr&gt;&lt;tr&gt;&lt;td style=\"width: 50%; vertical-align: middle; text-align: center;\"&gt;{{Q1}} &lt;/td&gt;&lt;td style=\"width: 50%; vertical-align: middle; text-align: center;\"&gt;{{Q2}} &lt;/td&gt;&lt;/tr&gt;&lt;tr&gt;&lt;td style=\"width: 50%; vertical-align: middle; text-align: center;\"&gt;{{Q3}} &lt;/td&gt;&lt;td style=\"width: 50%; text-align: center; vertical-align: middle;\"&gt;{{Q4}} &lt;/td&gt;&lt;/tr&gt;&lt;tr&gt;&lt;td style=\"width: 50%; text-align: center; vertical-align: middle;\"&gt;{{Q5}} &lt;/td&gt;&lt;td style=\"width: 50%; vertical-align: middle; text-align: center;\"&gt;{{Q6}} &lt;/td&gt;&lt;/tr&gt;&lt;tr&gt;&lt;td style=\"width: 50%; text-align: center; vertical-align: middle;\"&gt;{{Q7}} &lt;/td&gt;&lt;td style=\"width: 50%; text-align: center; vertical-align: middle;\"&gt;{{Q8}} &lt;/td&gt;&lt;/tr&gt;&lt;/tbody&gt;&lt;/table&gt;","template":"&lt;p&gt;Em {{Q6}} mesas há {{response}} convidados.&lt;/p&gt;&lt;p&gt;As mesas em que há {{Q3}} convidados são {{response}}.&lt;/p&gt;","hint":"&lt;p&gt;A frequência absoluta é o número de vezes que um valor é repetido.&lt;/p&gt;","feedback":"&lt;p&gt;A frequência absoluta é o número de vezes que um valor é repetido. Por exemplo, se {{Q5}} tiver uma frequência absoluta de {{Q6}}, significa que existem {{Q6}} mesas onde {{Q5}} convidados se sentaram.&lt;/p&gt;","seed":{"parameters":[{"name":"Q1","label":null,"min":2,"max":10,"step":1},{"name":"Q2","label":null,"min":2,"max":10,"step":1},{"name":"Q3","label":null,"min":2,"max":10,"step":1},{"name":"Q4","label":null,"min":2,"max":10,"step":1},{"name":"Q5","label":null,"min":2,"max":10,"step":1},{"name":"Q6","label":null,"min":2,"max":10,"step":1},{"name":"Q7","label":null,"min":2,"max":10,"step":1},{"name":"Q8","label":null,"min":2,"max":10,"step":1}],"calculated":[{"name":"A1","label":"{{Q5}}","function":"{{Q5}}"},{"name":"A2","label":"{{Q4}}","function":"{{Q4}}"}],"uniques":true},"algorithm":{"name":"calculateOperation","params":{"method":"equivLiteral","keyboard":"NUMERICAL"}}}</t>
  </si>
  <si>
    <t>Con la información del número de comensales que había en cada mesa durante una fiesta de cumpleaños, se ha creado esta tabla de frecuencias absolutas. Completa las siguientes oraciones.
Comensales por mesa  I   Frecuencia absoluta
{{Q1}}                               I     {{Q2}}
{{Q3}}                               I     {{Q4}}
{{Q5}}                               I     {{Q6}}
{{Q7}}                               I     {{Q8}}
En {{Q2}} mesas hay {{A1}} comensales.
Las mesas en las que hay {{Q7}} comensales son {{A2}}.</t>
  </si>
  <si>
    <t>A1 = {{Q1}}
A2 = {{Q8}}</t>
  </si>
  <si>
    <t>{"id":"M3-EyP-1c-E-2","stimulus":"&lt;p&gt;Com a informação do número de convidados em cada mesa durante uma festa de aniversário, foi criada esta tabela de frequências absolutas. Complete as frases a seguir.&lt;/p&gt;&lt;table style=\"width: 100%;\"&gt;&lt;tbody&gt;&lt;tr&gt;&lt;td style=\"width: 50%; vertical-align: middle; text-align: center; background-color: #FEA487;\"&gt;&lt;span style=\"color: rgb(255, 255, 255);\"&gt;Convidados por mesa&lt;/span&gt;&lt;/td&gt;&lt;td style=\"width: 50%; vertical-align: middle; text-align: center; background-color: #FEA487;\"&gt;&lt;span style=\"color: rgb(255, 255, 255);\"&gt;Frequência absoluta&lt;/span&gt;&lt;/td&gt;&lt;/tr&gt;&lt;tr&gt;&lt;td style=\"width: 50%; vertical-align: middle; text-align: center;\"&gt;{{Q1}} &lt;/td&gt;&lt;td style=\"width: 50%; vertical-align: middle; text-align: center;\"&gt;{{Q2}} &lt;/td&gt;&lt;/tr&gt;&lt;tr&gt;&lt;td style=\"width: 50%; vertical-align: middle; text-align: center;\"&gt;{{Q3}} &lt;/td&gt;&lt;td style=\"width: 50%; text-align: center; vertical-align: middle;\"&gt;{{Q4}} &lt;/td&gt;&lt;/tr&gt;&lt;tr&gt;&lt;td style=\"width: 50%; text-align: center; vertical-align: middle;\"&gt;{{Q5}} &lt;/td&gt;&lt;td style=\"width: 50%; vertical-align: middle; text-align: center;\"&gt;{{Q6}} &lt;/td&gt;&lt;/tr&gt;&lt;tr&gt;&lt;td style=\"width: 50%; text-align: center; vertical-align: middle;\"&gt;{{Q7}} &lt;/td&gt;&lt;td style=\"width: 50%; text-align: center; vertical-align: middle;\"&gt;{{Q8}} &lt;/td&gt;&lt;/tr&gt;&lt;/tbody&gt;&lt;/table&gt;","template":"&lt;p&gt;Em {{Q2}} mesas há {{response}} convidados.&lt;/p&gt;&lt;p&gt;As mesas em que há {{Q7}} convidados são {{response}}.&lt;/p&gt;","hint":"&lt;p&gt;A frequência absoluta é o número de vezes que um valor é repetido.&lt;/p&gt;","feedback":"&lt;p&gt;A frequência absoluta é o número de vezes que um valor é repetido. Por exemplo, se {{Q1}} tiver uma frequência absoluta de {{Q2}}, significa que existem {{Q2}} mesas onde {{Q1}} convidados se sentaram.&lt;/p&gt;","seed":{"parameters":[{"name":"Q1","label":null,"min":2,"max":10,"step":1},{"name":"Q2","label":null,"min":2,"max":10,"step":1},{"name":"Q3","label":null,"min":2,"max":10,"step":1},{"name":"Q4","label":null,"min":2,"max":10,"step":1},{"name":"Q5","label":null,"min":2,"max":10,"step":1},{"name":"Q6","label":null,"min":2,"max":10,"step":1},{"name":"Q7","label":null,"min":2,"max":10,"step":1},{"name":"Q8","label":null,"min":2,"max":10,"step":1}],"calculated":[{"name":"A1","label":"{{Q1}}","function":"{{Q1}}"},{"name":"A2","label":"{{Q8}}","function":"{{Q8}}"}],"uniques":true},"algorithm":{"name":"calculateOperation","params":{"method":"equivLiteral","keyboard":"NUMERICAL"}}}</t>
  </si>
  <si>
    <t>Axel ha anotado en esta tabla de frecuencias los géneros de las {{T1}} primeras canciones de su lista de reproducción. Escribe cuántas canciones ha escuchado de estos géneros.
Tabla:
Género | Frecuencia absoluta 
{{Q5}}    |     {{Q1}}  
{{Q6}}    |     {{Q2}} 
{{Q7}}    |     {{Q3}}
{{Q8}}    |     {{Q4}}
Ha escuchado {{A1}} canciones de {{Q6}}.
Ha escuchado {{A2}} canciones de {{Q8}}.</t>
  </si>
  <si>
    <r>
      <rPr>
        <rFont val="Calibri"/>
        <color theme="1"/>
        <sz val="12.0"/>
      </rPr>
      <t xml:space="preserve">Q1: Mín: 1; Máx: 15; Step: 1
Q2: Mín: 1; Máx: 15; Step: 1
Q3: Mín: 1; Máx: 15; Step: 1
Q4: Mín: 1; Máx: 15; Step: 1
Q5-Q8: "&lt;i&gt;rock&lt;/i&gt;", "pop", "electrónica", "&lt;i&gt;jazz&lt;/i&gt;", "clásica"
</t>
    </r>
    <r>
      <rPr>
        <rFont val="Calibri"/>
        <b/>
        <color rgb="FF4285F4"/>
        <sz val="12.0"/>
      </rPr>
      <t>(uniques: true)</t>
    </r>
  </si>
  <si>
    <t>T1 = {{Q1}}+{{Q2}}+{{Q3}}+{{Q4}}
A1 = {{Q2}}
A2 = {{Q4}}</t>
  </si>
  <si>
    <t>&lt;p&gt;La frecuencia absoluta es el número de veces que un valor se repite. En este caso, si se quisiera saber cuántas canciones de {{Q7}} ha escuchado Axel, la solución sería {{Q3}}.&lt;/p&gt;</t>
  </si>
  <si>
    <t>{"id":"M3-EyP-1c-A-1","stimulus":"&lt;p&gt;Axel anotou nesta tabela de frequência os gêneros das primeiras {{T1}} músicas que ele tem em uma &lt;i&gt;playlist&lt;/i&gt;. Escreva quantas músicas de cada gêneros há na &lt;i&gt;playlist&lt;/i&gt;.&lt;/p&gt;&lt;table style=\"width: 100%;\"&gt;&lt;tbody&gt;&lt;tr&gt;&lt;td style=\"width: 50%; text-align: center; color: black; font-weight: bold; background-color: #FDCB7D; vertical-align: middle;\"&gt;Gênero&lt;/td&gt;&lt;td style=\"width: 50%; text-align: center; color: black; font-weight: bold; background-color: #FDCB7D; vertical-align: middle;\"&gt;Frequência absoluta&lt;/td&gt;&lt;/tr&gt;&lt;tr&gt;&lt;td style=\"width: 50%; text-align: center;\"&gt;{{Q5}}&lt;/td&gt;&lt;td style=\"width: 50%; text-align: center;\"&gt;{{Q1}}&lt;/td&gt;&lt;/tr&gt;&lt;tr&gt;&lt;td style=\"width: 50%; text-align: center;\"&gt;{{Q6}}&lt;/td&gt;&lt;td style=\"width: 50%; text-align: center;\"&gt;{{Q2}}&lt;/td&gt;&lt;/tr&gt;&lt;tr&gt;&lt;td style=\"width: 50%; text-align: center;\"&gt;{{Q7}}&lt;/td&gt;&lt;td style=\"width: 50%; text-align: center;\"&gt;{{Q3}}&lt;/td&gt;&lt;/tr&gt;&lt;tr&gt;&lt;td style=\"width: 50%; text-align: center;\"&gt;{{Q8}}&lt;/td&gt;&lt;td style=\"width: 50%; text-align: center;\"&gt;{{Q4}}&lt;/td&gt;&lt;/tr&gt;&lt;/tbody&gt;&lt;/table&gt;","template":"&lt;p&gt;Há {{response}} músicas do tipo {{Q6}}.&lt;/p&gt;&lt;p&gt;Há {{response}} músicas do tipo {{Q8}}.&lt;/p&gt;","hint":"&lt;p&gt;A frequência absoluta é o número de vezes que um valor é repetido.&lt;/p&gt;","feedback":"&lt;p&gt;A frequência absoluta é o número de vezes que um valor é repetido. Neste caso, a quantidade de músicas do tipo {{Q7}} que Axel tem na &lt;i&gt;playlist&lt;/i&gt; é {{Q3}}.&lt;/p&gt;","seed":{"parameters":[{"name":"Q1","label":null,"min":1,"max":15,"step":1},{"name":"Q2","label":null,"min":1,"max":15,"step":1},{"name":"Q3","label":null,"min":1,"max":15,"step":1},{"name":"Q4","label":null,"min":1,"max":15,"step":1},{"name":"Q5","label":null,"list":["rock","pop","eletrônica","jazz","clássica"]},{"name":"Q6","label":null,"list":["rock","pop","eletrônica","jazz","clássica"]},{"name":"Q7","label":null,"list":["rock","pop","eletrônica","jazz","clássica"]},{"name":"Q8","label":null,"list":["rock","pop","eletrônica","jazz","clássica"]}],"calculated":[{"name":"T1","label":"{{function}}","function":"{{Q1}}+{{Q2}}+{{Q3}}+{{Q4}}","temp":true},{"name":"A1","label":"{{function}}","function":"{{Q2}}"},{"name":"A2","label":"{{function}}","function":"{{Q4}}"}],"uniques":true},"algorithm":{"name":"calculateOperation","params":{"method":"equivLiteral","keyboard":"NUMERICAL"}}}</t>
  </si>
  <si>
    <t>En una escuela se va a realizar un concurso artístico. Los organizadores han apuntado las edades de los participantes en esta tabla de frecuencias. ¿Cuántos alumnos se han inscrito?
   Edad        |    Frecuencia absoluta
   {{Q1}}      |      {{Q5}} 
   {{Q2}}      |      {{Q6}} 
   {{Q3}}      |      {{Q7}} 
   {{Q4}}      |      {{Q8}} 
Se han inscrito {{A1}} alumnos.</t>
  </si>
  <si>
    <t>Q1: Mín: 6; Máx: 7; Step: 1
Q2: Mín: 8; Máx: 9; Step: 1
Q3: Mín: 10; Máx: 11; Step: 1
Q4: Mín: 12; Máx: 13; Step: 1
Q5: Mín: 1; Máx: 15; Step: 1
Q6: Mín: 1; Máx: 15; Step: 1
Q7: Mín: 1; Máx: 15; Step: 1
Q8: Mín: 1; Máx: 15; Step: 1
(uniques: false)</t>
  </si>
  <si>
    <t>A1 = {{Q5}}+{{Q6}}+{{Q7}}+{{Q8}}</t>
  </si>
  <si>
    <t>&lt;p&gt;Para calcular la cantidad total de inscritos, hay que sumar las frecuencias absolutas de todas las edades.&lt;/p&gt;&lt;p&gt;Participantes = {{Q5}} + {{Q6}} + {{Q7}} + {{Q8}} = {{A1}}&lt;/p&gt;</t>
  </si>
  <si>
    <t>{"id":"M3-EyP-1c-A-2","stimulus":"&lt;p&gt;Em uma escola haverá um concurso de artes. Os organizadores anotaram as idades dos participantes nesta tabela de frequência. Quantos alunos se inscreveram?&lt;/p&gt;&lt;table style=\"width: 100%;\"&gt;&lt;tbody&gt;&lt;tr&gt;&lt;td style=\"width: 50%; text-align: center; color: black; font-weight: bold; background-color: #A2E4FA; vertical-align: middle;\"&gt;Idade&lt;/td&gt;&lt;td style=\"width: 50%; text-align: center; color: black; font-weight: bold; background-color: #A2E4FA; vertical-align: middle;\"&gt;Frequência absoluta&lt;/td&gt;&lt;/tr&gt;&lt;tr&gt;&lt;td style=\"width: 50%; text-align: center;\"&gt;{{Q1}}&lt;/td&gt;&lt;td style=\"width: 50%; text-align: center;\"&gt;{{Q5}}&lt;/td&gt;&lt;/tr&gt;&lt;tr&gt;&lt;td style=\"width: 50%; text-align: center;\"&gt;{{Q2}}&lt;/td&gt;&lt;td style=\"width: 50%; text-align: center;\"&gt;{{Q6}}&lt;/td&gt;&lt;/tr&gt;&lt;tr&gt;&lt;td style=\"width: 50%; text-align: center;\"&gt;{{Q3}}&lt;/td&gt;&lt;td style=\"width: 50%; text-align: center;\"&gt;{{Q7}}&lt;/td&gt;&lt;/tr&gt;&lt;tr&gt;&lt;td style=\"width: 50%; text-align: center;\"&gt;{{Q4}}&lt;/td&gt;&lt;td style=\"width: 50%; text-align: center;\"&gt;{{Q8}}&lt;/td&gt;&lt;/tr&gt;&lt;/tbody&gt;&lt;/table&gt;","template":"&lt;p&gt;Foram inscritos {{response}} alunos.&lt;/p&gt;","hint":"&lt;p&gt;A frequência absoluta é o número de vezes que um valor é repetido.&lt;/p&gt;","feedback":"&lt;p&gt;Para calcular o número total de inscritos, é necesssário somar as frequências absolutas de todas as idades.&lt;/p&gt;&lt;p&gt;Participantes = {{Q5}} + {{Q6}} + {{Q7}} + {{Q8}} = {{A1}}&lt;/p&gt;","seed":{"parameters":[{"name":"Q1","label":null,"list":[6,7]},{"name":"Q2","label":null,"list":[8,9]},{"name":"Q3","label":null,"list":[10,11]},{"name":"Q4","label":null,"list":[12,13]},{"name":"Q5","label":null,"min":1,"max":15,"step":1},{"name":"Q6","label":null,"min":1,"max":15,"step":1},{"name":"Q7","label":null,"min":1,"max":15,"step":1},{"name":"Q8","label":null,"min":1,"max":15,"step":1}],"calculated":[{"name":"A1","label":"{{function}}","function":"{{Q5}}+{{Q6}}+{{Q7}}+{{Q8}}"}],"uniques":true},"algorithm":{"name":"calculateOperation","params":{"method":"equivLiteral","keyboard":"NUMERICAL"}}}</t>
  </si>
  <si>
    <t>En esta tabla de frecuencias se han apuntado los resultados obtenidos al lanzar un dado. Completa las siguientes oraciones.
Tabla:
Resultado | Frecuencia absoluta 
1       |     {{Q1}}  
2       |     {{Q2}} 
3       |     {{Q3}}
4       |     {{Q4}}
5       |     {{Q5}}
6       |     {{Q6}}
El 2 salió {{A1}} veces.
El 6 salió {{A2}} veces.
Se ha tirado el dado {{A3}} veces.</t>
  </si>
  <si>
    <t>A1 = {{Q2}}
A2 = {{Q6}}
A3 = {{Q1}}+{{Q2}}+{{Q3}}+{{Q4}}+{{Q5}}+{{Q6}}</t>
  </si>
  <si>
    <t>&lt;p&gt;La frecuencia absoluta es el número de veces que un valor se repite. En este caso, si se quisiera saber cuántas veces salió el 1, la solución sería {{Q1}}.&lt;/p&gt;</t>
  </si>
  <si>
    <t>{"id":"M3-EyP-1c-A-3","stimulus":"&lt;p&gt;Nesta tabela de frequências foram anotados os resultados obtidos no lançamento de um dado. Complete as frases a seguir.&lt;/p&gt;&lt;table style=\"width: 100%;\"&gt;&lt;tbody&gt;&lt;tr&gt;&lt;td style=\"width: 50%; text-align: center; color: black; font-weight: bold; background-color: #BEE072; vertical-align: middle;\"&gt;Resultado&lt;/td&gt;&lt;td style=\"width: 50%; text-align: center; color: black; font-weight: bold; background-color: #BEE072; vertical-align: middle;\"&gt;Frequência absoluta&lt;/td&gt;&lt;/tr&gt;&lt;tr&gt;&lt;td style=\"width: 50%; text-align: center;\"&gt;1&lt;/td&gt;&lt;td style=\"width: 50%; text-align: center;\"&gt;{{Q1}}&lt;/td&gt;&lt;/tr&gt;&lt;tr&gt;&lt;td style=\"width: 50%; text-align: center;\"&gt;2&lt;/td&gt;&lt;td style=\"width: 50%; text-align: center;\"&gt;{{Q2}}&lt;/td&gt;&lt;/tr&gt;&lt;tr&gt;&lt;td style=\"width: 50%; text-align: center;\"&gt;3&lt;/td&gt;&lt;td style=\"width: 50%; text-align: center;\"&gt;{{Q3}}&lt;/td&gt;&lt;/tr&gt;&lt;tr&gt;&lt;td style=\"width: 50%; text-align: center;\"&gt;4&lt;/td&gt;&lt;td style=\"width: 50%; text-align: center;\"&gt;{{Q4}}&lt;/td&gt;&lt;/tr&gt;&lt;tr&gt;&lt;td style=\"width: 50%; text-align: center;\"&gt;5&lt;/td&gt;&lt;td style=\"width: 50%; text-align: center;\"&gt;{{Q5}}&lt;/td&gt;&lt;/tr&gt;&lt;tr&gt;&lt;td style=\"width: 50%; text-align: center;\"&gt;6&lt;/td&gt;&lt;td style=\"width: 50%; text-align: center;\"&gt;{{Q6}}&lt;/td&gt;&lt;/tr&gt;&lt;/tbody&gt;&lt;/table&gt;","template":"&lt;p&gt;O número 2 saiu {{response}} vezes.&lt;/p&gt;&lt;p&gt;O número 6 saiu {{response}} vezes.&lt;/p&gt;&lt;p&gt;O dado foi lançado {{response}} vezes.&lt;/p&gt;","hint":"&lt;p&gt;A frequência absoluta é o número de vezes que um valor é repetido.&lt;/p&gt;","feedback":"&lt;p&gt;A frequência absoluta é o número de vezes que um valor é repetido. Nesse caso, a quantidade de vezes que saiu o número 1 foi {{Q1}}.&lt;/p&gt;","seed":{"parameters":[{"name":"Q1","label":null,"min":1,"max":10,"step":1},{"name":"Q2","label":null,"min":1,"max":10,"step":1},{"name":"Q3","label":null,"min":1,"max":10,"step":1},{"name":"Q4","label":null,"min":1,"max":10,"step":1},{"name":"Q5","label":null,"min":1,"max":10,"step":1},{"name":"Q6","label":null,"min":1,"max":10,"step":1}],"calculated":[{"name":"A1","label":"{{function}}","function":"{{Q2}}"},{"name":"A2","label":"{{function}}","function":"{{Q6}}"},{"name":"A3","label":"{{function}}","function":"{{Q1}}+{{Q2}}+{{Q3}}+{{Q4}}+{{Q5}}+{{Q6}}"}],"uniques":true},"algorithm":{"name":"calculateOperation","params":{"method":"equivLiteral","keyboard":"NUMERICAL"}}}</t>
  </si>
  <si>
    <t>M3-EyP-2a</t>
  </si>
  <si>
    <t>Interpreta datos en gráficos de barras y de líneas</t>
  </si>
  <si>
    <t>En este gráfico de barras se han representado las temperaturas máximas en Sevilla durante los primeros días de junio. Indica si las afirmaciones son correctas o no.
Gráfica:
Serie "°C máximos": {{Q1}}, {{Q2}}, {{Q3}}, {{Q4}}, {{Q5}}
Eje X: "Lunes", "Martes", "Miércoles", "Jueves", "Viernes"
La temperatura máxima que se registró el miércoles fue de {{Q3}} °C.*
La temperatura máxima que se registró el jueves fue de {{Q4}} °C.*
La temperatura máxima que se registró el lunes fue de {{Q5}} °C.
La temperatura máxima que se registró el martes fue de {{Q1}} °C.
La temperatura máxima que se registró el viernes fue de {{Q2}} °C.
(Se ven 3 opciones, 1 correcta)</t>
  </si>
  <si>
    <t>Q1-Q5 = Min= 20; Max= 35; Step= 1</t>
  </si>
  <si>
    <t>La altura que alcanza cada barra representa la temperatura máxima.</t>
  </si>
  <si>
    <t>&lt;p&gt;La altura que alcanza cada barra representa la temperatura máxima.&lt;/p&gt;</t>
  </si>
  <si>
    <t>{"id":"M3-EyP-2a-I-1","stimulus":"&lt;p&gt;Neste gráfico de barras estão representadas as temperaturas máximas em Blumenau (SC) durante os primeiros dias de junho. Indique se as afirmações estão corretas ou incorretas.&lt;/p&gt;&lt;div style=\"display:flex; justify-content:center;\"&gt;&lt;div class=\"fr-chart ct-chart ct-minor-seventh\" data-chart='{\"type\": \"bar\", \"series\": [{\"name\": \"°C máximos\", \"data\": [{{Q1}},{{Q2}},{{Q3}},{{Q4}},{{Q5}}]}], \"labels\":[\"Segunda-feira\",\"Terça-feira\",\"Quarta-feira\",\"Quinta-feira\",\"Sexta-feira\"],\"options\": {\"axisY\": {\"onlyInteger\": true}}}'&gt;&lt;/div&gt;&lt;/div&gt;","hint":"&lt;p&gt;A altura atingida por cada barra representa a temperatura máxima.&lt;/p&gt;","feedback":"&lt;p&gt;A altura atingida por cada barra representa a temperatura máxima.&lt;/p&gt;","seed":{"parameters":[{"name":"Q1","label":null,"min":20,"max":35,"step":1},{"name":"Q2","label":null,"min":20,"max":35,"step":1},{"name":"Q3","label":null,"min":20,"max":35,"step":1},{"name":"Q4","label":null,"min":20,"max":35,"step":1},{"name":"Q5","label":null,"min":20,"max":35,"step":1}],"calculated":[{"name":"A1","label":"A temperatura máxima registrada na quarta-feira foi {{Q3}} °C."},{"name":"A2","label":"A temperatura máxima registrada na quinta-feira foi {{Q4}} °C."},{"name":"A3","label":"A temperatura máxima registrada na segunda-feira foi {{Q5}} °C.","incorrect":true},{"name":"A4","label":"A temperatura máxima registrada na terça-feira foi {{Q1}} °C.","incorrect":true},{"name":"A5","label":"A temperatura máxima registrada na sexta-feira foi {{Q2}} °C.","incorrect":true}],"uniques":true},"algorithm":{"name":"trueFalse","template":"Choice matrix – inline","params":{"countCorrect":1,"countIncorrect":2,"showCheckIcon":false,"options":["Verdadeiro","Falso"]}}}</t>
  </si>
  <si>
    <t>&lt;p&gt;Un concesionario ha representado los coches que ha vendido durante los últimos meses en la siguiente curva de frecuencias. Indica si las afirmaciones son correctas o incorrectas.&lt;/p&gt;
Gráfica: (línea)
"Coches": {{Q1}}, {{Q2}}, {{Q3}}, {{Q4}}
Eje X: "Enero", "Febrero", "Marzo", "Abril"
Ha vendido {{Q1}} coches en enero.*
Ha vendido {{Q2}} coches en febrero.*
Ha vendido {{Q3}} coches en marzo.*
Ha vendido {{Q4}} coches en abril.*
Ha vendido {{Q1}} coches en marzo.
Ha vendido {{Q4}} coches en enero.
Ha vendido {{Q3}} coches en abril.
Ha vendido {{Q2}} coches en enero.
(Se ven 3 opciones, 1 correcta)</t>
  </si>
  <si>
    <t>Q1-Q4 = Min= 10; Max= 20; Step= 1</t>
  </si>
  <si>
    <t>&lt;p&gt;La altura que alcanza la curva representa los coches vendidos en cada mes.&lt;/p&gt;</t>
  </si>
  <si>
    <t>{"id":"M3-EyP-2a-I-2","stimulus":"&lt;p&gt;A gerência de uma concessionária representou os carros que foram vendidos nos últimos meses na seguinte curva de frequência. Indica se as afirmações são verdadeiras ou falsa.&lt;/p&gt;&lt;div style=\"display:flex; justify-content:center;\"&gt;&lt;div class=\"fr-chart ct-chart ct-minor-seventh\" data-chart='{\"type\": \"line\", \"series\": [{\"name\": \"Carros\", \"data\": [{{Q1}},{{Q2}},{{Q3}},{{Q4}}]}], \"labels\":[\"Janeiro\",\"Fevereiro\",\"Março\",\"Abril\"], \"options\":{\"low\":0, \"axisY\": {\"onlyInteger\": true}}}'&gt;&lt;/div&gt;&lt;/div&gt;","hint":"&lt;p&gt;A altura atingida pela curva representa os carros vendidos em cada mês.&lt;/p&gt;","feedback":"&lt;p&gt;A altura atingida pela curva representa os carros vendidos em cada mês.&lt;/p&gt;","seed":{"parameters":[{"name":"Q1","label":"","min":10,"max":20,"step":1},{"name":"Q2","label":"","min":10,"max":20,"step":1},{"name":"Q3","label":"","min":10,"max":20,"step":1},{"name":"Q4","label":"","min":10,"max":20,"step":1}],"calculated":[{"name":"A1","label":"Foram vendidos {{Q1}} carros em janeiro."},{"name":"A2","label":"Foram vendidos {{Q2}} carros em fevereiro."},{"name":"A3","label":"Foram vendidos {{Q3}} carros em março."},{"name":"A4","label":"Foram vendidos {{Q4}} carros em abril."},{"name":"A5","label":"Foram vendidos {{Q1}} carros em março.","incorrect":true},{"name":"A6","label":"Foram vendidos {{Q4}} carros em janeiro.","incorrect":true},{"name":"A7","label":"Foram vendidos {{Q3}} carros em abril.","incorrect":true},{"name":"A8","label":"Foram vendidos {{Q2}} carros em janeiro.","incorrect":true}],"uniques":true},"algorithm":{"name":"trueFalse","template":"Choice matrix – inline","params":{"countCorrect":1,"countIncorrect":2,"showCheckIcon":false,"options":["Verdadeira","Falsa"]}}}</t>
  </si>
  <si>
    <t>&lt;p&gt;Mauro ha dibujado un diagrama de barras con el número de actividades de matemáticas que ha resuelto cada día. Indica si las afirmaciones son correctas o incorrectas.&lt;/p&gt;
Gráfica: (barras)
Serie "Actividades": {{Q1}}, {{Q2}}, {{Q3}}, {{Q4}}, {{Q5}}
Eje X: "Lunes", "Martes", "Miércoles", "Jueves", "Viernes"
El lunes hizo {{Q1}} actividades.*
El martes hizo {{Q2}} actividades.*
El miércoles hizo {{Q3}} actividades.*
El jueves hizo {{Q4}} actividades.*
El lunes hizo {{Q2}} actividades.
El martes hizo {{Q3}} actividades.
El miércoles hizo {{Q1}} actividades.
El jueves hizo {{Q5}} actividades.
El viernes hizo {{Q4}} actividades.
(Se ven 3 opciones, 1 correcta)</t>
  </si>
  <si>
    <t>Q1-Q5 = Min= 5; Max= 15; Step= 1</t>
  </si>
  <si>
    <t>La altura que alcanza la curva cada día representa el número de ejercicios resueltos.</t>
  </si>
  <si>
    <t>{"id":"M3-EyP-2a-I-3","stimulus":"&lt;p&gt;Mauro desenhou um gráfico de barras com o número de atividades de Matemática que ele resolveu em cada dia. Indica se as afirmações são verdadeiras ou falsas.&lt;/p&gt;&lt;div style=\"display:flex; justify-content:center;\"&gt;&lt;div class=\"fr-chart ct-chart ct-minor-seventh\" data-chart='{\"type\": \"bar\", \"series\": [{\"name\": \"Atividades\", \"data\": [{{Q1}},{{Q2}},{{Q3}},{{Q4}},{{Q5}}]}], \"labels\":[\"Segunda-feira\",\"Terça-feira\",\"Quarta-feira\",\"Quinta-feira\",\"Sexta-feira\"], \"options\":{\"low\":0, \"axisY\": {\"onlyInteger\": true}}}'&gt;&lt;/div&gt;&lt;/div&gt;","hint":"&lt;p&gt;A altura que cada barra atinge representa as atividades feitas em cada dia.&lt;/p&gt;","feedback":"&lt;p&gt;A altura que cada barra atinge representa as atividades feitas em cada dia.&lt;/p&gt;","seed":{"parameters":[{"name":"Q1","label":"","min":5,"max":15,"step":1},{"name":"Q2","label":"","min":5,"max":15,"step":1},{"name":"Q3","label":"","min":5,"max":15,"step":1},{"name":"Q4","label":"","min":5,"max":15,"step":1},{"name":"Q5","label":"","min":5,"max":15,"step":1}],"calculated":[{"name":"A1","label":"Na segunda-feira foram feitas {{Q1}} atividades."},{"name":"A2","label":"Na terça-feira foram feitas {{Q2}} atividades."},{"name":"A3","label":"Na quarta-feira foram feitas {{Q3}} atividades."},{"name":"A4","label":"Na quinta-feira foram feitas {{Q4}} atividades."},{"name":"A5","label":"Na segunda-feira foram feitas {{Q2}} atividades.","incorrect":true},{"name":"A6","label":"Na terça-feira foram feitas {{Q3}} atividades.","incorrect":true},{"name":"A7","label":"Na quarta-feira foram feitas {{Q1}} atividades.","incorrect":true},{"name":"A8","label":"Na quinta-feira foram feitas {{Q5}} atividades.","incorrect":true},{"name":"A9","label":"Na sexta-feira foram feitas {{Q4}} atividades.","incorrect":true}],"uniques":true},"algorithm":{"name":"trueFalse","template":"Choice matrix – inline","params":{"countCorrect":1,"countIncorrect":2,"showCheckIcon":false,"options":["Verdadeira","Falsa"]}}}</t>
  </si>
  <si>
    <t>Este polígono de frecuencias representa las actividades favoritas de un grupo de niños. Completa las siguientes oraciones.
Gráfica:
Serie "Niños": {{Q1}}, {{Q2}}, {{Q3}},{{Q4}}
Eje X:  "Hacer deporte"; "Ir al parque"; "Jugar con videojuegos", "Leer un libro"
{{A1}} niños prefieren hacer deporte.
{{A2}} niños prefieren leer un libro.</t>
  </si>
  <si>
    <t>{{A1}} adolescentes prefieren jugar a videojuegos. 
{{A2}} niños prefieren hacer deporte.
Se ha realizado esta encuesta a {{A3}} adolescentes.</t>
  </si>
  <si>
    <t>Q1-Q4= Min= 20; Max= 25; Step= 1</t>
  </si>
  <si>
    <t>A1 = {{Q1}}
A2 = {{Q4}}</t>
  </si>
  <si>
    <t>La altura que alcanza la línea representa a cuántos niños les gusta cada actividad.</t>
  </si>
  <si>
    <t>&lt;p&gt;La altura que alcanza la línea representa a cuántos niños les gusta cada actividad.&lt;/p&gt;</t>
  </si>
  <si>
    <t>{"id":"M3-EyP-2a-E-1","stimulus":"&lt;p&gt;Esta curva de frequência representa as atividades favoritas de um grupo de crianças. Complete as frases a seguir.&lt;/p&gt;&lt;div style=\"display:flex; justify-content:center;\"&gt;&lt;div class=\"fr-chart ct-chart ct-minor-seventh\" data-chart='{\"type\": \"line\", \"series\": [{\"name\": \"Crianças\", \"data\": [{{Q1}},{{Q2}},{{Q3}},{{Q4}}]}], \"labels\":[\"Praticar esportes\",\"Ir ao parque\",\"Jogar videogame\",\"Ler um livro\", \"\"], \"options\":{\"low\":0, \"axisY\": {\"onlyInteger\": true}}}'&gt;&lt;/div&gt;&lt;/div&gt;","template":"&lt;p&gt;{{response}} crianças preferem praticar esportes.&lt;/p&gt;&lt;p&gt;{{response}} crianças preferem ler um livro.&lt;/p&gt;","hint":"&lt;p&gt;A altura que a linha atinge representa quantas crianças gostam de cada atividade.&lt;/p&gt;","feedback":"&lt;p&gt;A altura que a linha atinge representa quantas crianças gostam de cada atividade.&lt;/p&gt;","seed":{"parameters":[{"name":"Q1","label":"","min":5,"max":25,"step":5},{"name":"Q2","label":"","min":5,"max":25,"step":5},{"name":"Q3","label":"","min":5,"max":25,"step":5},{"name":"Q4","label":"","min":5,"max":25,"step":5}],"calculated":[{"name":"A1","label":"{{function}}","function":"{{Q1}}"},{"name":"A2","label":"{{function}}","function":"{{Q4}}"}],"uniques":true},"algorithm":{"name":"calculateOperation","params":{"method":"equivLiteral","keyboard":"NUMERICAL"}}}</t>
  </si>
  <si>
    <t>Este gráfico de barras representa el número de huevos que ha producido una granja durante cinco días. Completa las siguientes oraciones.
Gráfica (barras):
Serie : "Huevos" {{Q1}}, {{Q2}}, {{Q3}},{{Q4}},{{Q5}}
Eje X:  "Lunes", "Martes", "Miércoles", "Jueves", "Viernes"
El martes se recogieron {{A1}} huevos.
El jueves se recogieron {{A2}} huevos.</t>
  </si>
  <si>
    <t>Q1-Q5= Min= 15; Max= 30; Step= 1</t>
  </si>
  <si>
    <t>A1 = {{Q2}}
A2 = {{Q4}}</t>
  </si>
  <si>
    <t>La altura que alcanza cada barra representa los huevos recogidos.</t>
  </si>
  <si>
    <t>&lt;p&gt;La altura que alcanza cada barra representa los huevos recogidos.&lt;/p&gt;</t>
  </si>
  <si>
    <t>{"id":"M3-EyP-2a-E-2","stimulus":"&lt;p&gt;Este gráfico de barras representa o número de ovos que uma granja produziu em cinco dias. Complete as frases as seguir.&lt;/p&gt;&lt;div style=\"display:flex; justify-content:center;\"&gt;&lt;div class=\"fr-chart ct-chart ct-minor-seventh\" data-chart='{\"type\": \"bar\", \"series\": [{\"name\": \"Ovos\", \"data\": [{{Q1}},{{Q2}},{{Q3}},{{Q4}},{{Q5}}]}], \"labels\":[\"Segunda-feira\",\"Terça-feira\",\"Quarta-feira\",\"Quinta-feira\",\"Sexta-feira\"],\"options\": {\"axisY\": {\"onlyInteger\": true}}}'&gt;&lt;/div&gt;&lt;/div&gt;","template":"&lt;p&gt;{{response}} ovos foram coletados na terça-feira.&lt;/p&gt;&lt;p&gt;{{response}} ovos foram coletados na quinta-feira.&lt;/p&gt;","hint":"&lt;p&gt;A altura atingida por cada barra representa os ovos coletados.&lt;/p&gt;","feedback":"&lt;p&gt;A altura atingida por cada barra representa os ovos coletados.&lt;/p&gt;","seed":{"parameters":[{"name":"Q1","label":null,"min":15,"max":30,"step":1},{"name":"Q2","label":null,"min":15,"max":30,"step":1},{"name":"Q3","label":null,"min":15,"max":30,"step":1},{"name":"Q4","label":null,"min":15,"max":30,"step":1},{"name":"Q5","label":null,"min":15,"max":30,"step":1}],"calculated":[{"name":"A1","label":"{{function}}","function":"{{Q2}}"},{"name":"A2","label":"{{function}}","function":"{{Q4}}"}],"uniques":true},"algorithm":{"name":"calculateOperation","params":{"method":"equivLiteral","keyboard":"NUMERICAL"}}}</t>
  </si>
  <si>
    <t>Juan ha dibujado este polígono de frecuencias con los trofeos que ha ganado en varios deportes. Completa las siguientes oraciones.
Gráfica (línea):
Serie : {{Q1}}, {{Q2}}, {{Q3}},{{Q4}}
Eje X: "Rugby", "Baloncesto", "Tenis", "Voleibol"
Juan ha ganado {{A1}} trofeos en voleibol.
Juan ha ganado {{A2}} trofeos en rugby.</t>
  </si>
  <si>
    <t>Q1-Q4= Min= 5; Max= 12; Step= 1</t>
  </si>
  <si>
    <t>A1 = {{Q4}}
A2 = {{Q1}}</t>
  </si>
  <si>
    <t>La altura que alcanza la línea en cada deporte representa los trofeos ganados.</t>
  </si>
  <si>
    <t>&lt;p&gt;La altura que alcanza la línea en cada deporte representa los trofeos ganados.&lt;/p&gt;</t>
  </si>
  <si>
    <t>{"id":"M3-EyP-2a-E-3","stimulus":"&lt;p&gt;Lucas desenhou esta curva de frequência representando os troféus que conquistou em vários esportes. Complete as frases as seguir.&lt;/p&gt;&lt;div style=\"display:flex; justify-content:center;\"&gt;&lt;div class=\"fr-chart ct-chart ct-minor-seventh\" data-chart='{\"type\": \"line\", \"series\": [{\"name\": \"Troféus\", \"data\": [{{Q1}},{{Q2}},{{Q3}},{{Q4}}]}], \"labels\":[\"Rugby\",\"Basquete\",\"Tênis\",\"Voleibol\", \"\"], \"options\":{\"low\":0, \"axisY\": {\"onlyInteger\": true}}}'&gt;&lt;/div&gt;&lt;/div&gt;","template":"&lt;p&gt;Juan ganhou {{response}} troféus no vôlei.&lt;/p&gt;&lt;p&gt;Juan ganhou {{response}} troféus no rugby.&lt;/p&gt;","hint":"&lt;p&gt;A altura que a linha atinge em cada esporte representa os troféus conquistados.&lt;/p&gt;","feedback":"&lt;p&gt;A altura que a linha atinge em cada esporte representa os troféus conquistados.&lt;/p&gt;","seed":{"parameters":[{"name":"Q1","label":"","min":5,"max":10,"step":1},{"name":"Q2","label":"","min":5,"max":10,"step":1},{"name":"Q3","label":"","min":5,"max":10,"step":1},{"name":"Q4","label":"","min":5,"max":10,"step":1}],"calculated":[{"name":"A1","label":"{{function}}","function":"{{Q4}}"},{"name":"A2","label":"{{function}}","function":"{{Q1}}"}],"uniques":true},"algorithm":{"name":"calculateOperation","params":{"method":"equivLiteral","keyboard":"NUMERICAL"}}}</t>
  </si>
  <si>
    <t>M3-EyP-3a</t>
  </si>
  <si>
    <t>Interpreta datos en pictogramas</t>
  </si>
  <si>
    <t>Este pictograma representa los libros prestados por una biblioteca durante los últimos tres días. Indica si las afirmaciones son correctas o no.
Gráfico de pictograma
Serie: {{Q1}}, {{Q2}}, {{Q3}}
Eje X : "Lunes", "Martes", "Miércoles"
Icono: libro
El miércoles se prestaron {{Q3}} libros.*
El martes se prestaron más libros.*
El lunes se prestaron {{Q1}} libros.*
El martes se prestaron menos libros.
El miércoles se prestaron {{Q1}} libros.
El lunes se prestaron {{Q3}} libros.
(Se ven 3: 1 correcta y dos incorrectas)</t>
  </si>
  <si>
    <t xml:space="preserve">En la biblioteca se han contado los libros que se han prestado en el último trimestre. Indique si las siguientes afirmaciones son verdaderas o falsas.
[IMAGEN label: Marzo, Abril, Mayo]
A1: En el mes de mayo se han prestado {{T3}} libros.*
A2: Se han prestado más libros en el mes de Abril.*
A3: En el mes de marzo se han prestado {{T1}} libros.*
A4: Se han prestado menos libros en el mes de Abril.
A5: En el mes de mayo se han prestado {{T1}} libros.
A6: En el mes de abril se han prestado {{T3}}.
</t>
  </si>
  <si>
    <t>Q1 = List = 2, 3, 4, 5
Q2 = List = 6, 7, 8, 9
Q3 = List = 2, 3, 4, 5</t>
  </si>
  <si>
    <t>El número de iconos representa el número de libros.</t>
  </si>
  <si>
    <t>{"id":"M3-EyP-3a-I-1","stimulus":"&lt;p&gt;Este pictograma representa os livros emprestados de uma biblioteca durante os últimos três dias. Indique se as afirmações estão corretas ou incorretas.&lt;/p&gt;&lt;div class=\"fr-chart\" data-chart='{\"type\": \"pictograph\", \"series\": [{\"img\": \"{{Q1.img}}\", \"value\":{{Q1}} },{\"img\": \"{{Q2.img}}\", \"value\":{{Q2}}},{\"img\": \"{{Q3.img}}\", \"value\":{{Q3}}}], \"labels\":[\"{{Q1.label}}\",\"{{Q2.label}}\",\"{{Q3.label}}\"]}'&gt;&lt;/div&gt;","hint":"&lt;p&gt;O número de ícones representa o número de livros.&lt;/p&gt;","feedback":"&lt;p&gt;O número de ícones representa o número de livros.&lt;/p&gt;","seed":{"parameters":[{"name":"Q1","label":"Segunda-feira","img":"https://blueberry-assets.oneclick.es/M5_EyP_6a_8.svg","list":[2,3,4,5]},{"name":"Q2","label":"Terça-feira","img":"https://blueberry-assets.oneclick.es/M5_EyP_6a_8.svg","list":[6,7,8,9]},{"name":"Q3","label":"Quarta-feira","img":"https://blueberry-assets.oneclick.es/M5_EyP_6a_8.svg","list":[2,3,4,5]}],"calculated":[{"name":"A1","label":"Na quarta-feira, {{Q3}} livros foram emprestados."},{"name":"A2","label":"Mais livros foram emprestados na terça-feira."},{"name":"A3","label":"Na segunda-feira, {{Q1}} livros foram emprestados."},{"name":"A4","label":"Menos livros foram emprestados na terça-feira.","incorrect":true},{"name":"A5","label":"Na quarta-feira, {{Q1}} livros foram emprestados.","incorrect":true},{"name":"A6","label":"Na segunda-feira, {{Q3}} livros foram emprestados.","incorrect":true}],"uniques":true},"algorithm":{"name":"trueFalse","template":"Choice matrix – inline","params":{"countCorrect":1,"countIncorrect":2,"showCheckIcon":false,"options":["Verdadeiro","Falso"]}}}</t>
  </si>
  <si>
    <t>El siguiente pictograma representa los árboles que se han plantado durante este año en varios parques de la ciudad. Indica si las afirmaciones son verdaderas o no.
Gráfico de pictograma
Serie: {{Q1}}, {{Q2}}, {{Q3}}, {{Q4}}
Eje X : "Parque 1", "Parque 2", "Parque 3", "Parque 4"
Icono: árbol
En el parque 1 se han plantado {{Q1}} árboles.*
En el parque 2 se han plantado {{Q2}} árboles.*
En el parque 3 se han plantado {{Q3}} árboles.*
En el parque 4 se han plantado {{Q4}} árboles.*
En el parque 1 se han plantado {{Q2}} árboles.
En el parque 2 se han plantado {{Q4}} árboles.
En el parque 3 se han plantado {{Q1}} árboles.
En el parque 4 se han plantado {{Q3}} árboles.
(Se ven 3: 1 correcta y dos incorrectas)</t>
  </si>
  <si>
    <t>Q1 = List = 2, 3, 4, 5, 6
Q2 = List = 2, 3, 4, 5, 6
Q3 = List = 2, 3, 4, 5, 6
Q4 = List = 2, 3, 4, 5, 6</t>
  </si>
  <si>
    <t>El número de iconos representa el número de árboles plantados.</t>
  </si>
  <si>
    <t>&lt;p&gt;El número de iconos representa el número de árboles plantados.&lt;/p&gt;</t>
  </si>
  <si>
    <t>{"id":"M3-EyP-3a-I-2","stimulus":"&lt;p&gt;O pictograma a seguir representa as árvores que foram plantadas este ano em vários parques de uma cidade. De acordo com o pictograma, indique se as afirmações são verdadeiras ou falsas.&lt;/p&gt;&lt;div style=\"display:flex; justify-content:center;\"&gt;&lt;div class=\"fr-chart\" data-chart='{\"type\": \"pictograph\", \"series\": [{\"img\": \"{{Q1.img}}\", \"value\":{{Q1}}},{\"img\": \"{{Q2.img}}\", \"value\":{{Q2}}},{\"img\": \"{{Q3.img}}\", \"value\":{{Q3}}},{\"img\": \"{{Q4.img}}\", \"value\":{{Q4}}}], \"labels\":[\"{{Q1.label}}\",\"{{Q2.label}}\",\"{{Q3.label}}\",\"{{Q4.label}}\"]}'&gt;&lt;/div&gt;&lt;/div&gt;","hint":"&lt;p&gt;O número de ícones representa o número de árvores plantadas.&lt;/p&gt;","feedback":"&lt;p&gt;O número de ícones representa o número de árvores plantadas.&lt;/p&gt;","seed":{"parameters":[{"name":"Q1","label":"Parque 1","img":"https://blueberry-assets.oneclick.es/M3_EyP_3a_1.svg","list":[2,3,4,5,6]},{"name":"Q2","label":"Parque 2","img":"https://blueberry-assets.oneclick.es/M3_EyP_3a_1.svg","list":[2,3,4,5,6]},{"name":"Q3","label":"Parque 3","img":"https://blueberry-assets.oneclick.es/M3_EyP_3a_1.svg","list":[2,3,4,5,6]},{"name":"Q4","label":"Parque 4","img":"https://blueberry-assets.oneclick.es/M3_EyP_3a_1.svg","list":[2,3,4,5,6]}],"calculated":[{"name":"A1","label":"No parque 1 foram plantadas {{Q1}} árvores."},{"name":"A2","label":"No parque 2 foram plantadas {{Q2}} árvores."},{"name":"A3","label":"No parque 3 foram plantadas {{Q3}} árvores."},{"name":"A4","label":"No parque 4 foram plantadas {{Q4}} árvores"},{"name":"A5","label":"No parque 1 foram plantadas {{Q2}} árvores.","incorrect":true},{"name":"A6","label":"No parque 2 foram plantadas {{Q4}} árvores.","incorrect":true},{"name":"A7","label":"No parque 3 foram plantadas {{Q1}} árvores.","incorrect":true},{"name":"A8","label":"No parque 4 foram plantadas {{Q3}} árvores.","incorrect":true}],"uniques":true},"algorithm":{"name":"trueFalse","template":"Choice matrix – inline","params":{"countCorrect":1,"countIncorrect":2,"showCheckIcon":false,"options":["Verdadeira","Falsa"]}}}</t>
  </si>
  <si>
    <r>
      <rPr>
        <rFont val="Calibri"/>
        <color theme="1"/>
        <sz val="12.0"/>
      </rPr>
      <t xml:space="preserve">Un entrenador ha dibujado este pictograma con los goles que han marcado algunos de sus jugadores. Indica si las afirmaciones son verdaderas o no.
</t>
    </r>
    <r>
      <rPr>
        <rFont val="Calibri"/>
        <b/>
        <color theme="1"/>
        <sz val="12.0"/>
      </rPr>
      <t xml:space="preserve">Gráfico de pictograma
Serie: {{Q1}}, {{Q2}}, {{Q3}}
Eje X : {{Q11}}, {{Q22}}, {{Q33}}
</t>
    </r>
    <r>
      <rPr>
        <rFont val="Calibri"/>
        <color theme="1"/>
        <sz val="12.0"/>
      </rPr>
      <t>Icono: pelota de fútbol
{{Q11}} ha marcado {{Q1}} goles.*
{{Q22}} ha marcado {{Q2}} goles.*
{{Q33}} ha marcado {{Q3}} goles.*
{{Q11}} ha marcado {{Q2}} goles.
{{Q22}} ha marcado {{Q3}} goles.
{{Q33}} ha marcado {{Q1}} goles.
(Se ven 3: 1 correcta y dos incorrectas)</t>
    </r>
  </si>
  <si>
    <t>Q1 = List = 2, 3, 4, 5, 6
Q2 = List = 2, 3, 4, 5, 6
Q3 = List = 2, 3, 4, 5, 6
Q11 = "Lucas", "Analía", "Joaquín"
Q22 = "Sofía", "Fernando", "César"
Q33 = "Laura", "Camilo", "Silvia"</t>
  </si>
  <si>
    <t>El número de iconos representa los goles.</t>
  </si>
  <si>
    <t>&lt;p&gt;El número de iconos representa los goles.&lt;/p&gt;</t>
  </si>
  <si>
    <t>{"id":"M3-EyP-3a-I-3","stimulus":"&lt;p&gt;Um treinador desenhou este pictograma com os gols que alguns dos seus jogadores marcaram. De acordo com o pictograma, indique se as afirmações são verdadeiras ou falsas.&lt;/p&gt;&lt;div style=\"display:flex; justify-content:center;\"&gt;&lt;div class=\"fr-chart\" data-chart='{\"type\": \"pictograph\", \"series\": [{\"img\": \"{{Q1.img}}\", \"value\":{{Q1}}},{\"img\": \"{{Q2.img}}\", \"value\":{{Q2}}},{\"img\": \"{{Q3.img}}\", \"value\":{{Q3}}}], \"labels\":[\"{{Q11}}\",\"{{Q22}}\",\"{{Q33}}\"]}'&gt;&lt;/div&gt;&lt;/div&gt;","hint":"&lt;p&gt;O número de ícones representa o número de gols.&lt;/p&gt;","feedback":"&lt;p&gt;O número de ícones representa o número de gols.&lt;/p&gt;","seed":{"parameters":[{"name":"Q1","label":null,"img":"https://blueberry-assets.oneclick.es/M3_EyP_3a_2.svg","list":[2,3,4,5,6]},{"name":"Q2","label":null,"img":"https://blueberry-assets.oneclick.es/M3_EyP_3a_2.svg","list":[2,3,4,5,6]},{"name":"Q3","label":null,"img":"https://blueberry-assets.oneclick.es/M3_EyP_3a_2.svg","list":[2,3,4,5,6]},{"name":"Q11","label":null,"list":["Lucas","André","Joaquim"]},{"name":"Q22","label":null,"list":["Sandro","Fernando","César"]},{"name":"Q33","label":null,"list":["Marcos","Camilo","Sérgio"]}],"calculated":[{"name":"A1","label":"{{Q11}} marcou {{Q1}} gols."},{"name":"A2","label":"{{Q22}} marcou {{Q2}} gols."},{"name":"A3","label":"{{Q33}} marcou {{Q3}} gols."},{"name":"A4","label":"{{Q11}} marcou {{Q2}} gols.","incorrect":true},{"name":"A5","label":"{{Q22}} marcou {{Q3}} gols.","incorrect":true},{"name":"A6","label":"{{Q33}} marcou {{Q1}} gols.","incorrect":true}],"uniques":true},"algorithm":{"name":"trueFalse","template":"Choice matrix – inline","params":{"countCorrect":1,"countIncorrect":2,"showCheckIcon":false,"options":["Verdadeira","Falsa"]}}}</t>
  </si>
  <si>
    <t>{{Q1}} y sus compañeras de piso han apuntado en este pictograma las veces que cada una ha sacado a pasear al perro. Completa las siguientes oraciones.
(Pictograma)
Serie: {{Q01}}, {{Q02}}, {{Q03}}, {{Q04}}
Label: {{Q1}}, {{Q2}}, {{Q3}}, {{Q4}}
Icono: Perro
{{Q4}} ha sacado al perro {{A1}} veces.
{{Q1}} ha sacado al perro {{A2}} veces.</t>
  </si>
  <si>
    <t>Q1-Q4= List="Ana", "Míriam", "Lola", "Charo", "Carmela", "Noelia", "Lucía"
Q01-Q04 = List = 2, 3, 4, 5, 6</t>
  </si>
  <si>
    <t>A1={{Q04}}
A2={{Q01}}</t>
  </si>
  <si>
    <t>El número de iconos representa el número de veces que se ha sacado a pasear al perro.</t>
  </si>
  <si>
    <t>&lt;p&gt;El número de iconos representa el número de veces que se ha sacado a pasear al perro.&lt;/p&gt;</t>
  </si>
  <si>
    <t>{"id":"M3-EyP-3a-E-1","stimulus":"&lt;p&gt;{{Q1}} e suas colegas de quarto fizeram um pictograma para representar quantas vezes cada uma delas levou o cachorro para passear. De acordo com o pictograma, complete as seguintes frases.&lt;/p&gt;&lt;div style=\"display:flex; justify-content:center;\"&gt;&lt;div class=\"fr-chart\" data-chart='{\"type\": \"pictograph\", \"series\": [{\"img\": \"{{Q01.img}}\", \"value\":{{Q01}}},{\"img\": \"{{Q02.img}}\", \"value\":{{Q02}}},{\"img\": \"{{Q03.img}}\", \"value\":{{Q03}}},{\"img\": \"{{Q04.img}}\", \"value\":{{Q04}}}], \"labels\":[\"{{Q1}}\",\"{{Q2}}\",\"{{Q3}}\",\"{{Q4}}\"]}'&gt;&lt;/div&gt;&lt;/div&gt;","template":"&lt;p&gt;{{Q4}} levou o cachorro {{response}} vezes.&lt;/p&gt;&lt;p&gt;{{Q1}} levou o cachorro {{response}} vezes.&lt;/p&gt;","hint":"&lt;p&gt;O número de ícones representa o número de vezes que o cachorro foi levado para passear.&lt;/p&gt;","feedback":"&lt;p&gt;O número de ícones representa o número de vezes que o cachorro foi levado para passear.&lt;/p&gt;","seed":{"parameters":[{"name":"Q1","label":null,"list":["Ana","Miriam","Luísa","Carol","Carla","Natália","Lorena"]},{"name":"Q2","label":null,"list":["Ana","Miriam","Luísa","Carol","Carla","Natália","Lorena"]},{"name":"Q3","label":null,"list":["Ana","Miriam","Luísa","Carol","Carla","Natália","Lorena"]},{"name":"Q4","label":null,"list":["Ana","Miriam","Luísa","Carol","Carla","Natália","Lorena"]},{"name":"Q01","label":null,"img":"https://blueberry-assets.oneclick.es/M3_EyP_3a_3.svg","list":[2,3,4,5,6]},{"name":"Q02","label":null,"img":"https://blueberry-assets.oneclick.es/M3_EyP_3a_3.svg","list":[2,3,4,5,6]},{"name":"Q03","label":null,"img":"https://blueberry-assets.oneclick.es/M3_EyP_3a_3.svg","list":[2,3,4,5,6]},{"name":"Q04","label":null,"img":"https://blueberry-assets.oneclick.es/M3_EyP_3a_3.svg","list":[2,3,4,5,6]}],"calculated":[{"name":"A1","label":"{{function}}","function":"{{Q04}}"},{"name":"A2","label":"{{function}}","function":"{{Q01}}"}],"uniques":true},"algorithm":{"name":"calculateOperation","params":{"method":"equivLiteral","keyboard":"NUMERICAL"}}}</t>
  </si>
  <si>
    <t>Una tienda ha dibujado este pictograma basándose en las bicicletas que ha vendido en sus tres primeros meses de apertura. Completa las siguientes oraciones.
Gráfico de pictograma
Serie: {{Q1}}, {{Q2}}, {{Q3}}
Eje X : "Enero", "Febrero", "Marzo"
Icono: bicicleta
En enero vendieron {{A1}} bicicletas.
En total han vendido {{A2}} bicicletas.</t>
  </si>
  <si>
    <t>Q1 = List = 2, 3, 4, 5, 6
Q2 = List = 2, 3, 4, 5, 6 
Q3 = List = 2, 3, 4, 5, 6</t>
  </si>
  <si>
    <t>A1 = {{Q1}}
A2 = {{Q1}}+{{Q2}}+{{Q3}}</t>
  </si>
  <si>
    <t>El número de iconos representa las bicicletas vendidas.</t>
  </si>
  <si>
    <t>&lt;p&gt;El número de iconos representa las bicicletas vendidas.&lt;/p&gt;</t>
  </si>
  <si>
    <t>{"id":"M3-EyP-3a-E-2","stimulus":"&lt;p&gt;Uma loja apresentou um pictograma com base na quantidade de bicicletas que foram vendidas nos três primeiros meses de funcionamento do estabelecimento. De acordo com o pictograma, complete as seguintes frases.&lt;/p&gt;&lt;div style=\"display:flex; justify-content:center;\"&gt;&lt;div class=\"fr-chart\" data-chart='{\"type\": \"pictograph\", \"series\": [{\"img\": \"{{Q1.img}}\", \"value\":{{Q1}}},{\"img\": \"{{Q2.img}}\", \"value\":{{Q2}}},{\"img\": \"{{Q3.img}}\", \"value\":{{Q3}}}], \"labels\":[\"Janeiro\",\"Fevereiro\",\"Março\"]}'&gt;&lt;/div&gt;&lt;/div&gt;","template":"&lt;p&gt;Em janeiro foram vendidas {{response}} bicicletas.&lt;/p&gt;&lt;p&gt;No total foram vendidas {{response}} bicicletas.&lt;/p&gt;","hint":"&lt;p&gt;O número de ícones representa as bicicletas vendidas.&lt;/p&gt;","feedback":"&lt;p&gt;O número de ícones representa as bicicletas vendidas.&lt;/p&gt;","seed":{"parameters":[{"name":"Q1","label":null,"img":"https://blueberry-assets.oneclick.es/M3_EyP_3a_4.svg","list":[2,3,4,5,6]},{"name":"Q2","label":null,"img":"https://blueberry-assets.oneclick.es/M3_EyP_3a_4.svg","list":[2,3,4,5,6]},{"name":"Q3","label":null,"img":"https://blueberry-assets.oneclick.es/M3_EyP_3a_4.svg","list":[2,3,4,5,6]}],"calculated":[{"name":"A1","label":"{{function}}","function":"{{Q1}}"},{"name":"A2","label":"{{function}}","function":"{{Q1}}+{{Q2}}+{{Q3}}"}],"uniques":true},"algorithm":{"name":"calculateOperation","params":{"method":"equivLiteral","keyboard":"NUMERICAL"}}}</t>
  </si>
  <si>
    <t>Carmen ha representado en este pictograma las rosquillas de cada tipo que ha cocinado hoy. Completa las siguientes oraciones.
Gráfico de pictograma
Serie: {{Q1}}, {{Q2}}, {{Q3}}
Eje X : "Chocolate", "Fresa", "Azúcar"
Icono: Rosquillas
Carmen ha preparado {{A1}} rosquillas de fresa.
Carmen ha preparado {{A2}} rosquillas de azúcar.</t>
  </si>
  <si>
    <t>Q1 = List = 2, 3, 4, 5, 6
Q2 = List = 2, 3, 4, 5, 6
Q3 = List = 2, 3, 4, 5, 6</t>
  </si>
  <si>
    <t>A1 = {{Q2}}
A2 = {{Q3}}</t>
  </si>
  <si>
    <t>El número de iconos representa las rosquillas de cada sabor.</t>
  </si>
  <si>
    <t>&lt;p&gt;El número de iconos representa las rosquillas de cada sabor.&lt;/p&gt;</t>
  </si>
  <si>
    <t>{"id":"M3-EyP-3a-E-3","stimulus":"&lt;p&gt;Camila faz rosquinhas para vender e representou em um pictograma a quantidade de cada tipo de rosquinha que ela preparou hoje. De acordo com o pictograma, complete as seguintes frases.&lt;/p&gt;&lt;div style=\"display:flex; justify-content:center;\"&gt;&lt;div class=\"fr-chart\" data-chart='{\"type\": \"pictograph\", \"series\": [{\"img\": \"{{Q1.img}}\", \"value\":{{Q1}}},{\"img\": \"{{Q2.img}}\", \"value\":{{Q2}}},{\"img\": \"{{Q3.img}}\", \"value\":{{Q3}}}], \"labels\":[\"Chocolate\",\"Morango\",\"Doce de leite\"]}'&gt;&lt;/div&gt;&lt;/div&gt;","template":"&lt;p&gt;Camila preparou {{response}} rosquinhas de morango.&lt;/p&gt;&lt;p&gt;Camila preparou {{response}} rosquinhas de doce de leite.&lt;/p&gt;","hint":"&lt;p&gt;O número de ícones representa as rosquinhas de cada sabor.&lt;/p&gt;","feedback":"&lt;p&gt;O número de ícones representa as rosquinhas de cada sabor.&lt;/p&gt;","seed":{"parameters":[{"name":"Q1","label":null,"img":"https://blueberry-assets.oneclick.es/M3_EyP_3a_5.svg","list":[2,3,4,5,6]},{"name":"Q2","label":null,"img":"https://blueberry-assets.oneclick.es/M3_EyP_3a_6.svg","list":[2,3,4,5,6]},{"name":"Q3","label":null,"img":"https://blueberry-assets.oneclick.es/M3_EyP_3a_7.svg","list":[2,3,4,5,6]}],"calculated":[{"name":"A1","label":"{{function}}","function":"{{Q2}}"},{"name":"A2","label":"{{function}}","function":"{{Q3}}"}],"uniques":true},"algorithm":{"name":"calculateOperation","params":{"method":"equivLiteral","keyboard":"NUMERICAL"}}}</t>
  </si>
  <si>
    <t>M3-EyP-3b</t>
  </si>
  <si>
    <t>Elabora pictogramas</t>
  </si>
  <si>
    <t>Estos son el número de libros que han leído tres hermanos durante las vacaciones de verano. Completa el pictograma.</t>
  </si>
  <si>
    <t>Pictograma</t>
  </si>
  <si>
    <t>Marca en el gráfico los libros que ha leído cada uno.</t>
  </si>
  <si>
    <t>En un pictograma, cada columna de iconos representa una cantidad.</t>
  </si>
  <si>
    <t>{
    "id": "M3-EyP-3b-I-1",
    "stimulus": "&lt;p&gt;Esse é o número de livros lidos por três irmãos durante as férias de verão. Complete o pictograma.&lt;/p&gt;",
    "hint": "&lt;p&gt;Marque no gráfico os livros que cada irmão leu.&lt;/p&gt;",
    "feedback": "&lt;p&gt;Em um pictograma, cada coluna de ícones representa uma quantidade.&lt;/p&gt;",
    "seed": {
        "parameters": [
            {
                "name": "Q1",
                "label": "Aline",
                "img": "https://blueberry-assets.oneclick.es/M5_EyP_6a_8.svg",
                "min": 2,
                "max": 6,
                "step": 1
            },
            {
                "name": "Q2",
                "label": "Marcia",
                "img": "https://blueberry-assets.oneclick.es/M5_EyP_6a_8.svg",
                "min": 2,
                "max": 6,
                "step": 1
            },
            {
                "name": "Q3",
                "label": "Tiago",
                "img": "https://blueberry-assets.oneclick.es/M5_EyP_6a_8.svg",
                "min": 2,
                "max": 6,
                "step": 1
            }
        ],
        "uniques": true
    },
    "algorithm": {
        "name": "pictograph",
        "params": {
            "labelY": "",
            "labelX": "Livros",
            "tableEnable": true,
            "tablePosition": "LEFT",
            "multiplier": 1
        }
    }
}</t>
  </si>
  <si>
    <t>Después del cumpleños de Carla, sus amigos se pudieron llevar los globos a casa. En la tabla aparecen los que se llevaron Celia, Blanca y Óliver. Completa el pictograma. Ten en cuenta que cada icono equivale a 2 globos.</t>
  </si>
  <si>
    <t>Marca en el gráfico los globos que tiene cada uno.</t>
  </si>
  <si>
    <t>{
    "id": "M3-EyP-3b-I-2",
    "stimulus": "&lt;p&gt;Após o aniversário de Carla, seus amigos puderam levar os balões para casa. A tabela mostra os balões que Celia, Blanca e Óliver tomaram. Complete o pictograma sabendo que cada ícone é equivalente a &lt;u&gt;2 balões&lt;/u&gt;.&lt;/p&gt;",
    "hint": "&lt;p&gt;Marque no gráfico os balões que têm cada amigo.&lt;/p&gt;",
    "feedback": "&lt;p&gt;Em um pictograma, cada coluna de ícones representa uma quantidade.&lt;/p&gt;",
    "seed": {
        "parameters": [
            {
                "name": "Q1",
                "label": "Celia",
                "img": "https://blueberry-assets.oneclick.es/M5_EyP_6a_12.svg",
                "min": 2,
                "max": 6,
                "step": 1
            },
            {
                "name": "Q2",
                "label": "Blanca",
                "img": "https://blueberry-assets.oneclick.es/M5_EyP_6a_12.svg",
                "min": 2,
                "max": 6,
                "step": 1
            },
            {
                "name": "Q3",
                "label": "Óliver",
                "img": "https://blueberry-assets.oneclick.es/M5_EyP_6a_12.svg",
                "min": 2,
                "max": 6,
                "step": 1
            }
        ],
        "uniques": true
    },
    "algorithm": {
        "name": "pictograph",
        "params": {
            "labelY": "",
            "labelX": "Balões",
            "tableEnable": true,
            "tablePosition": "LEFT",
            "multiplier": 2
        }
    }
}</t>
  </si>
  <si>
    <t>Cuatro pintores se han manchado sus monos de trabajo tantas veces como aparece en la tabla. Completa el pictograma. Ten en cuenta que cada icono equivale a &lt;u&gt;3 manchas&lt;/u&gt;.</t>
  </si>
  <si>
    <t>Marca en el gráfico las manchas que tiene cada uno.</t>
  </si>
  <si>
    <t>{
    "id": "M3-EyP-3b-I-3",
    "stimulus": "&lt;p&gt;Quatro pintores mancharam seus macacões tantas vezes como mostrado na tabela. Complete o pictograma sabendo que cada ícone é equivalente a &lt;u&gt;3 manchas&lt;/u&gt;.&lt;/p&gt;",
    "hint": "&lt;p&gt;Marque no gráfico as manchas que cada um tem.&lt;/p&gt;",
    "feedback": "&lt;p&gt;Em um pictograma, cada coluna de ícones representa uma quantidade.&lt;/p&gt;",
    "seed": {
        "parameters": [
            {
                "name": "Q1",
                "label": "Marcelo",
                "img": "https://blueberry-assets.oneclick.es/M2_EyP_3a_5.svg",
                "min": 1,
                "max": 8,
                "step": 1
            },
            {
                "name": "Q2",
                "label": "Manuel",
                "img": "https://blueberry-assets.oneclick.es/M2_EyP_3a_5.svg",
                "min": 1,
                "max": 8,
                "step": 1
            },
            {
                "name": "Q3",
                "label": "Larissa",
                "img": "https://blueberry-assets.oneclick.es/M2_EyP_3a_5.svg",
                "min": 1,
                "max": 8,
                "step": 1
            },
            {
                "name": "Q4",
                "label": "Ricardo",
                "img": "https://blueberry-assets.oneclick.es/M2_EyP_3a_5.svg",
                "min": 1,
                "max": 8,
                "step": 1
            }
        ],
        "uniques": true
    },
    "algorithm": {
        "name": "pictograph",
        "params": {
            "labelY": "",
            "labelX": "Manchas",
            "tableEnable": true,
            "tablePosition": "LEFT",
            "multiplier": 3
        }
    }
}</t>
  </si>
  <si>
    <t>M3-EyP-4a</t>
  </si>
  <si>
    <t>Reconoce experiencias de azar</t>
  </si>
  <si>
    <t>Señala la experiencia que depende del azar.
Se saca un as de una baraja de cartas que se acaba de mezclar.*
Se obtiene un 2 al tirar un dado.*
Se extrae una bola amarilla de una urna con bolas de muchos colores.*
Se obtiene cruz al lanzar una moneda.*
La temperatua de un vaso de leche sube si se calienta en un microondas.
Se enciende una lámpara al pulsar su interruptor.
Una botella se llena si está debajo de un grifo abierto.
En invierno hace más frío que en el resto del año.
Una piedra cae al suelo si se suelta por una ventana.
(se ven 3 opciones, una es correcta)</t>
  </si>
  <si>
    <t>La experiencias de azar son aquellas en las que el resultado no se puede saber con antelación.</t>
  </si>
  <si>
    <t>&lt;p&gt;La experiencias de azar son aquellas en las que el resultado no se puede saber con antelación.&lt;/p&gt;</t>
  </si>
  <si>
    <t>{"id":"M3-EyP-4a-I-1","stimulus":"&lt;p&gt;Aponte a experiência cujo resultado depende do acaso.&lt;/p&gt;","hint":"&lt;p&gt;Experiências que dependem do acaso são aquelas em que o resultado não pode ser conhecido antecipadamente.&lt;/p&gt;","feedback":"&lt;p&gt;Experiências que dependem do acaso são aquelas em que o resultado não pode ser conhecido antecipadamente.&lt;/p&gt;","seed":{"parameters":[],"calculated":[{"name":"A1","label":"Um ás é retirado de um baralho de cartas que acabou de ser embaralhado."},{"name":"A2","label":"O número 2 é obtido no lançamento de um dado."},{"name":"A3","label":"Uma bola amarela é retirada de uma urna com bolas de várias cores."},{"name":"A4","label":"A face coroa é obtida no lançamento de uma moeda."},{"name":"A5","label":"A temperatura de um copo de leite aumenta ao ser aquecido no micro-ondas.","incorrect":true},{"name":"A6","label":"Uma lâmpada acende quando se pressiona o interruptor dela.","incorrect":true},{"name":"A7","label":"Uma garrafa ficará cheia se estiver sob uma torneira aberta com água.","incorrect":true},{"name":"A8","label":"No inverno, o clima é mais frio do que no resto do ano.","incorrect":true},{"name":"A9","label":"Uma pedra cai no chão se for jogada de uma janela.","incorrect":true}],"uniques":true},"algorithm":{"name":"trueFalse","template":"Multiple choice – standard","params":{"countCorrect":1,"countIncorrect":2,"showCheckIcon":true
        }
    }
}</t>
  </si>
  <si>
    <t>M3-EyP-4b</t>
  </si>
  <si>
    <t>Identifica cuándo un suceso es seguro, posible e imposible</t>
  </si>
  <si>
    <t>Une cada experiencia con el tipo de suceso que la describe.
{{Q1}} ---- Suceso seguro
{{Q2}} ---- Suceso posible
{{Q3}} ---- Suceso imposible</t>
  </si>
  <si>
    <t>Q1: "Obtener cara o cruz al tirar una moneda."; "Obtener un número mayor que cero al tirar un dado."; "Después de llover, el suelo de la calle está mojado."
Q2: "Obtener un dos al tirar un dado."; "Obtener cruz al tirar una moneda."; "Un partido de fútbol acaba en empate."
Q3: "Nieva con treinta grados."; "Obtener un siete al tirar un dado."; "No obtener cara ni cruz al tirar una moneda."</t>
  </si>
  <si>
    <t>Un suceso es seguro cuando ocurre siempre, es posible cuando ocurre solo a veces y es imposible cuando no puede ocurrir nunca.</t>
  </si>
  <si>
    <t>&lt;p&gt;Un suceso es seguro cuando ocurre siempre, es posible cuando ocurre solo a veces y es imposible cuando no puede ocurrir nunca.&lt;/p&gt;
- Si falla A1:
&lt;p&gt;Es un suceso seguro porque siempre ocurre.&lt;/p&gt;
- Si falla A2:
&lt;p&gt;Es un suceso posible porque puede que ocurra.&lt;/p&gt;
- Si falla A3:
&lt;p&gt;Es un suceso imposible porque jamás ocurre.&lt;/p&gt;</t>
  </si>
  <si>
    <t>{
    "id": "M3-EyP-4b-I-1",
    "stimulus": "&lt;p&gt;Arraste cada tipo de evento para a experiência que o descreve.&lt;/p&gt;",
    "hint": "&lt;p&gt;Um evento é certo quando sempre ocorre, possível quando pode ocorrer às vezes e impossível quando nunca pode ocorrer.&lt;/p&gt;",
    "feedback": "&lt;p&gt;Um evento é certo quando sempre ocorre, possível quando pode ocorrer às vezes e impossível quando nunca pode ocorrer.&lt;/p&gt;",
    "seed": {
        "parameters": [
            {
                "name": "Q1",
                "list": [
                    "Obter cara ou coroa ao jogar uma moeda.",
                    "Obter um número maior que zero ao lançar um dado de seis faces.",
                    "Depois de chover, o chão da rua fica molhado."
                ]
            },
            {
                "name": "Q2",
                "list": [
                    "Obter um dois ao lançar um dado de seis faces.",
                    "Obter coroa ao lançar uma moeda.",
                    "Uma partida de futebol terminar em empate."
                ]
            },
            {
                "name": "Q3",
                "list": [
                    "Nevar com trinta graus celsius.",
                    "Obter um sete ao lançar um dado de seis faces.",
                    "Não obter cara ou coroa ao jogar uma moeda."
                ]
            }
        ],
        "calculated": [
            {
                "name": "A1",
                "label": "Evento certo",
                "function": "{{Q1}}",
                "feedback": "&lt;p&gt;É um evento certo porque sempre acontece.&lt;/p&gt;"
            },
            {
                "name": "A2",
                "label": "Evento possível",
                "function": "{{Q2}}",
                "feedback": "&lt;p&gt;É um evento possível porque pode acontecer.&lt;/p&gt;"
            },
            {
                "name": "A3",
                "label": "Evento impossível",
                "function": "{{Q3}}",
                "feedback": "&lt;p&gt;É um evento impossível porque nunca acontece.&lt;/p&gt;"
            }
        ],
        "isNumToWords": true,
        "uniques": true
    },
    "algorithm": {
        "name": "linkOperationResult",
        "params": {
            "invert": false
        },
        "template": "Match list"
    }
}</t>
  </si>
  <si>
    <t>Indica qué tipo de suceso es el siguiente: &lt;i&gt;{{Q1}}.&lt;/i&gt;
Suceso seguro*
Suceso posible
Suceso imposible</t>
  </si>
  <si>
    <t>Q1: "sacar de la caja una bola coloreada", "sacar de la caja una bola con un número"</t>
  </si>
  <si>
    <t>&lt;p&gt;Un suceso es seguro cuando ocurre siempre, es posible cuando ocurre solo a veces y es imposible cuando no puede ocurrir nunca.&lt;/p&gt;
- Si falla A2 o A3:
&lt;p&gt;Este es un suceso que va a pasar con certeza, por lo que es seguro.&lt;/p&gt;</t>
  </si>
  <si>
    <t>{"id":"M3-EyP-4b-E-1","stimulus":"&lt;p&gt;Indique que tipo de evento é o seguinte: &lt;i&gt;{{Q1}}.&lt;/i&gt;&lt;/p&gt;&lt;div style=\"display:flex; justify-content:center;\"&gt;&lt;img src='https://blueberry-assets.oneclick.es/M3_EyP_4b_1.svg' width=\"300\"&gt;&lt;/div&gt;","hint":"&lt;p&gt;Um evento é certo quando sempre ocorre, possível quando pode ocorrer às vezes e impossível quando nunca pode ocorrer.&lt;/p&gt;","feedback":"&lt;p&gt;Um evento é certo quando sempre ocorre, possível quando pode ocorrer às vezes e impossível quando nunca pode ocorrer.&lt;/p&gt;","seed":{"parameters":[{"name":"Q1","list":["tirar uma bola colorida da caixa","tirar uma bola com um número da caixa"]}],"calculated":[{"name":"A1","label":"Evento certo","function":""},{"name":"A2","label":"Evento possível","function":"","feedback":"&lt;p&gt;Este é um evento que vai acontecer com certeza, por isso é um evento certo.&lt;/p&gt;","incorrect":true},{"name":"A3","label":"Evento impossível","function":"","feedback":"&lt;p&gt;Este é um evento que vai acontecer com certeza, por isso é um evento certo.&lt;/p&gt;","incorrect":true}],"uniques":true},"algorithm":{"name":"trueFalse","template":"Multiple choice – standard","params":{"countCorrect":1,"countIncorrect":2,"showCheckIcon":false,
            "columns": 3
        }
    }
}</t>
  </si>
  <si>
    <t>Indica qué tipo de suceso es el siguiente: &lt;i&gt;{{Q1}}.&lt;/i&gt;
Suceso seguro
Suceso posible*
Suceso imposible</t>
  </si>
  <si>
    <t>Q1: "sacar de la caja una bola con un número par", "sacar de la caja una bola de color azul", "sacar de la caja una bola roja con el número 2", "sacar de la caja dos bolas azules"</t>
  </si>
  <si>
    <t>&lt;p&gt;Un suceso es seguro cuando ocurre siempre, es posible cuando ocurre solo a veces y es imposible cuando no puede ocurrir nunca.&lt;/p&gt;
- Si falla A1 o A3:
&lt;p&gt;Este suceso puede que ocurra, por lo que es posible.&lt;/p&gt;</t>
  </si>
  <si>
    <t>{"id":"M3-EyP-4b-E-2","stimulus":"&lt;p&gt;Indique que tipo de evento é o seguinte: &lt;i&gt;{{Q1}}.&lt;/i&gt;&lt;/p&gt;&lt;div style=\"display:flex; justify-content:center;\"&gt;&lt;img src='https://blueberry-assets.oneclick.es/M3_EyP_4b_1.svg' width=\"300\"&gt;&lt;/div&gt;","hint":"&lt;p&gt;Um evento é certo quando sempre ocorre, possível quando pode ocorrer às vezes e impossível quando nunca pode ocorrer.&lt;/p&gt;","feedback":"&lt;p&gt;Um evento é certo quando sempre ocorre, possível quando pode ocorrer às vezes e impossível quando nunca pode ocorrer.&lt;/p&gt;","seed":{"parameters":[{"name":"Q1","list":["tirar da caixa uma bola com número par","tirar uma bola azul da caixa","tirar da caixa uma bola vermelha com o número 2","tirar duas bolas azuis da caixa"]}],"calculated":[{"name":"A1","label":"Evento certo","function":"","feedback":"&lt;p&gt;Este evento pode ocorrer, portanto é um evento possível.&lt;/p&gt;","incorrect":true},{"name":"A2","label":"Evento possível","function":""},{"name":"A3","label":"Evento impossível","function":"","feedback":"&lt;p&gt;Este evento pode ocorrer, portanto é um evento possível.&lt;/p&gt;","incorrect":true}],"uniques":true},"algorithm":{"name":"trueFalse","template":"Multiple choice – standard","params":{"countCorrect":1,"countIncorrect":2,"showCheckIcon":false,
            "columns": 3
        }
    }
}</t>
  </si>
  <si>
    <t>Indica qué tipo de suceso es el siguiente: &lt;i&gt;{{Q1}}.&lt;/i&gt;
Suceso seguro
Suceso posible
Suceso imposible*</t>
  </si>
  <si>
    <t>Q1: "sacar de la caja una bola sin número", "sacar de la caja dos bolas con el número 1", "sacar de la caja cuatro bolas azules", "sacar de la caja una bola roja con el número 5"</t>
  </si>
  <si>
    <t>&lt;p&gt;Un suceso es seguro cuando ocurre siempre, es posible cuando ocurre solo a veces y es imposible cuando no puede ocurrir nunca.&lt;/p&gt;
- Si falla A1 o A2:
&lt;p&gt;Este suceso no va a ocurrir nunca, por lo que es imposible.&lt;/p&gt;</t>
  </si>
  <si>
    <t>{"id":"M3-EyP-4b-E-3","stimulus":"&lt;p&gt;Indique que tipo de evento é o seguinte: &lt;i&gt;{{Q1}}.&lt;/i&gt;&lt;/p&gt;&lt;div style=\"display:flex; justify-content:center;\"&gt;&lt;img src='https://blueberry-assets.oneclick.es/M3_EyP_4b_1.svg' width=\"300\"&gt;&lt;/div&gt;","hint":"&lt;p&gt;Um evento é certo quando sempre ocorre, possível quando pode ocorrer às vezes e impossível quando nunca pode ocorrer.&lt;/p&gt;","feedback":"&lt;p&gt;Um evento é certo quando sempre ocorre, possível quando pode ocorrer às vezes e impossível quando nunca pode ocorrer.&lt;/p&gt;","seed":{"parameters":[{"name":"Q1","list":["tirar uma bola sem número da caixa","tirar duas bolas com o número 1 da caixa","tirar quatro bolas azuis da caixa","tirar uma bola vermelha com o número 5 da caixa"]}],"calculated":[{"name":"A1","label":"Evento certo","function":"","feedback":"&lt;p&gt;Este evento nunca ocorrerá, portanto é um evento impossível.&lt;/p&gt;","incorrect":true},{"name":"A2","label":"Evento possível","function":"","feedback":"&lt;p&gt;Este evento nunca ocorrerá, portanto é um evento impossível.&lt;/p&gt;","incorrect":true},{"name":"A3","label":"Evento impossível","function":""}],"uniques":true},"algorithm":{"name":"trueFalse","template":"Multiple choice – standard","params":{"countCorrect":1,"countIncorrect":2,"showCheckIcon":false,
            "columns": 3
        }
    }
}</t>
  </si>
  <si>
    <t>Códigos</t>
  </si>
  <si>
    <t>M3-NyO-8a</t>
  </si>
  <si>
    <t>Utiliza la propiedad conmutativa de la suma (nºs naturales de entre 3 y 5 cifras)</t>
  </si>
  <si>
    <t>No hacer</t>
  </si>
  <si>
    <t>M3-NyO-8b</t>
  </si>
  <si>
    <t>Utiliza la propiedad asociativa de la suma (nºs naturales de entre 3 y 5 cifras)</t>
  </si>
  <si>
    <t>Comprueba el resultado de una resta utilizando la prueba correspondiente (nºs naturales de entre 3 y 5 cifras)</t>
  </si>
  <si>
    <t>Construye series numéricas ascendentes y descendentes de cadencia 2, 5, 10, 25, 50 y 100 con números de hasta cuatro cifras</t>
  </si>
  <si>
    <t>M3-NyO-15a</t>
  </si>
  <si>
    <t>Utiliza la propiedad conmutativa de la multiplicación (nºs de una cifra)</t>
  </si>
  <si>
    <t>M3-NyO-15b</t>
  </si>
  <si>
    <t>Utiliza la propiedad asociativa de la multiplicación (nºs de una cifra)</t>
  </si>
  <si>
    <t>M3-NyO-21b</t>
  </si>
  <si>
    <t>Reconoce divisores utilizando las tablas de multiplicar</t>
  </si>
  <si>
    <t>M3-NyO-22f</t>
  </si>
  <si>
    <t>Representa fracciones en la recta numérica</t>
  </si>
  <si>
    <t>Esperando plantilla</t>
  </si>
  <si>
    <t>M3-NyO-26b</t>
  </si>
  <si>
    <t>Lee números decimales hasta la centésima (pasa número a texto)</t>
  </si>
  <si>
    <t>M3-NyO-26c</t>
  </si>
  <si>
    <t>Escribe números decimales hasta la centésima (pasa texto a número)</t>
  </si>
  <si>
    <t>M3-MyM-16c</t>
  </si>
  <si>
    <t>Reconoce las equivalencias entre monedas y billetes brasileños</t>
  </si>
  <si>
    <t>M3-MyM-16d</t>
  </si>
  <si>
    <t>M3-G-2a</t>
  </si>
  <si>
    <t>Reconoce distintas posiciones de rectas y circunferencias entre sí (recta exterior, tangente y secante)</t>
  </si>
  <si>
    <t>M3-G-2b</t>
  </si>
  <si>
    <t>Reconoce distintas posiciones de dos circunferencias entre sí (exterior, interior, tangente (exterior e interior) y secante)</t>
  </si>
  <si>
    <t>M3-G-3a</t>
  </si>
  <si>
    <t>Clasifica ángulos según su amplitud (recto, agudo, obtuso y llano)</t>
  </si>
  <si>
    <t>M3-G-3b</t>
  </si>
  <si>
    <t>Mide ángulos con el transportador</t>
  </si>
  <si>
    <t>M3-G-4a</t>
  </si>
  <si>
    <t>Clasifica ángulos según su posición (consecutivos, adyacentes, opuestos por el vértice)</t>
  </si>
  <si>
    <t>M3-G-5a</t>
  </si>
  <si>
    <t>Identifica simetrías</t>
  </si>
  <si>
    <t>Reconoce cuerpos geométricos a partir de su desarrollo plano</t>
  </si>
  <si>
    <t>M3-EyP-1b</t>
  </si>
  <si>
    <t>Nombre de la imagen</t>
  </si>
  <si>
    <t>Posición (vertical/horizontal)</t>
  </si>
  <si>
    <t>Medidas</t>
  </si>
  <si>
    <t>Reutilizar de</t>
  </si>
  <si>
    <t>Descripción</t>
  </si>
  <si>
    <t>Nombre</t>
  </si>
  <si>
    <t>Observaciones</t>
  </si>
  <si>
    <t>imágenes SVG 300px ancho (o 300px de alto si es estrecha)</t>
  </si>
  <si>
    <t>Triángulo isósceles, equilátero y escaleno</t>
  </si>
  <si>
    <t>M3-G-8a
IDENTIFICAR</t>
  </si>
  <si>
    <t>M5-G-10a
EVOCAR</t>
  </si>
  <si>
    <t>Una única imagen con un triángulo equilátero, otro isósceles y otro escaleno, cada uno al lado del otro. Los nombres debajo de cada uno.
- En equilátero: todos los lados con un color destacado
- En isósceles: los dos lados iguales destacados, el tercero en negro
- En escaleno: todos los lados de negro</t>
  </si>
  <si>
    <t>OK</t>
  </si>
  <si>
    <t>M3_G_8a_7</t>
  </si>
  <si>
    <t>Quita el margen inferior.</t>
  </si>
  <si>
    <t>https://drive.google.com/file/d/1qhpDVeK4FEdYWwFy4a4AHTthZkdlPXSh/view?usp=sharing</t>
  </si>
  <si>
    <t>M3-G-8a-7</t>
  </si>
  <si>
    <t>Traducir: equilateral, isosceles, scalene</t>
  </si>
  <si>
    <t>M3_G_8a_7b</t>
  </si>
  <si>
    <t>https://drive.google.com/file/d/1niFBKgc0UpgxW9NIS69-WQ05jLQfmAJ-/view?usp=share_link</t>
  </si>
  <si>
    <t>M3-G-8a
EVOCAR</t>
  </si>
  <si>
    <t>Isósceles</t>
  </si>
  <si>
    <t>M3_G_8a_1</t>
  </si>
  <si>
    <t>https://drive.google.com/file/d/1QNKHL2KJZZ5LwunpVnMQaXzWXBdOKjCJ/view?usp=share_link</t>
  </si>
  <si>
    <t xml:space="preserve">
M3_G_8a_2</t>
  </si>
  <si>
    <t>https://drive.google.com/file/d/1ejf4u8ykwudRjQ_fJRtsIQK9ICq6y8dE/view?usp=share_link</t>
  </si>
  <si>
    <t>Equilátero</t>
  </si>
  <si>
    <t>M3_G_8a_3</t>
  </si>
  <si>
    <t>https://drive.google.com/file/d/1evcrgXCKO4YrHz0U3wRpttkDuqk4Kct0/view?usp=share_link</t>
  </si>
  <si>
    <t>M3_G_8a_4</t>
  </si>
  <si>
    <t>https://drive.google.com/file/d/115sSGXZS4fwXt1SZS9z7A-FBG6-5177z/view?usp=share_link</t>
  </si>
  <si>
    <t>Escaleno</t>
  </si>
  <si>
    <t>M3_G_8a_5</t>
  </si>
  <si>
    <t>https://drive.google.com/file/d/11kP65NbXfJPfrX9h-DhNnNA5k_iAcnBw/view?usp=share_link</t>
  </si>
  <si>
    <t>M3_G_8a_6</t>
  </si>
  <si>
    <t>https://drive.google.com/file/d/14C5pGmVQpTCtHeVKkhdJdRayc_zx-B1h/view?usp=share_link</t>
  </si>
  <si>
    <t>Triángulo rectángulo, acutángulo y obtusángulo</t>
  </si>
  <si>
    <t>M3-G-8b
IDENTIFICAR</t>
  </si>
  <si>
    <t>M5-G-10b
EVOCAR</t>
  </si>
  <si>
    <t>Una única imagen con un triángulo acutángulo, otro rectángulo y otro obtusángulo, cada uno al lado del otro. Los nombres debajo de cada uno.
- En acutángulo: todos los ángulos coloreados
- En rectángulo: el ángulo recto coloreado
- En obtusángulo: el ángulo obtuso coloreado</t>
  </si>
  <si>
    <t>M3_G_8b_7</t>
  </si>
  <si>
    <t>Puede quedar el nombre acutángulo debajo de la figura? Separa los triángulos un poco más y quita el margen inferior.</t>
  </si>
  <si>
    <t>https://drive.google.com/file/d/1CP7e95AAUkjTvndMgNVfJsBRKMEQaP5I/view?usp=sharing</t>
  </si>
  <si>
    <t>M3-G-8b-7</t>
  </si>
  <si>
    <t>Traducir: acute-angled, right-angled, obtuse-angled</t>
  </si>
  <si>
    <t>M3_G_8b_7b</t>
  </si>
  <si>
    <t>https://drive.google.com/file/d/1KTy56Tbvwu74MSw8rhrmkvtNaIb9b5XG/view?usp=share_link</t>
  </si>
  <si>
    <t>En portugués</t>
  </si>
  <si>
    <t>M3_G_8b_8</t>
  </si>
  <si>
    <t>https://drive.google.com/file/d/1rYdei-3zGjw5hjfxb-HqB_lO3ahVtGWW/view?usp=share_link</t>
  </si>
  <si>
    <t>M3-G-8b
EVOCAR</t>
  </si>
  <si>
    <t>Acutángulo</t>
  </si>
  <si>
    <t>M3_G_8b_1</t>
  </si>
  <si>
    <t>https://drive.google.com/file/d/1uwvgD4JOwz_khRknycbeos24-hRUgH9w/view?usp=share_link</t>
  </si>
  <si>
    <t>M3_G_8b_2</t>
  </si>
  <si>
    <t>https://drive.google.com/file/d/1Xe6cigT5OkYiSewSchegqSGw2Z0Auqre/view?usp=share_link</t>
  </si>
  <si>
    <t>Rectángulo</t>
  </si>
  <si>
    <t>M3_G_8b_3</t>
  </si>
  <si>
    <t>https://drive.google.com/file/d/1tm7hO5kHvCMUDCvt3JqLsTZrjp_dafVU/view?usp=share_link</t>
  </si>
  <si>
    <t>M3_G_8b_4</t>
  </si>
  <si>
    <t>https://drive.google.com/file/d/10yOKBfaiPFOK-7nuam0-e3dXDjWBXzcO/view?usp=share_link</t>
  </si>
  <si>
    <t>Obtusángulo</t>
  </si>
  <si>
    <t>M3_G_8b_5</t>
  </si>
  <si>
    <t>https://drive.google.com/file/d/1ILX_S6YShUIl6ugeDUx2hrRliO9d1yWP/view?usp=share_link</t>
  </si>
  <si>
    <t>M3_G_8b_6</t>
  </si>
  <si>
    <t>https://drive.google.com/file/d/1vWmtvBzI_EynEy_EjoIvubwl4jkgA94x/view?usp=share_link</t>
  </si>
  <si>
    <t>Cuadriláteros</t>
  </si>
  <si>
    <t>M3-G-9a
EVOCAR</t>
  </si>
  <si>
    <t>M5-G-11a
EVOCAR
(mates 5º)</t>
  </si>
  <si>
    <t>Cuadrado</t>
  </si>
  <si>
    <t>M3_G_9a_1</t>
  </si>
  <si>
    <t>https://drive.google.com/file/d/1vCXJgCBLKr59eX9_JEslPW8nFaxu9uTi/view?usp=share_link</t>
  </si>
  <si>
    <t>Rombo</t>
  </si>
  <si>
    <t>M3_G_9a_2</t>
  </si>
  <si>
    <t>https://drive.google.com/file/d/1w9A5kud-BGtSEEjdJXLUdIisGHaGjAva/view?usp=share_link</t>
  </si>
  <si>
    <t>M3_G_9a_3</t>
  </si>
  <si>
    <t>https://drive.google.com/file/d/1qdXnqOoCoFLWNuFNZ_MHQjRIAxUA-eR3/view?usp=share_link</t>
  </si>
  <si>
    <t>Trapecio</t>
  </si>
  <si>
    <t>M3_G_9a_4</t>
  </si>
  <si>
    <t>https://drive.google.com/file/d/12yWOpuuz-AY6cc1CdHIS73pcSWCclmd9/view?usp=share_link</t>
  </si>
  <si>
    <t>M3-G-9a
EVOCAR TE</t>
  </si>
  <si>
    <t>M3-G-9a
EVOCAR</t>
  </si>
  <si>
    <t>Una única imagen con las cuatro formas, su nombre debajo: "Cuadrado", "Rectángulo", "Rombo", "Romboide".</t>
  </si>
  <si>
    <t>M3_G_9a_5</t>
  </si>
  <si>
    <t>https://drive.google.com/file/d/1HcQWZyCqaWbalGwmjkyOZ-u58mmDKmHW/view?usp=sharing</t>
  </si>
  <si>
    <t>M3_G_9a_6</t>
  </si>
  <si>
    <t>https://drive.google.com/file/d/1_yAlImzlFOnwu1XeqifLPjFOwdh-s5NP/view?usp=share_link</t>
  </si>
  <si>
    <t>En inglés:
-Cuadrado &gt; Square
-Rectángulo &gt; Rectangle
-Rombo &gt; Rhombus
-Romboide &gt; Rhomboid</t>
  </si>
  <si>
    <t>M3_G_9a_5a</t>
  </si>
  <si>
    <t>https://drive.google.com/file/d/1PjrS3wCx-CV76dOuSLrcA0K5Gh_w_3ao/view?usp=share_link</t>
  </si>
  <si>
    <t>Circunferencias</t>
  </si>
  <si>
    <t>M3-G-10a
IDENTIFICAR</t>
  </si>
  <si>
    <t>Circunferencia con centro, radio, diámetro y arco. Salen líneas desde los elementos.</t>
  </si>
  <si>
    <t>M3_G_10a_1</t>
  </si>
  <si>
    <t>Las líneas que unen nombres y elementos siempre de color negro y tocando al objeto que señalan. El arco es mejor que esté entre dos puntos de la circunferencia, no "volando". Por ejemplo, entre uno de los puntos de corte del diámetro y el punto de corte del radio.</t>
  </si>
  <si>
    <t>https://drive.google.com/file/d/1EZhs7mXD4q1gUi7TSteJPnamGb1emfq_/view?usp=share_link</t>
  </si>
  <si>
    <t>M4-G-9a-1a</t>
  </si>
  <si>
    <t>M3_G_10a_1a</t>
  </si>
  <si>
    <t>https://drive.google.com/file/d/1gbu3USgpQuVE0JRcIxzoOcNmr7gPzAvt/view?usp=share_link</t>
  </si>
  <si>
    <t>M3-G-10a
EVOCAR</t>
  </si>
  <si>
    <t>En la primera se ve centro y radio</t>
  </si>
  <si>
    <t>M3_G_10a_2</t>
  </si>
  <si>
    <r>
      <rPr>
        <rFont val="Calibri"/>
        <sz val="12.0"/>
      </rPr>
      <t>Le he quitado márgenes arriba y abajo, asegurarse de que se usan los pngs.
----------
Quita márgenes superiores e inferiores, se ve en la actividad mucho blanco</t>
    </r>
    <r>
      <rPr>
        <rFont val="Calibri"/>
        <color rgb="FF000000"/>
        <sz val="12.0"/>
      </rPr>
      <t xml:space="preserve">: </t>
    </r>
    <r>
      <rPr>
        <rFont val="Calibri"/>
        <color rgb="FF1155CC"/>
        <sz val="12.0"/>
        <u/>
      </rPr>
      <t>https://gyazo.com/195f6acec49712169475cc14752cd14a</t>
    </r>
    <r>
      <rPr>
        <rFont val="Calibri"/>
        <sz val="12.0"/>
      </rPr>
      <t xml:space="preserve"> 
----------
Quita márgenes superiores e inferiores. Ponerlo como png para que se ajuste a la pantalla.
-------
Las líneas que unen nombres y elementos siempre de color negro y tocando al objeto que señalan. El arco es mejor que esté entre dos puntos de la circunferencia, no "volando".</t>
    </r>
  </si>
  <si>
    <t>https://drive.google.com/file/d/1rUiUGYDgiwb0iVdfpS9Vs-2cRJlS4j7J/view?usp=share_link</t>
  </si>
  <si>
    <t>En la primera se ve radio y diámetro</t>
  </si>
  <si>
    <t>M3_G_10a_3</t>
  </si>
  <si>
    <t>https://drive.google.com/file/d/1cnFxM5S6G1vf5EEicgDliMK-2K3xzNqD/view?usp=share_link</t>
  </si>
  <si>
    <t>En la primera se ve diámetro y arco</t>
  </si>
  <si>
    <t>M3_G_10a_4</t>
  </si>
  <si>
    <t>https://drive.google.com/file/d/1ga4qpZa6ZfixAHqencHRsWp4MjoaEo-e/view?usp=share_link</t>
  </si>
  <si>
    <t>Prismas y pirámides</t>
  </si>
  <si>
    <t>M3-G-12a
EVOCAR</t>
  </si>
  <si>
    <t>M5-G-13a 
Actividad 1
EVOCAR
(mates 5º)</t>
  </si>
  <si>
    <t>Pirámide</t>
  </si>
  <si>
    <t>M3_G_12a_1</t>
  </si>
  <si>
    <t>https://drive.google.com/file/d/1Wx9Gev5QpqcVVFv5X9-ifHfeyoxmSUqv/view?usp=share_link</t>
  </si>
  <si>
    <t>M3_G_12a_2</t>
  </si>
  <si>
    <t>https://drive.google.com/file/d/1eYm9BkR1FKJmSIjTOFVfhIwU4qELJkBP/view?usp=share_link</t>
  </si>
  <si>
    <t>M3_G_12a_3</t>
  </si>
  <si>
    <t>https://drive.google.com/file/d/133hOecTayBmE4PgOb2lARiw5BEVKtfGy/view?usp=share_link</t>
  </si>
  <si>
    <t>Prisma</t>
  </si>
  <si>
    <t>M3_G_12a_4</t>
  </si>
  <si>
    <t>https://drive.google.com/file/d/1CKDgXmLGMaZrj0eE1cMvG7rVppM_qEjx/view?usp=share_link</t>
  </si>
  <si>
    <t>M3_G_12a_5</t>
  </si>
  <si>
    <t>https://drive.google.com/file/d/1fDFYYg2VPIV2lcqUht-eqh2QCoQ0npw5/view?usp=share_link</t>
  </si>
  <si>
    <t>M3_G_12a_6</t>
  </si>
  <si>
    <t>https://drive.google.com/file/d/1ontrF5Plfuyx44qf1yXVJ4Ohy_XXLHkn/view?usp=share_link</t>
  </si>
  <si>
    <t>Ángulos agudos, obtusos, rectos, llanos</t>
  </si>
  <si>
    <t>M3-G-3a
ENTERO</t>
  </si>
  <si>
    <t>M5-G-7e
ENTERO</t>
  </si>
  <si>
    <t>ángulos rectos</t>
  </si>
  <si>
    <t>M3_G_3a_1</t>
  </si>
  <si>
    <t>https://drive.google.com/file/d/1ARNiV49ofKBCniocrO45lJiEGldnFa78/view?usp=share_link</t>
  </si>
  <si>
    <t>M3_G_3a_2</t>
  </si>
  <si>
    <t>https://drive.google.com/file/d/1uYEreTWL0Sw1l4_XznOMiWBK6bk3PSFW/view?usp=share_link</t>
  </si>
  <si>
    <t>ángulos agudos</t>
  </si>
  <si>
    <t>M3_G_3a_3</t>
  </si>
  <si>
    <t>https://drive.google.com/file/d/1AinxE85TdLQ9_GNdyV8w1UWwsRiVebs3/view?usp=share_link</t>
  </si>
  <si>
    <t>M3_G_3a_4</t>
  </si>
  <si>
    <t>https://drive.google.com/file/d/10WZcP5-uiXm4fB5DZM-813wFRJ-0GOgs/view?usp=share_link</t>
  </si>
  <si>
    <t>ángulos obtusos</t>
  </si>
  <si>
    <t>M3_G_3a_5</t>
  </si>
  <si>
    <t>https://drive.google.com/file/d/1Pd5T5gPMLfTVqRBzpN85L-Cs9_YXMcCL/view?usp=share_link</t>
  </si>
  <si>
    <t>M3_G_3a_6</t>
  </si>
  <si>
    <t>https://drive.google.com/file/d/1Pe2blM4Rr25nzzZYJz3swtxM_jK7Y-aw/view?usp=share_link</t>
  </si>
  <si>
    <t>ángulos llanos</t>
  </si>
  <si>
    <t>M3_G_3a_7</t>
  </si>
  <si>
    <t>https://drive.google.com/file/d/1VX94YT2Q3sjjfLvug5PkQgIaTWtiltiw/view?usp=share_link</t>
  </si>
  <si>
    <t>M3_G_3a_8</t>
  </si>
  <si>
    <t>https://drive.google.com/file/d/1_0cOcCqOarswFOX72hVQ1-Mvil-SiLUD/view?usp=share_link</t>
  </si>
  <si>
    <t>Ángulos adyacentes, consecutivos y opuestos por el vértice</t>
  </si>
  <si>
    <t>M3-G-4a
EVOCAR</t>
  </si>
  <si>
    <t>M5-G-7b
EVOCAR</t>
  </si>
  <si>
    <t>ángulos adyacentes</t>
  </si>
  <si>
    <t>M3_G_4a_1</t>
  </si>
  <si>
    <r>
      <rPr>
        <rFont val="Calibri"/>
        <sz val="12.0"/>
      </rPr>
      <t>Las líneas de base está cada una a una altura. Si utliizas un único lienzo asegúrate plis de que están a la misma altura todas.
Cómo se ve:</t>
    </r>
    <r>
      <rPr>
        <rFont val="Calibri"/>
        <color rgb="FF000000"/>
        <sz val="12.0"/>
        <u/>
      </rPr>
      <t xml:space="preserve"> </t>
    </r>
    <r>
      <rPr>
        <rFont val="Calibri"/>
        <color rgb="FF1155CC"/>
        <sz val="12.0"/>
        <u/>
      </rPr>
      <t>https://gyazo.com/7652de6e1ae04415631f2648a28b1d6</t>
    </r>
    <r>
      <rPr>
        <rFont val="Calibri"/>
        <sz val="12.0"/>
      </rPr>
      <t>5 
Cuando esté hay que subirlo al S3. 
M3_G_4a_1 y M3_G_4a_2 tienen que ser los consecutivos
M3_G_4a_3 y M3_G_4a_4 tienen que ser los adyacentes
M3_G_4a_5 y M3_G_4a_6 tienen que ser los opuestos</t>
    </r>
  </si>
  <si>
    <t>https://drive.google.com/file/d/1mq-LtP2OMkpTJvAaVJErPu3Ve6txslTG/view?usp=share_link</t>
  </si>
  <si>
    <t>M3_G_4a_2</t>
  </si>
  <si>
    <t>https://drive.google.com/file/d/1UX7_IzIoeQ6O1s_yuqSdvAVCPQfGVxDm/view?usp=share_link</t>
  </si>
  <si>
    <t>ángulos consecutivos (pero que no sean adyacentes)</t>
  </si>
  <si>
    <t>M3_G_4a_3</t>
  </si>
  <si>
    <t>https://drive.google.com/file/d/1SUe8SFldCIkMW9OMUAgS4983ijdETXm9/view?usp=share_link</t>
  </si>
  <si>
    <t>M3_G_4a_4</t>
  </si>
  <si>
    <t>https://drive.google.com/file/d/1hGW-AFff1lDDMiaI1jHZdhQM7vkFNezS/view?usp=share_link</t>
  </si>
  <si>
    <t>- ángulos opuestos por el vértice</t>
  </si>
  <si>
    <t>M3_G_4a_5</t>
  </si>
  <si>
    <t>https://drive.google.com/file/d/16N-Fk8ZsOu5Qkr3spGp8H9pAX7Ebktar/view?usp=share_link</t>
  </si>
  <si>
    <t>M3_G_4a_6</t>
  </si>
  <si>
    <t>https://drive.google.com/file/d/1-mPMX3130ABve6l9LT7o6tOXvvW4S7Nu/view?usp=share_link</t>
  </si>
  <si>
    <t>M3-G-4a
IDENTIFICAR</t>
  </si>
  <si>
    <t>Una única imagen con 1º ángulos adyacentes, 2º ángulos consecutivos y 3º ángulos opuestos por el vértice. Con los nombres debajo de cada uno.</t>
  </si>
  <si>
    <t>M3_G_4a_7</t>
  </si>
  <si>
    <t>Pon en mayúsculas las primeras Á en Ángulos</t>
  </si>
  <si>
    <t>https://drive.google.com/file/d/120-WgKt-GfBZAIqAZqlVLTR_fCUv0_0d/view?usp=sharing</t>
  </si>
  <si>
    <t>cuadriláteros, hexágono y pentágono</t>
  </si>
  <si>
    <t>M3-G-7a
IDENTIFICAR</t>
  </si>
  <si>
    <t>M5-G-9a
EVOCAR</t>
  </si>
  <si>
    <t>Una misma imagen con triángulo, cuadrilátero, pentágono y hexágono (todos ellos no regulares, formas un poco curiosas pero no demasiado extravagantes). Con los nombres debajo.</t>
  </si>
  <si>
    <t>M3_G_7a_6</t>
  </si>
  <si>
    <t>https://drive.google.com/file/d/1jWQMIgh4J57M35iRzfDlr_Es_QL4cnn0/view?usp=sharing</t>
  </si>
  <si>
    <t>M3-G-7a-6</t>
  </si>
  <si>
    <t>Traducir los textos al inglés: Triangle, quadrilateral, pentagon, hexagon</t>
  </si>
  <si>
    <t>M3_G_7a_6b</t>
  </si>
  <si>
    <t>https://drive.google.com/file/d/13ZruVHaHlDQCGV9JqrzTZH8-9l0zOHuf/view?usp=share_link</t>
  </si>
  <si>
    <t>M3_G_7a_7</t>
  </si>
  <si>
    <t>https://drive.google.com/file/d/12GQD7PsXh7Oj-iuE7Ew8j-ITXE2zG_QC/view?usp=sharing</t>
  </si>
  <si>
    <t>M3-G-7a
EVOCAR</t>
  </si>
  <si>
    <t>rectángulo</t>
  </si>
  <si>
    <t>M3_G_7a_1</t>
  </si>
  <si>
    <t>https://drive.google.com/file/d/1FvUt1GQKQTSVy4gQRaFW-WYvecn7E655/view?usp=share_link</t>
  </si>
  <si>
    <t>cuadrado</t>
  </si>
  <si>
    <t>M3_G_7a_2</t>
  </si>
  <si>
    <t>https://drive.google.com/file/d/1jYEcSKvijR-2glRR-CY3rRl5YYl3zX4z/view?usp=share_link</t>
  </si>
  <si>
    <t xml:space="preserve"> trapecio</t>
  </si>
  <si>
    <t>M3_G_7a_3</t>
  </si>
  <si>
    <t>https://drive.google.com/file/d/1CR9Yfhx0-GUjbjdOmIb3XvgwQ1c8x-SF/view?usp=share_link</t>
  </si>
  <si>
    <t>Hexágono</t>
  </si>
  <si>
    <t>M3_G_7a_4</t>
  </si>
  <si>
    <t>https://drive.google.com/file/d/1LM4ygRbigSZp6GCo4xwL3L491i-UqKyD/view?usp=share_link</t>
  </si>
  <si>
    <t>Pentágono</t>
  </si>
  <si>
    <t>M3_G_7a_5</t>
  </si>
  <si>
    <t>https://drive.google.com/file/d/1nq6NAd-lcoCEg9C7tkxtQ0Agg2A5xJ8M/view?usp=share_link</t>
  </si>
  <si>
    <t>M3-G-2b
ENTERO</t>
  </si>
  <si>
    <t>M5-G-6b
ENTERO</t>
  </si>
  <si>
    <t>Mismas imágenes que en mates de 5º</t>
  </si>
  <si>
    <t>M3_G_2b_1</t>
  </si>
  <si>
    <t>Quizás mejor en svg, como en 5º</t>
  </si>
  <si>
    <t>https://drive.google.com/file/d/1LG69XsLp4mac87SeXRNAtazbOVHRa6tJ/view?usp=share_link</t>
  </si>
  <si>
    <t>M3_G_2b_2</t>
  </si>
  <si>
    <t>https://drive.google.com/file/d/1CiFVYjPhRElwzKkwqTopayfhLa0Rt5q7/view?usp=share_link</t>
  </si>
  <si>
    <t>M3_G_2b_3</t>
  </si>
  <si>
    <t>https://drive.google.com/file/d/1Ua6o3BfTL3TOTLCA-p5_Syq8Ja_NxeDM/view?usp=share_link</t>
  </si>
  <si>
    <t>M3_G_2b_4</t>
  </si>
  <si>
    <t>https://drive.google.com/file/d/10dtUBwj8LQ3YNUdc-pj9TUg90S1TMvAA/view?usp=share_link</t>
  </si>
  <si>
    <t>M3_G_2b_5</t>
  </si>
  <si>
    <t>https://drive.google.com/file/d/1pL_JV08BEaSuRQeO4SyFRBZwU_HXn5TU/view?usp=share_link</t>
  </si>
  <si>
    <t>Rectas y circunferencias</t>
  </si>
  <si>
    <t>M3-G-2a
ENTERO</t>
  </si>
  <si>
    <t>M5-G-6c
ENTERO</t>
  </si>
  <si>
    <t>M3_G_2a_1</t>
  </si>
  <si>
    <t>https://drive.google.com/file/d/1AvaQXnAlCLcskZb1AsXmXNYGrdobaptG/view?usp=share_link</t>
  </si>
  <si>
    <t>M3_G_2a_2</t>
  </si>
  <si>
    <t>https://drive.google.com/file/d/1FQVF6-_vFcJ5TSpSzm3_5Z-7CYIR_RAB/view?usp=share_link</t>
  </si>
  <si>
    <t>M3_G_2a_3</t>
  </si>
  <si>
    <t>https://drive.google.com/file/d/1jAg22oHfXfTpjCPMW3loshEL5z2kq6at/view?usp=share_link</t>
  </si>
  <si>
    <t>M3_G_2a_4</t>
  </si>
  <si>
    <t>https://drive.google.com/file/d/1yRoE_ImXUnDFxq6fr5JXVzNF7nY6iZrG/view?usp=share_link</t>
  </si>
  <si>
    <t>Rectas</t>
  </si>
  <si>
    <t>M3-G-1a
EVOCAR</t>
  </si>
  <si>
    <t>M5-G-5a
EVOCAR</t>
  </si>
  <si>
    <t>Recta</t>
  </si>
  <si>
    <t>M3_G_1a_1</t>
  </si>
  <si>
    <t>https://drive.google.com/file/d/1Ae4YvbOX2OwHxeZARwqZj2lBuEMPUoCz/view?usp=share_link</t>
  </si>
  <si>
    <t>M3_G_1a_2</t>
  </si>
  <si>
    <t>https://drive.google.com/file/d/1IA_yU7ghQudS1EYVKJVGCIyDbmAx_DPE/view?usp=share_link</t>
  </si>
  <si>
    <t>Semirrecta</t>
  </si>
  <si>
    <t>M3_G_1a_3</t>
  </si>
  <si>
    <t>https://drive.google.com/file/d/1EnCKBrx8QDhWPiaWDkEge4E1EhUUr4eR/view?usp=share_link</t>
  </si>
  <si>
    <t>M3_G_1a_4</t>
  </si>
  <si>
    <t>https://drive.google.com/file/d/1bt4S4yw0wWsNkhBQa3hLxoYOZ0KzcNaD/view?usp=share_link</t>
  </si>
  <si>
    <t>Segmento</t>
  </si>
  <si>
    <t>M3_G_1a_5</t>
  </si>
  <si>
    <t>https://drive.google.com/file/d/1pSYyM_qHa9LW2n8wq7GlJynBR1CxjjBA/view?usp=share_link</t>
  </si>
  <si>
    <t>M3_G_1a_6</t>
  </si>
  <si>
    <t>https://drive.google.com/file/d/13L9-qHgAX_ZI5sbKpQ0vDUHmHUYqGLqe/view?usp=share_link</t>
  </si>
  <si>
    <t>Caja con bolas</t>
  </si>
  <si>
    <t>M3-EyP-4b
EVOCAR</t>
  </si>
  <si>
    <t>M5-EyP-8a
EVOC</t>
  </si>
  <si>
    <t>Una caja con 5 bolas de colores con números:
-nº 1, azul
- nº 2, rojo
- nº 3, azul
- nº 4, rojo
- nº 5, azul</t>
  </si>
  <si>
    <t>M3_EyP_4b_1</t>
  </si>
  <si>
    <t>https://drive.google.com/file/d/1sQGkm0Ar8aSV3gyICMjSoRuSLqdCu8jm/view?usp=sharing</t>
  </si>
  <si>
    <t>M3-NyO-22d
IDENTIFICAR 1</t>
  </si>
  <si>
    <t>M5-NyO-19c
IDENTIFICAR 1</t>
  </si>
  <si>
    <r>
      <rPr>
        <rFont val="Calibri, Arial"/>
        <b/>
        <sz val="12.0"/>
      </rPr>
      <t>Utilizar distintos colores que en 5º.</t>
    </r>
    <r>
      <rPr>
        <rFont val="Calibri, Arial"/>
        <sz val="12.0"/>
      </rPr>
      <t xml:space="preserve">
un rectángulo horizontal dividido en 5 partes. Tienen coloreadas 2 de sus partes (consecutivas, del mismo color, empezando desde la izquierda).
Dejo pantallazo del libro:</t>
    </r>
    <r>
      <rPr>
        <rFont val="Calibri, Arial"/>
        <color rgb="FF000000"/>
        <sz val="12.0"/>
      </rPr>
      <t xml:space="preserve"> </t>
    </r>
    <r>
      <rPr>
        <rFont val="Calibri, Arial"/>
        <color rgb="FF1155CC"/>
        <sz val="12.0"/>
        <u/>
      </rPr>
      <t>https://gyazo.com/62ad30bf149c42a53ba286b2e020e9d6</t>
    </r>
    <r>
      <rPr>
        <rFont val="Calibri, Arial"/>
        <sz val="12.0"/>
      </rPr>
      <t xml:space="preserve"> </t>
    </r>
  </si>
  <si>
    <t>M3_NyO_22d_1</t>
  </si>
  <si>
    <t>https://drive.google.com/file/d/1YaVNLoIdzSRv1kBj5e6w_4L1yhvImSnQ/view?usp=share_link</t>
  </si>
  <si>
    <r>
      <rPr>
        <rFont val="Calibri, Arial"/>
        <b/>
        <sz val="12.0"/>
      </rPr>
      <t>Utilizar distintos colores que en 5º.</t>
    </r>
    <r>
      <rPr>
        <rFont val="Calibri, Arial"/>
        <sz val="12.0"/>
      </rPr>
      <t xml:space="preserve">
círculo dividido en 5 partes. Tienen coloreadas 2 de sus partes (consecutivas, del mismo color, empezando desde la izquierda).
Dejo pantallazo del libro:</t>
    </r>
    <r>
      <rPr>
        <rFont val="Calibri, Arial"/>
        <color rgb="FF000000"/>
        <sz val="12.0"/>
      </rPr>
      <t xml:space="preserve"> </t>
    </r>
    <r>
      <rPr>
        <rFont val="Calibri, Arial"/>
        <color rgb="FF1155CC"/>
        <sz val="12.0"/>
        <u/>
      </rPr>
      <t>https://gyazo.com/62ad30bf149c42a53ba286b2e020e9d6</t>
    </r>
    <r>
      <rPr>
        <rFont val="Calibri, Arial"/>
        <sz val="12.0"/>
      </rPr>
      <t xml:space="preserve"> </t>
    </r>
  </si>
  <si>
    <t>M3_NyO_22d_2</t>
  </si>
  <si>
    <t>https://drive.google.com/file/d/1avhoxKbwYyNfErvbYTUsmOlxUcMlYbgs/view?usp=share_link</t>
  </si>
  <si>
    <t>M3-NyO-22d
IDENTIFICAR 2</t>
  </si>
  <si>
    <t>M5-NyO-19c
IDENTIFICAR 2</t>
  </si>
  <si>
    <r>
      <rPr>
        <rFont val="Calibri, Arial"/>
        <b/>
        <sz val="12.0"/>
      </rPr>
      <t>Utilizar distintos colores que en 5º.</t>
    </r>
    <r>
      <rPr>
        <rFont val="Calibri, Arial"/>
        <sz val="12.0"/>
      </rPr>
      <t xml:space="preserve">
rectángulo horizontal dividido en 6 partes. Tienen coloreadas 2 de sus partes (consecutivas, del mismo color, empezando desde la izquierda).
Dejo pantallazo del libro:</t>
    </r>
    <r>
      <rPr>
        <rFont val="Calibri, Arial"/>
        <color rgb="FF000000"/>
        <sz val="12.0"/>
      </rPr>
      <t xml:space="preserve"> </t>
    </r>
    <r>
      <rPr>
        <rFont val="Calibri, Arial"/>
        <color rgb="FF1155CC"/>
        <sz val="12.0"/>
        <u/>
      </rPr>
      <t>https://gyazo.com/62ad30bf149c42a53ba286b2e020e9d6</t>
    </r>
    <r>
      <rPr>
        <rFont val="Calibri, Arial"/>
        <sz val="12.0"/>
      </rPr>
      <t xml:space="preserve"> </t>
    </r>
  </si>
  <si>
    <t>M3_NyO_22d_3</t>
  </si>
  <si>
    <t>https://drive.google.com/file/d/1coAUwNc-fAxiBijywD9-kBr_hk8PdHtw/view?usp=share_link</t>
  </si>
  <si>
    <r>
      <rPr>
        <rFont val="Calibri, Arial"/>
        <b/>
        <sz val="12.0"/>
      </rPr>
      <t>Utilizar distintos colores que en 5º.</t>
    </r>
    <r>
      <rPr>
        <rFont val="Calibri, Arial"/>
        <sz val="12.0"/>
      </rPr>
      <t xml:space="preserve">
círculo dividido en 6 partes. Tienen coloreadas 2 de sus partes (consecutivas, del mismo color, empezando desde la izquierda).
Dejo pantallazo del libro:</t>
    </r>
    <r>
      <rPr>
        <rFont val="Calibri, Arial"/>
        <color rgb="FF000000"/>
        <sz val="12.0"/>
      </rPr>
      <t xml:space="preserve"> </t>
    </r>
    <r>
      <rPr>
        <rFont val="Calibri, Arial"/>
        <color rgb="FF1155CC"/>
        <sz val="12.0"/>
        <u/>
      </rPr>
      <t>https://gyazo.com/62ad30bf149c42a53ba286b2e020e9d6</t>
    </r>
    <r>
      <rPr>
        <rFont val="Calibri, Arial"/>
        <sz val="12.0"/>
      </rPr>
      <t xml:space="preserve"> </t>
    </r>
  </si>
  <si>
    <t>M3_NyO_22d_4</t>
  </si>
  <si>
    <t>https://drive.google.com/file/d/1uhCa4ItVDwIx5zezeAr2PgqhMwZ3yRR6/view?usp=share_link</t>
  </si>
  <si>
    <t>M3-NyO-22d
IDENTIFICAR 3</t>
  </si>
  <si>
    <t>M5-NyO-19c
IDENTIFICAR 3</t>
  </si>
  <si>
    <r>
      <rPr>
        <rFont val="Calibri, Arial"/>
        <b/>
        <sz val="12.0"/>
      </rPr>
      <t>Utilizar distintos colores que en 5º.</t>
    </r>
    <r>
      <rPr>
        <rFont val="Calibri, Arial"/>
        <sz val="12.0"/>
      </rPr>
      <t xml:space="preserve">
rectángulo horizontal dividido en 6 partes. Tienen coloreadas 3 de sus partes (consecutivas, del mismo color, empezando desde la izquierda).
Dejo pantallazo del libro:</t>
    </r>
    <r>
      <rPr>
        <rFont val="Calibri, Arial"/>
        <color rgb="FF000000"/>
        <sz val="12.0"/>
      </rPr>
      <t xml:space="preserve"> </t>
    </r>
    <r>
      <rPr>
        <rFont val="Calibri, Arial"/>
        <color rgb="FF1155CC"/>
        <sz val="12.0"/>
        <u/>
      </rPr>
      <t>https://gyazo.com/62ad30bf149c42a53ba286b2e020e9d6</t>
    </r>
    <r>
      <rPr>
        <rFont val="Calibri, Arial"/>
        <sz val="12.0"/>
      </rPr>
      <t xml:space="preserve">  </t>
    </r>
  </si>
  <si>
    <t>M3_NyO_22d_5</t>
  </si>
  <si>
    <t>https://drive.google.com/file/d/1yf811u7F9c2oIURNyfFPjVMkWq4uEtEH/view?usp=share_link</t>
  </si>
  <si>
    <r>
      <rPr>
        <rFont val="Calibri, Arial"/>
        <b/>
        <sz val="12.0"/>
      </rPr>
      <t>Utilizar distintos colores que en 5º.</t>
    </r>
    <r>
      <rPr>
        <rFont val="Calibri, Arial"/>
        <sz val="12.0"/>
      </rPr>
      <t xml:space="preserve">
círculo dividido en 6 partes. Tienen coloreadas 3 de sus partes (consecutivas, del mismo color, empezando desde la izquierda).
Dejo pantallazo del libro:</t>
    </r>
    <r>
      <rPr>
        <rFont val="Calibri, Arial"/>
        <color rgb="FF000000"/>
        <sz val="12.0"/>
      </rPr>
      <t xml:space="preserve"> </t>
    </r>
    <r>
      <rPr>
        <rFont val="Calibri, Arial"/>
        <color rgb="FF1155CC"/>
        <sz val="12.0"/>
        <u/>
      </rPr>
      <t>https://gyazo.com/62ad30bf149c42a53ba286b2e020e9d6</t>
    </r>
    <r>
      <rPr>
        <rFont val="Calibri, Arial"/>
        <sz val="12.0"/>
      </rPr>
      <t xml:space="preserve">  </t>
    </r>
  </si>
  <si>
    <t>M3_NyO_22d_6</t>
  </si>
  <si>
    <t>https://drive.google.com/file/d/1ofmvQ9H8av4eSPHCLkATB8XJ5EzZGArt/view?usp=share_link</t>
  </si>
  <si>
    <t>M3-NyO-22d
IDENTIFICAR 4</t>
  </si>
  <si>
    <t xml:space="preserve">Hacer igual que las anteriores imágenes. La imagen está dividida en 9 partes, 7 de ellas (consecutivas y del mismo color desde la izquierda) coloreadas. un rectángulo horizontal </t>
  </si>
  <si>
    <t>M3_NyO_22d_7</t>
  </si>
  <si>
    <t>https://drive.google.com/file/d/1eXNS6bKwIrpjb_bVMWAuEcpI0shsghCl/view?usp=share_link</t>
  </si>
  <si>
    <t>Hacer igual que las anteriores imágenes. La imagen está dividida en 9 partes, 7 de ellas (consecutivas y del mismo color desde la izquierda) coloreadas. círculo.</t>
  </si>
  <si>
    <t>M3_NyO_22d_8</t>
  </si>
  <si>
    <t>https://drive.google.com/file/d/1Ucpamrbtkz395-79dznX584zDdrchoI3/view?usp=share_link</t>
  </si>
  <si>
    <t>M3-NyO-22d
IDENTIFICAR 5</t>
  </si>
  <si>
    <t>Hacer igual que las anteriores imágenes. La imagen está dividida en 7 partes, 4 de ellas (consecutivas y del mismo color desde la izquierda) coloreadas. rectángulo horizontal</t>
  </si>
  <si>
    <t>M3_NyO_22d_9</t>
  </si>
  <si>
    <t>https://drive.google.com/file/d/1Z11UHJaS2rVf9k0OTcrzE-OTiJC0GOBr/view?usp=share_link</t>
  </si>
  <si>
    <t>Hacer igual que las anteriores imágenes. La imagen está dividida en 7 partes, 4 de ellas (consecutivas y del mismo color desde la izquierda) coloreadas. círculo.</t>
  </si>
  <si>
    <t>M3_NyO_22d_10</t>
  </si>
  <si>
    <t>https://drive.google.com/file/d/1zzV-9Cm0OhWfWut2OOSNo7Q9wvgXU69i/view?usp=share_link</t>
  </si>
  <si>
    <t>M3-NyO-22d
Aplicar 1</t>
  </si>
  <si>
    <t>M5-NyO-19c
Actividad 1 
APLICAR</t>
  </si>
  <si>
    <t>Igual que en 5º.</t>
  </si>
  <si>
    <t>M3_NyO_22d_11</t>
  </si>
  <si>
    <t>https://drive.google.com/file/d/1g3VXeLL-e-cfPTkixsa8ABZDbw-l5Rih/view?usp=sharing</t>
  </si>
  <si>
    <t>M3-NyO-22d
Aplicar 2</t>
  </si>
  <si>
    <t>M5-NyO-19c
Actividad 2 
APLICAR</t>
  </si>
  <si>
    <t>M3_NyO_22d_12</t>
  </si>
  <si>
    <t>https://drive.google.com/file/d/1BvhTz09eU6wno2R5GW8war3KSg6o9SN5/view?usp=sharing</t>
  </si>
  <si>
    <t>M3-NyO-22d
Aplicar3</t>
  </si>
  <si>
    <t>M5-NyO-19c
Actividad 3 
APLICAR</t>
  </si>
  <si>
    <t>M3_NyO_22d_13</t>
  </si>
  <si>
    <t>https://drive.google.com/file/d/1kkuaC0GDnoragemLLa-kbu-WxzCUoS8B/view?usp=sharing</t>
  </si>
  <si>
    <t>M3-NyO-22d
Aplicar 4</t>
  </si>
  <si>
    <t>La imagen está dividida en 8 partes, 5 de ellas pintadas. Las zonas pintadas son consecutivas y empiezan desde la izquierda. Poner en cada parte el icono de una tomatera/tomate.</t>
  </si>
  <si>
    <t>M3_NyO_22d_14</t>
  </si>
  <si>
    <t>https://drive.google.com/file/d/1CPfKoLOwWADcSzOs5GA0_cWkjdh_5HiJ/view?usp=sharing</t>
  </si>
  <si>
    <t>M3-NyO-22d
Aplicar 5</t>
  </si>
  <si>
    <t>Una caja de quesitos con forma de hexágono dividido en 6 triángulos quiláteros. 6 de ellos tienen dentro quesitos como los de El Caserío, papel de plata y un dibujo sencillo.</t>
  </si>
  <si>
    <t>M3_NyO_22d_15</t>
  </si>
  <si>
    <t>https://drive.google.com/file/d/13YQit0UsLub6a77-gDoZbqXLr4w3Fw86/view?usp=sharing</t>
  </si>
  <si>
    <t>Árbol</t>
  </si>
  <si>
    <t>M3-MyM-1b
APLICAR 2</t>
  </si>
  <si>
    <t>M5-MyM-1b-1
Tomar de referencia</t>
  </si>
  <si>
    <t>Dibujar un chopo y añadir a la derecha una línea con flechas que refiera a la altura para poner nosotros la medida.</t>
  </si>
  <si>
    <t>M3_MyM_1b_1</t>
  </si>
  <si>
    <t>https://drive.google.com/file/d/1IuHlpPcBGzIwS-0bWXcZXXiMMS-OJh0e/view?usp=sharing</t>
  </si>
  <si>
    <t>Relojes analógicos y digitales</t>
  </si>
  <si>
    <t>M3-MyM-15a IDENTIFICAR</t>
  </si>
  <si>
    <t>Tomar de modelo las imágenes de M5-MyM-5a</t>
  </si>
  <si>
    <t>M3_MyM_15a_1</t>
  </si>
  <si>
    <t>https://drive.google.com/file/d/1sw56u4-ZeFpeMfjM-ZzoFdHfTdFanDVc/view?usp=share_link</t>
  </si>
  <si>
    <t>M3_MyM_15a_2</t>
  </si>
  <si>
    <t>https://drive.google.com/file/d/1oSMjETBOezoK3IxLkj6uvv59AmtxVPsk/view?usp=share_link</t>
  </si>
  <si>
    <t>M3_MyM_15a_3</t>
  </si>
  <si>
    <t>https://drive.google.com/file/d/1GHprbC4AOgv5z-54rIwZPDpXJG7uwNZV/view?usp=share_link</t>
  </si>
  <si>
    <t>M3_MyM_15a_4</t>
  </si>
  <si>
    <t>https://drive.google.com/file/d/1CpOIV9lmsoXZqjWappJeythyMHOhFAf1/view?usp=share_link</t>
  </si>
  <si>
    <t>M3_MyM_15a_5</t>
  </si>
  <si>
    <t>https://drive.google.com/file/d/1QgQpEfZ05Fn5Ir49nELzyF8bXHGNJdYp/view?usp=share_link</t>
  </si>
  <si>
    <t>M3_MyM_15a_6</t>
  </si>
  <si>
    <t>https://drive.google.com/file/d/1RTLQvrTpeqai4BXo2E5OAxANH0YYv_mI/view?usp=share_link</t>
  </si>
  <si>
    <t>M3_MyM_15a_7</t>
  </si>
  <si>
    <t>https://drive.google.com/file/d/1_rXIhY5d5_MIB1VWnPc-ujlFnMMv05YB/view?usp=share_link</t>
  </si>
  <si>
    <t>M3_MyM_15a_8</t>
  </si>
  <si>
    <t>https://drive.google.com/file/d/1O4kKHSwyRWFEEzmQ1bJgNX9D8rNTlgLJ/view?usp=share_link</t>
  </si>
  <si>
    <r>
      <rPr>
        <rFont val="Calibri"/>
        <color rgb="FF1155CC"/>
        <sz val="12.0"/>
        <u/>
      </rPr>
      <t>https://drive.google.com/file/d/1IA_yU7ghQudS1EYVKJVGCIyDbmAx_DPE/view?usp=share_link</t>
    </r>
    <r>
      <rPr>
        <rFont val="Calibri"/>
        <sz val="12.0"/>
      </rPr>
      <t>k</t>
    </r>
  </si>
  <si>
    <r>
      <rPr>
        <rFont val="Calibri"/>
        <color rgb="FF1155CC"/>
        <sz val="12.0"/>
        <u/>
      </rPr>
      <t>https://drive.google.com/file/d/1EnCKBrx8QDhWPiaWDkEge4E1EhUUr4eR/view?usp=share_link</t>
    </r>
    <r>
      <rPr>
        <rFont val="Calibri"/>
        <sz val="12.0"/>
      </rPr>
      <t>k</t>
    </r>
  </si>
  <si>
    <r>
      <rPr>
        <rFont val="Calibri"/>
        <color rgb="FF1155CC"/>
        <sz val="12.0"/>
        <u/>
      </rPr>
      <t>https://drive.google.com/file/d/1bt4S4yw0wWsNkhBQa3hLxoYOZ0KzcNaD/view?usp=share_link</t>
    </r>
    <r>
      <rPr>
        <rFont val="Calibri"/>
        <sz val="12.0"/>
      </rPr>
      <t>k</t>
    </r>
  </si>
  <si>
    <r>
      <rPr>
        <rFont val="Calibri"/>
        <color rgb="FF1155CC"/>
        <sz val="12.0"/>
        <u/>
      </rPr>
      <t>https://drive.google.com/file/d/1pSYyM_qHa9LW2n8wq7GlJynBR1CxjjBA/view?usp=share_link</t>
    </r>
    <r>
      <rPr>
        <rFont val="Calibri"/>
        <sz val="12.0"/>
      </rPr>
      <t>k</t>
    </r>
  </si>
  <si>
    <r>
      <rPr>
        <rFont val="Calibri"/>
        <color rgb="FF1155CC"/>
        <sz val="12.0"/>
        <u/>
      </rPr>
      <t>https://drive.google.com/file/d/13L9-qHgAX_ZI5sbKpQ0vDUHmHUYqGLqe/view?usp=share_link</t>
    </r>
    <r>
      <rPr>
        <rFont val="Calibri"/>
        <sz val="12.0"/>
      </rPr>
      <t>k</t>
    </r>
  </si>
  <si>
    <t>Recta paralelas, perpendiculares y oblicuas</t>
  </si>
  <si>
    <t>M3-G-1b
Identificar</t>
  </si>
  <si>
    <t>M5-G-6a
IDENTIFICAR</t>
  </si>
  <si>
    <t>Hacer un dibujo similar, a partir de ese dibujo crearemos la actividad. Si prefieres hacerlo al revés, que te hagamos un esquema nosotros, dínoslo.
Cambiar los colores y la orientación de alguna respecto las de 5º.</t>
  </si>
  <si>
    <t>M3_G_1b_1</t>
  </si>
  <si>
    <t>https://drive.google.com/file/d/1KYFIRjlVZnNSXEBVLFlfG_hfNJqZa3xi/view?usp=sharing</t>
  </si>
  <si>
    <t>M3_G_1b_2</t>
  </si>
  <si>
    <t>https://drive.google.com/file/d/1r5GPu-u5GXeovu6bzQ-WTjj0DnVhWiDG/view?usp=sharing</t>
  </si>
  <si>
    <t>M3-G-1b
Evocar</t>
  </si>
  <si>
    <t>M5-G-6a EVOCAR</t>
  </si>
  <si>
    <t>Muy similares a las que 5º, no te rompas la cabeza tampoco</t>
  </si>
  <si>
    <t>M3_G_1b_3</t>
  </si>
  <si>
    <t>https://drive.google.com/file/d/1Y2j8gUOW3kPkSn7XMAcanWHMmaugoob8/view?usp=share_link</t>
  </si>
  <si>
    <t>M3_G_1b_4</t>
  </si>
  <si>
    <t>https://drive.google.com/file/d/1n_X52hPJQ1xuUlayq0lsa0t95aq0_7jN/view?usp=share_link</t>
  </si>
  <si>
    <t>M3_G_1b_5</t>
  </si>
  <si>
    <t>https://drive.google.com/file/d/1kqDsEy6FOpHugLGrnsG5LcBQnJEoceeM/view?usp=share_link</t>
  </si>
  <si>
    <t>M3_G_1b_6</t>
  </si>
  <si>
    <t>https://drive.google.com/file/d/1y9TNC22cDOQdsFRbtpo04msa9gjGpl_F/view?usp=share_link</t>
  </si>
  <si>
    <t>M3_G_1b_7</t>
  </si>
  <si>
    <t>https://drive.google.com/file/d/198l5FiV7SB93ykVUJGvcCCPtlxuSrLtM/view?usp=share_link</t>
  </si>
  <si>
    <t>M3_G_1b_8</t>
  </si>
  <si>
    <t>https://drive.google.com/file/d/1HtKSoNpO6OCiMbeAzXkJC9oIG48crw9V/view?usp=share_link</t>
  </si>
  <si>
    <t>Figuras con ejes de simetría</t>
  </si>
  <si>
    <t>M3-G-5b IDENTIFICAR</t>
  </si>
  <si>
    <t>ancla simétrica: una con eje de simetría correcto</t>
  </si>
  <si>
    <t>M3_G_5b_1</t>
  </si>
  <si>
    <t>Haría que el eje de simetría fuera de otro color que no fuera el del borde de la imagen.
Esto por pedir: se podría dar más "profundidad"/"realidad" al corazón y al ancla? No sé si se utilizará pero el corazón me parece el mismo que otro de simetría y el ancla se me queda plano en comparación con el búho por ejemplo.</t>
  </si>
  <si>
    <t>https://drive.google.com/file/d/1QZZnS8EBr02uK9jRzyPBjNxOvrzOP7Lg/view?usp=share_link</t>
  </si>
  <si>
    <t>ancla simétrica con eje asimétrico</t>
  </si>
  <si>
    <t>M3_G_5b_2</t>
  </si>
  <si>
    <t>https://drive.google.com/file/d/1Fi8-YJCeLuQBSmc-p9jX99784NA9DLwX/view?usp=share_link</t>
  </si>
  <si>
    <t>corazón simétrico</t>
  </si>
  <si>
    <t>M3_G_5b_3</t>
  </si>
  <si>
    <t>https://drive.google.com/file/d/1sDJUArsy__uL_5lpZA8h5qVlUqs5YMJt/view?usp=share_link</t>
  </si>
  <si>
    <t>corazón simétrico  con eje asimétrico</t>
  </si>
  <si>
    <t>M3_G_5b_4</t>
  </si>
  <si>
    <t>https://drive.google.com/file/d/1VsGmbtbJYrTJZwsWdCgLsfZqjfVb3bsV/view?usp=share_link</t>
  </si>
  <si>
    <t>búho simétrico</t>
  </si>
  <si>
    <t>M3_G_5b_5</t>
  </si>
  <si>
    <t>https://drive.google.com/file/d/12bJXBLDctvsulMoYUpph_AoE-PZSO4Mn/view?usp=share_link</t>
  </si>
  <si>
    <t>búho simétrico con eje asimétrico</t>
  </si>
  <si>
    <t>M3_G_5b_6</t>
  </si>
  <si>
    <r>
      <rPr>
        <rFont val="Calibri"/>
        <sz val="12.0"/>
      </rPr>
      <t xml:space="preserve">Se ve una línea blanca en Lemontree, en BB no se ve, pero puedes echarle un vistazo? </t>
    </r>
    <r>
      <rPr>
        <rFont val="Calibri"/>
        <color rgb="FF1155CC"/>
        <sz val="12.0"/>
        <u/>
      </rPr>
      <t>https://gyazo.com/12f434262d516d9be63274c71e96dfb6</t>
    </r>
    <r>
      <rPr>
        <rFont val="Calibri"/>
        <sz val="12.0"/>
      </rPr>
      <t xml:space="preserve"> </t>
    </r>
  </si>
  <si>
    <t>https://drive.google.com/file/d/1HNPAsOJI1bXz18PQzhzBPNGFjqZ1PNL0/view?usp=share_link</t>
  </si>
  <si>
    <t>coche desde delante simétrico</t>
  </si>
  <si>
    <t>M3_G_5b_7</t>
  </si>
  <si>
    <t>https://drive.google.com/file/d/1EcvkJYNAOlxma8KVf5nycyqxfuvE6ddX/view?usp=share_link</t>
  </si>
  <si>
    <t>coche desde delante simétrico con eje asimétrico</t>
  </si>
  <si>
    <t>M3_G_5b_8</t>
  </si>
  <si>
    <t>https://drive.google.com/file/d/1-oR4xdiSLh0CToMS-f7k0euv1BKabsI9/view?usp=share_link</t>
  </si>
  <si>
    <t>Cuadrados</t>
  </si>
  <si>
    <t>M3-G-5b
EVOCAR</t>
  </si>
  <si>
    <t>cuadrado del mismo color
-con el eje de simetría vertical</t>
  </si>
  <si>
    <t>M3_G_5b_9</t>
  </si>
  <si>
    <t>https://drive.google.com/file/d/1knN6FO0xKi2d70q4LLyllmypkl32TAHF/view?usp=share_link</t>
  </si>
  <si>
    <t>con un eje de simetría diagonal</t>
  </si>
  <si>
    <t>M3_G_5b_10</t>
  </si>
  <si>
    <t>https://drive.google.com/file/d/12o8bOxx2mF8dKb1SS_tb57TQgsLlJMI7/view?usp=share_link</t>
  </si>
  <si>
    <t>cualquier eje de simetría erróneo</t>
  </si>
  <si>
    <t>M3_G_5b_11</t>
  </si>
  <si>
    <t>https://drive.google.com/file/d/1TIFRBh-jH0luH25IsQmqlLV0kWA6f7r9/view?usp=share_link</t>
  </si>
  <si>
    <t>M3_G_5b_12</t>
  </si>
  <si>
    <t>https://drive.google.com/file/d/12PlUBZWYcUlKmispNeRUmC5ev5c0dsSp/view?usp=share_link</t>
  </si>
  <si>
    <t>M3_G_5b_13</t>
  </si>
  <si>
    <t>https://drive.google.com/file/d/1RwsvdhjlSHCD8mtPd1lglhJKlZkR7q0Z/view?usp=share_link</t>
  </si>
  <si>
    <t>M3_G_5b_14</t>
  </si>
  <si>
    <t>https://drive.google.com/file/d/1c3MLEclD0k3qL59qummBRDoONyKJjKBH/view?usp=share_link</t>
  </si>
  <si>
    <t>rombo del mismo color
-con el eje de simetría vertical</t>
  </si>
  <si>
    <t>M3_G_5b_15</t>
  </si>
  <si>
    <t>Me da la impresión de que el eje horizontal está mal cuadrado, ¿puedes revisarlo?</t>
  </si>
  <si>
    <t>https://drive.google.com/file/d/1_W0HZJosMPLM_8zD5fAkCFQDtI6X8OAS/view?usp=share_link</t>
  </si>
  <si>
    <t xml:space="preserve">con un eje de simetría horizontal
</t>
  </si>
  <si>
    <t>M3_G_5b_16</t>
  </si>
  <si>
    <t>https://drive.google.com/file/d/1XHtyWQmq99Y6uILY0wDsJQtFAspJPiYG/view?usp=share_link</t>
  </si>
  <si>
    <t>cualquier eje de simetría erróneo (diagonal, etc)</t>
  </si>
  <si>
    <t>M3_G_5b_17</t>
  </si>
  <si>
    <t>https://drive.google.com/file/d/1O_K-tk4Z5QBZlMbCKVA3dCF3ow3P11vo/view?usp=share_link</t>
  </si>
  <si>
    <t>M3_G_5b_18</t>
  </si>
  <si>
    <t>https://drive.google.com/file/d/1sPnBQ23i4qvnlpPAUmWc0zhOyijPBPkB/view?usp=share_link</t>
  </si>
  <si>
    <t>M3_G_5b_19</t>
  </si>
  <si>
    <t>https://drive.google.com/file/d/1dvnxOUgXYNhUhLnzQJ0PEed5AtzAj5f1/view?usp=share_link</t>
  </si>
  <si>
    <t>M3_G_5b_20</t>
  </si>
  <si>
    <t>https://drive.google.com/file/d/1-phFq1jzVvYbkQtVlhLtTNNtriCUM4Ml/view?usp=share_link</t>
  </si>
  <si>
    <t>círculo eje de simetría</t>
  </si>
  <si>
    <t>M3_G_5b_21</t>
  </si>
  <si>
    <t>El círculo está bien bordeardo? Parece que arriba, abajo y derecha izquierda hace una forma rara, lo miras plis?</t>
  </si>
  <si>
    <t>https://drive.google.com/file/d/1NZ51113jZv-gi8RJ5_QfxlaUxr_spqyR/view?usp=share_link</t>
  </si>
  <si>
    <t>M3_G_5b_22</t>
  </si>
  <si>
    <t>https://drive.google.com/file/d/178TVfG72tOB0NCJbxNO_Cth_8YPtmz5t/view?usp=share_link</t>
  </si>
  <si>
    <t>círculo cualquier eje de simetría erróneo</t>
  </si>
  <si>
    <t>M3_G_5b_23</t>
  </si>
  <si>
    <t>https://drive.google.com/file/d/1bWlS90hDgkjN6h69yVBsx0UDF0J4zoLE/view?usp=share_link</t>
  </si>
  <si>
    <t>M3_G_5b_24</t>
  </si>
  <si>
    <t>https://drive.google.com/file/d/137yqdu2OXTJ2nthIa4ob6dRH3SkIHP-4/view?usp=share_link</t>
  </si>
  <si>
    <t>M3_G_5b_25</t>
  </si>
  <si>
    <t>https://drive.google.com/file/d/1gZhOHvb6MhwPEUCHsL3QQ45NLXeV-_fm/view?usp=share_link</t>
  </si>
  <si>
    <t>M3_G_5b_26</t>
  </si>
  <si>
    <t>https://drive.google.com/file/d/1x4WMy95kfooWLPhUHcwibN0OvYxtjaL-/view?usp=share_link</t>
  </si>
  <si>
    <t>Calcetines</t>
  </si>
  <si>
    <t>M3-G-5b
APLICAR 1</t>
  </si>
  <si>
    <t xml:space="preserve">Dos calcetines simétricos el eje simétrico es correcto
</t>
  </si>
  <si>
    <t>M3_G_5b_27</t>
  </si>
  <si>
    <t>https://drive.google.com/file/d/1XcFf3gR5Yo3dJLOyPUB3YZm1mYjFoqhP/view?usp=share_link</t>
  </si>
  <si>
    <t>Dos calcetines simétricos el eje simétrico no es correcto</t>
  </si>
  <si>
    <t>M3_G_5b_28</t>
  </si>
  <si>
    <t>https://drive.google.com/file/d/13SoEbbZK2F6he1XM2OGvT42iJoegLQJT/view?usp=share_link</t>
  </si>
  <si>
    <t>M3_G_5b_29</t>
  </si>
  <si>
    <t>https://drive.google.com/file/d/1RQtSvvJG0fQDGaaAuI4sr-B8YAbE8_tq/view?usp=share_link</t>
  </si>
  <si>
    <t>M3_G_5b_30</t>
  </si>
  <si>
    <t>https://drive.google.com/file/d/1whJjMmQzZIO1P7emcxOqVrWWxisFvhmK/view?usp=share_link</t>
  </si>
  <si>
    <t>tetera</t>
  </si>
  <si>
    <t>M3-G-5b
APLICAR 2</t>
  </si>
  <si>
    <t>Dos teteras simétricas
Al estilo de los caltenines</t>
  </si>
  <si>
    <t>M3_G_5b_31</t>
  </si>
  <si>
    <t>https://drive.google.com/file/d/1sngOUn8XMLE3ZowcLAg9XmgHZwVm13qZ/view?usp=share_link</t>
  </si>
  <si>
    <t>Dos teteras simétricas
el eje simétrico no es correcto</t>
  </si>
  <si>
    <t>M3_G_5b_32</t>
  </si>
  <si>
    <t>https://drive.google.com/file/d/16sjLsyFy9OwoTMsd4L2HqOOeb8fXWUTO/view?usp=share_link</t>
  </si>
  <si>
    <t>M3_G_5b_33</t>
  </si>
  <si>
    <t>https://drive.google.com/file/d/102OftK9BmLvffypH5zURi0E-4e1Ohx_z/view?usp=share_link</t>
  </si>
  <si>
    <t>M3_G_5b_34</t>
  </si>
  <si>
    <t>https://drive.google.com/file/d/1R5U_NxVoJz3Ng4AfTo0vijBHCj0HGjsA/view?usp=share_link</t>
  </si>
  <si>
    <t>autos</t>
  </si>
  <si>
    <t>M3-G-5b
APLICAR 3</t>
  </si>
  <si>
    <t>Dos coches simétricos
Al estilo de los caltenines</t>
  </si>
  <si>
    <t>M3_G_5b_35</t>
  </si>
  <si>
    <t>https://drive.google.com/file/d/1Red8YOB8Blq8kWzYWDqgTF_2kYJ9gL4u/view?usp=share_link</t>
  </si>
  <si>
    <t>Dos coches simétricos
el eje simétrico no es correcto</t>
  </si>
  <si>
    <t>M3_G_5b_36</t>
  </si>
  <si>
    <t>https://drive.google.com/file/d/1HxAnan0O__BAKgs-iv1N7UIGllqElhvI/view?usp=share_link</t>
  </si>
  <si>
    <t>M3_G_5b_37</t>
  </si>
  <si>
    <t>https://drive.google.com/file/d/1Rnn5tkpFPsTtrCvl0uIy7d3V8Hss81mB/view?usp=share_link</t>
  </si>
  <si>
    <t>M3_G_5b_38</t>
  </si>
  <si>
    <t>https://drive.google.com/file/d/1kiYN10LXknQ82THBiKJ0dZfLW31DMc3m/view?usp=share_link</t>
  </si>
  <si>
    <t>caracol</t>
  </si>
  <si>
    <t>M3-G-5b
APLICAR 4</t>
  </si>
  <si>
    <t>Dos caracoles simétricos
Al estilo de los caltenines</t>
  </si>
  <si>
    <t>M3_G_5b_39</t>
  </si>
  <si>
    <t>https://drive.google.com/file/d/1xEV66c8XRC8Z6UbBTFBH_yb8AOh7HqXm/view?usp=share_link</t>
  </si>
  <si>
    <t>Dos caracoles simétricos
el eje simétrico no es correcto</t>
  </si>
  <si>
    <t>M3_G_5b_40</t>
  </si>
  <si>
    <t>https://drive.google.com/file/d/152_8uSTqmf8kJltQgKd86-rCDHIoKblH/view?usp=share_link</t>
  </si>
  <si>
    <t>M3_G_5b_41</t>
  </si>
  <si>
    <t>https://drive.google.com/file/d/1WnmywTZF7_XVgEY2vlNKJvc6-wftC4Ff/view?usp=share_link</t>
  </si>
  <si>
    <t>M3_G_5b_42</t>
  </si>
  <si>
    <t>https://drive.google.com/file/d/1ocFO6W4e9y8RB2OMimhDRGljp1nqvLKv/view?usp=share_link</t>
  </si>
  <si>
    <t>flecha</t>
  </si>
  <si>
    <t>M3-G-5b
APLICAR 5</t>
  </si>
  <si>
    <t>Dos flechas simétricas, una señalando a la otra
Al estilo de los caltenines</t>
  </si>
  <si>
    <t>M3_G_5b_43</t>
  </si>
  <si>
    <t>Podríamos poner otro color? No soy muy fan del rojo por el tema de representar error.</t>
  </si>
  <si>
    <t>https://drive.google.com/file/d/1EfxPd7QbnzU1K9wdUZ5GgN3VQU8OS6UE/view?usp=share_link</t>
  </si>
  <si>
    <t>Dos flechas simétricas, una señalando a la otra
el eje simétrico no es correcto</t>
  </si>
  <si>
    <t>M3_G_5b_44</t>
  </si>
  <si>
    <t>https://drive.google.com/file/d/11HuosoO2NuyZc_uAolKbPjvy0M6ariwy/view?usp=share_link</t>
  </si>
  <si>
    <t>M3_G_5b_45</t>
  </si>
  <si>
    <t>https://drive.google.com/file/d/10SXsbdlixWZF8ELfCk1k7Wf3a9iCAcYD/view?usp=share_link</t>
  </si>
  <si>
    <t>M3_G_5b_46</t>
  </si>
  <si>
    <t>https://drive.google.com/file/d/1n_rC5lQh8XRau7pvJhajSQiXVT_InTJe/view?usp=share_link</t>
  </si>
  <si>
    <t>Desarrollo plano de un cilindro</t>
  </si>
  <si>
    <t>M3-G-12c</t>
  </si>
  <si>
    <t>M5-G-14c</t>
  </si>
  <si>
    <t>M3_G_12c_1</t>
  </si>
  <si>
    <t>https://drive.google.com/file/d/130LHdQf2H_MQl5F_Jxwm2_s09sakf3bR/view?usp=sharing</t>
  </si>
  <si>
    <t>Desarrollo plano de un cono</t>
  </si>
  <si>
    <t>M3_G_12c_2</t>
  </si>
  <si>
    <t>https://drive.google.com/file/d/1tMyy8g0Q9QtOTCcwRSRqVD4FsebkL1fp/view?usp=sharing</t>
  </si>
  <si>
    <t>Desarrollo plano de un prisma cuadrangular</t>
  </si>
  <si>
    <t>M3_G_12c_3</t>
  </si>
  <si>
    <t>https://drive.google.com/file/d/1HnBiNeGuL5eba7BrR4PUJVwpY0-M_bD3/view?usp=sharing</t>
  </si>
  <si>
    <t>Desarrollo plano de una pirámide cuadrangular</t>
  </si>
  <si>
    <t>M3_G_12c_4</t>
  </si>
  <si>
    <r>
      <rPr>
        <rFont val="Calibri"/>
        <sz val="12.0"/>
      </rPr>
      <t xml:space="preserve">Ahora salen con el mismo lienzo pero se ven super perqueños y tienen mucho margen superior e inferior, ¿podrías quitar el máximo posible? </t>
    </r>
    <r>
      <rPr>
        <rFont val="Calibri"/>
        <color rgb="FF1155CC"/>
        <sz val="12.0"/>
        <u/>
      </rPr>
      <t>https://gyazo.com/c8ac1383af5f8a43936f1ee22f07eca7</t>
    </r>
    <r>
      <rPr>
        <rFont val="Calibri"/>
        <sz val="12.0"/>
      </rPr>
      <t xml:space="preserve">
---------
Sigue saliendo igual. ¿Lo revisas, por fa?
Tiene que estar en el mismo lienzo que en el resto.</t>
    </r>
  </si>
  <si>
    <t>https://drive.google.com/file/d/1bO9INgbHIRg0AvOc9CvGNhS3SxqMk4rm/view?usp=sharing</t>
  </si>
  <si>
    <t>Desarrollo plano de un prisma pentagonal</t>
  </si>
  <si>
    <t>M3_G_12c_5</t>
  </si>
  <si>
    <t>https://drive.google.com/file/d/142yIjkJFy7NBxbF8-4bodvn2rGOPM_RE/view?usp=sharing</t>
  </si>
  <si>
    <t>Desarrollo plano de una pirámide hexagonal</t>
  </si>
  <si>
    <t>M3_G_12c_6</t>
  </si>
  <si>
    <t>https://drive.google.com/file/d/1EjzRtR76fB9lvYojV3KVO4Rh5qKnsh1c/view?usp=sharing</t>
  </si>
  <si>
    <t>Objetos con forma de círculo y circunferencia</t>
  </si>
  <si>
    <t>Anillo</t>
  </si>
  <si>
    <t>M3_G_10b_1</t>
  </si>
  <si>
    <r>
      <rPr>
        <rFont val="Calibri"/>
        <sz val="12.0"/>
      </rPr>
      <t xml:space="preserve">En la imagen del anillo hay que quitar el blanco del centro para que se vea bien la circunferencia: </t>
    </r>
    <r>
      <rPr>
        <rFont val="Calibri"/>
        <color rgb="FF1155CC"/>
        <sz val="12.0"/>
        <u/>
      </rPr>
      <t>https://gyazo.com/48372004f65ab52c88bfa001071271cf</t>
    </r>
    <r>
      <rPr>
        <rFont val="Calibri"/>
        <sz val="12.0"/>
      </rPr>
      <t xml:space="preserve"> 
La imagen de la moneda la sustituimos por una bola de Navidad tipo estas: </t>
    </r>
    <r>
      <rPr>
        <rFont val="Calibri"/>
        <color rgb="FF1155CC"/>
        <sz val="12.0"/>
        <u/>
      </rPr>
      <t>https://gyazo.com/fb07d0c8e03d806dd5328ee3f7c040bc</t>
    </r>
    <r>
      <rPr>
        <rFont val="Calibri"/>
        <sz val="12.0"/>
      </rPr>
      <t xml:space="preserve">  
---------
Creo que la moneda no se termina de entender.</t>
    </r>
  </si>
  <si>
    <t>https://drive.google.com/file/d/1EkN4Wsy73E1CW3NTkj-3x0jSfpNwkZcK/view?usp=share_link</t>
  </si>
  <si>
    <t>Aro de hula hoop</t>
  </si>
  <si>
    <t>M3_G_10b_2</t>
  </si>
  <si>
    <t>https://drive.google.com/file/d/1--3eD-dT_eW86pJbOwqYnLRlTi6unojm/view?usp=share_link</t>
  </si>
  <si>
    <t>Rueda de bicicleta</t>
  </si>
  <si>
    <t>M3_G_10b_3</t>
  </si>
  <si>
    <t>https://drive.google.com/file/d/1PYkXOZ8wHcq2d4iv9eoJJuS89LNNoRW6/view?usp=share_link</t>
  </si>
  <si>
    <t xml:space="preserve">
Bola de Navidad</t>
  </si>
  <si>
    <t>M3_G_10b_4</t>
  </si>
  <si>
    <t>https://drive.google.com/file/d/1sBgXeS6xBoYOIo4XNkKYAamnT7WznZoS/view?usp=share_link</t>
  </si>
  <si>
    <t>Pizza</t>
  </si>
  <si>
    <t>M3_G_10b_5</t>
  </si>
  <si>
    <t>https://drive.google.com/file/d/1mZSwI4iTKZBqSC6W1FNEM2RV-Q0vx2Zv/view?usp=share_link</t>
  </si>
  <si>
    <t>Diana para dardos</t>
  </si>
  <si>
    <t>M3_G_10b_6</t>
  </si>
  <si>
    <t>https://drive.google.com/file/d/10v47HxdwAngRx300bTZfLKL9prjgrQnb/view?usp=share_link</t>
  </si>
  <si>
    <t>Triángulo</t>
  </si>
  <si>
    <t>M3-G-11a IDENTIFICAR 1</t>
  </si>
  <si>
    <t>Un triángulo cuyos lados sean proporcionales a estos números: un lado de 3 cm, otro de 4 cm y el último de 5 cm. Quizás si la base es el de 5.</t>
  </si>
  <si>
    <t>M3_G_11a_1</t>
  </si>
  <si>
    <t>https://drive.google.com/file/d/1757H0Y7sBB2hA6wkOMVY4UMsDQ0MjQba/view?usp=sharing</t>
  </si>
  <si>
    <t>Hexágono regular</t>
  </si>
  <si>
    <t>M3-G-11a IDENTIFICAR 2</t>
  </si>
  <si>
    <t>Un hexágono regular, todos los lados son iguales</t>
  </si>
  <si>
    <t>M3_G_11a_2</t>
  </si>
  <si>
    <t>https://drive.google.com/file/d/1VyLgb1sJztbyqKd9I40iFvnzD7hEgtRh/view?usp=sharing</t>
  </si>
  <si>
    <t>Pentágono regular</t>
  </si>
  <si>
    <t>M3-G-11a EVOCAR 1</t>
  </si>
  <si>
    <t>Un pentágono regular, todos los lados son iguales</t>
  </si>
  <si>
    <t>M3_G_11a_3</t>
  </si>
  <si>
    <t>https://drive.google.com/file/d/17GlECxrKMYTUe0opYwrazzI2gvOTxhN7/view?usp=sharing</t>
  </si>
  <si>
    <t>M3-G-11a EVOCAR 2</t>
  </si>
  <si>
    <t>Un rectángulo. La base mide el doble que la altura.</t>
  </si>
  <si>
    <t>M3_G_11a_4</t>
  </si>
  <si>
    <t>https://drive.google.com/file/d/18BUGEKuwS3YaCxq5f-3S-5iDnYcqNiOi/view?usp=sharing</t>
  </si>
  <si>
    <t>Mesa cuadrada</t>
  </si>
  <si>
    <t>M3-G-11a APLICAR 1</t>
  </si>
  <si>
    <t>Dos posibilidades: o un cuadrado, o una mesa que se vea cuadrada, que se vea la parte superior. Si lo segundo se pudiese hacer (en poco tiempo y resultón), mejor. Si no, un cuadrado.</t>
  </si>
  <si>
    <t>M3_G_11a_5</t>
  </si>
  <si>
    <r>
      <rPr>
        <rFont val="Calibri"/>
        <sz val="12.0"/>
      </rPr>
      <t xml:space="preserve">Podrías hacer las patas un poco más anchas, tipo así: </t>
    </r>
    <r>
      <rPr>
        <rFont val="Calibri"/>
        <color rgb="FF1155CC"/>
        <sz val="12.0"/>
        <u/>
      </rPr>
      <t>https://gyazo.com/25c7598e05d36c65c38b260d89c15572?</t>
    </r>
  </si>
  <si>
    <t>https://drive.google.com/file/d/1QI8_LDg_wTDYUGfPHmtCA3qEOsTdTvxS/view?usp=sharing</t>
  </si>
  <si>
    <t>Triángulo equilátero</t>
  </si>
  <si>
    <t>M3-G-11a APLICAR 2</t>
  </si>
  <si>
    <t>M3_G_11a_6</t>
  </si>
  <si>
    <t>https://drive.google.com/file/d/1KnMSPgDNdyrcm8r50pJkr90nptYEFkU8/view?usp=sharing</t>
  </si>
  <si>
    <t>M3-G-11a APLICAR 3</t>
  </si>
  <si>
    <t>Rectángulo. El lado mayor mide el triple que el pequeño.</t>
  </si>
  <si>
    <t>M3_G_11a_7</t>
  </si>
  <si>
    <t>https://drive.google.com/file/d/1UaPSE4N70QyGjABXcwomAaicgXSu57Fd/view?usp=sharing</t>
  </si>
  <si>
    <t>Cono</t>
  </si>
  <si>
    <t>M3-G-12b EVOCAR 1</t>
  </si>
  <si>
    <t>Dos rayas, una señala a la base y la otra a cualquier punto de la superficie lateral</t>
  </si>
  <si>
    <t>M3_G_12b_1</t>
  </si>
  <si>
    <t>https://drive.google.com/file/d/1BNJWueIT6GWScToTkpsq8CoPU8OcuQoQ/view?usp=sharing</t>
  </si>
  <si>
    <t>Cilindro</t>
  </si>
  <si>
    <t>M3-G-12b EVOCAR 2</t>
  </si>
  <si>
    <t>Dos rayas, una señala a una de las bases y la otra a cualquier punto de la superficie lateral</t>
  </si>
  <si>
    <t>M3_G_12b_2</t>
  </si>
  <si>
    <t>https://drive.google.com/file/d/1aK25be-18EWudVXqGaMok0nL2g4lLABX/view?usp=sharing</t>
  </si>
  <si>
    <t>Cuerpos curvos</t>
  </si>
  <si>
    <t>M3-G-12b APLICAR</t>
  </si>
  <si>
    <t>M5-G-14a</t>
  </si>
  <si>
    <t>cono de obra</t>
  </si>
  <si>
    <t>M3_G_12b_3</t>
  </si>
  <si>
    <t>Habría que dejarlo en las carpetas del drive del proyecto de Blueberry, para tener acceso a estas imágenes.</t>
  </si>
  <si>
    <t>https://drive.google.com/file/d/1EStIE0R_p912DhDOKNx3fYtpHJXNKBxO/view?usp=share_link</t>
  </si>
  <si>
    <t>tipi</t>
  </si>
  <si>
    <t>M3_G_12b_4</t>
  </si>
  <si>
    <t>https://drive.google.com/file/d/1leWubiU0fmJ9fRI2IpV_VO_mRHgWV5Sj/view?usp=share_link</t>
  </si>
  <si>
    <t>pelota de tenis</t>
  </si>
  <si>
    <t>M3_G_12b_5</t>
  </si>
  <si>
    <t>https://drive.google.com/file/d/1K3-tQE9bkmY7yBb-SUv_CPB7ZWjhH9TZ/view?usp=share_link</t>
  </si>
  <si>
    <t>canica</t>
  </si>
  <si>
    <t>M3_G_12b_6</t>
  </si>
  <si>
    <t>https://drive.google.com/file/d/1LzVb_8BD5ioF20AbvBRixQqbqQw1p_-G/view?usp=share_link</t>
  </si>
  <si>
    <t>lata de comida</t>
  </si>
  <si>
    <t>M3_G_12b_7</t>
  </si>
  <si>
    <t>https://drive.google.com/file/d/14Ob1N_Gvfw1ueeXAb9NQczdh4WHxLl8i/view?usp=share_link</t>
  </si>
  <si>
    <t>tarta</t>
  </si>
  <si>
    <t>M3_G_12b_8</t>
  </si>
  <si>
    <t>https://drive.google.com/file/d/1_3IdSH8EQAtJxFlzRxS-74AiD2PNoWN6/view?usp=share_link</t>
  </si>
  <si>
    <t>Estrella</t>
  </si>
  <si>
    <t>M3-G-5a IDENTIFICAR</t>
  </si>
  <si>
    <t>M5-G-2a-1
M5-G-2a-2
M5-G-2a-3
M5-G-2a-4
M5-G-2a-5</t>
  </si>
  <si>
    <t>Exactamente igual que en 5.º. Ojo, la imagen que se tiene que colocar a la derecha es la única que tiene que ser PNG.</t>
  </si>
  <si>
    <t>M3_G_5a_1</t>
  </si>
  <si>
    <t>https://drive.google.com/file/d/1JNPOFB3hsuY27o4AXq0oEUo--A94UL2s/view?usp=share_link</t>
  </si>
  <si>
    <t>M3_G_5a_2</t>
  </si>
  <si>
    <t>https://drive.google.com/file/d/1j2PQ8unaTl2QQndPawbrQ362zIvDItc2/view?usp=share_link</t>
  </si>
  <si>
    <t>M3_G_5a_3</t>
  </si>
  <si>
    <t>https://drive.google.com/file/d/1LD253-QtKyYBlR_xyjYXjbNmP8guSOTD/view?usp=share_link</t>
  </si>
  <si>
    <t>M3_G_5a_4</t>
  </si>
  <si>
    <t>https://drive.google.com/file/d/1hFoBY61CryrpFqB6XD4IEu7EXVZKOsRq/view?usp=share_link</t>
  </si>
  <si>
    <t>M3_G_5a_5</t>
  </si>
  <si>
    <t>https://drive.google.com/file/d/1RYMI2aHq5H3LPLoWVC8rPipB2I9IsrbU/view?usp=share_link</t>
  </si>
  <si>
    <t>Corazón</t>
  </si>
  <si>
    <t>M5-G-2a-6
M5-G-2a-7
M5-G-2a-8
M5-G-2a-9
M5-G-2a-10</t>
  </si>
  <si>
    <t>M3_G_5a_6</t>
  </si>
  <si>
    <t>https://drive.google.com/file/d/1NNYer_i13vCnQ4PHCfg--2iTbRgDTfP9/view?usp=share_link</t>
  </si>
  <si>
    <t>M3_G_5a_7</t>
  </si>
  <si>
    <t>https://drive.google.com/file/d/1xSVvUiVXztUahqs0kI7D1YbX1lkJXUOE/view?usp=share_link</t>
  </si>
  <si>
    <t>M3_G_5a_8</t>
  </si>
  <si>
    <t>https://drive.google.com/file/d/1qldqP_30g9cB9PB79eL5yJ1jjGPaJBRF/view?usp=share_link</t>
  </si>
  <si>
    <t>M3_G_5a_9</t>
  </si>
  <si>
    <t>https://drive.google.com/file/d/1WHT2PKmxNFkp5mCTGMoVp8uk5vdnk9iW/view?usp=share_link</t>
  </si>
  <si>
    <t>M3_G_5a_10</t>
  </si>
  <si>
    <t>https://drive.google.com/file/d/1-wUC2k0C3bp9j3GFFqou1JMKCHyTYU6N/view?usp=share_link</t>
  </si>
  <si>
    <t>Pino</t>
  </si>
  <si>
    <t>M5-G-2a-11
M5-G-2a-12
M5-G-2a-13
M5-G-2a-14
M5-G-2a-15</t>
  </si>
  <si>
    <t>M3_G_5a_11</t>
  </si>
  <si>
    <t>https://drive.google.com/file/d/1ukbzuUfMRvw2aZa0e2_m9nzLbWX_youe/view?usp=sharing</t>
  </si>
  <si>
    <t>M3_G_5a_12</t>
  </si>
  <si>
    <t>https://drive.google.com/file/d/1uX9SiEjv8y3dD3dvZWI-KqLeLIxiwow6/view?usp=share_link</t>
  </si>
  <si>
    <t>M3_G_5a_13</t>
  </si>
  <si>
    <t>https://drive.google.com/file/d/1vmVZVkjQIcseSdufgGhcp73rrt3biiVj/view?usp=share_link</t>
  </si>
  <si>
    <t>M3_G_5a_14</t>
  </si>
  <si>
    <t>https://drive.google.com/file/d/1ZorrKekPWZaS56OLQyyZryFsHGG29PLl/view?usp=share_link</t>
  </si>
  <si>
    <t>M3_G_5a_15</t>
  </si>
  <si>
    <t>https://drive.google.com/file/d/1WTEiMr5uECk4TjtjL-pZxmJPvxwZWcUx/view?usp=share_link</t>
  </si>
  <si>
    <t>Rectángulos y simetría</t>
  </si>
  <si>
    <t>M3-G-5a EVOCAR</t>
  </si>
  <si>
    <t>M5-G-2a-16
M5-G-2a-17
M5-G-2a-18
M5-G-2a-19
M5-G-2a-20
M5-G-2a-21</t>
  </si>
  <si>
    <r>
      <rPr>
        <rFont val="Calibri, Arial"/>
        <sz val="12.0"/>
      </rPr>
      <t xml:space="preserve">6 cuadrados (cada uno en una imagen diferente, no es una imagen con 6 cuadrados) cortados por una línea de rayas discontinuas que marcan ejes de simetría (correctos e incorrectos). La línea sale fuera de la figura.
Un esquema de todos los cuadrados y notas sobre si son respuestas correctas o incorrectas: </t>
    </r>
    <r>
      <rPr>
        <rFont val="Calibri, Arial"/>
        <color rgb="FF1155CC"/>
        <sz val="12.0"/>
        <u/>
      </rPr>
      <t>https://drive.google.com/file/d/1tm0ybbBrS5dBjpjYBbPnJOMLgpRRE4l-/view?usp=sharing</t>
    </r>
  </si>
  <si>
    <t>M3_G_5a_16</t>
  </si>
  <si>
    <t>El segundo rectángulo tiene que estar dividido de forma simétrica.</t>
  </si>
  <si>
    <t>https://drive.google.com/file/d/1EWpUHg8Sq8PuFSJbjNda22l2VZ6z3a1B/view?usp=share_link</t>
  </si>
  <si>
    <r>
      <rPr>
        <rFont val="Calibri, Arial"/>
        <sz val="12.0"/>
      </rPr>
      <t xml:space="preserve">6 cuadrados (cada uno en una imagen diferente, no es una imagen con 6 cuadrados) cortados por una línea de rayas discontinuas que marcan ejes de simetría (correctos e incorrectos). La línea sale fuera de la figura.
Un esquema de todos los cuadrados y notas sobre si son respuestas correctas o incorrectas: </t>
    </r>
    <r>
      <rPr>
        <rFont val="Calibri, Arial"/>
        <color rgb="FF1155CC"/>
        <sz val="12.0"/>
        <u/>
      </rPr>
      <t>https://drive.google.com/file/d/1tm0ybbBrS5dBjpjYBbPnJOMLgpRRE4l-/view?usp=sharing</t>
    </r>
  </si>
  <si>
    <t>M3_G_5a_17</t>
  </si>
  <si>
    <t>https://drive.google.com/file/d/1os5zyxhcWJxRmCT6DDjPlmqASk_FTvtc/view?usp=share_link</t>
  </si>
  <si>
    <r>
      <rPr>
        <rFont val="Calibri, Arial"/>
        <sz val="12.0"/>
      </rPr>
      <t xml:space="preserve">6 cuadrados (cada uno en una imagen diferente, no es una imagen con 6 cuadrados) cortados por una línea de rayas discontinuas que marcan ejes de simetría (correctos e incorrectos). La línea sale fuera de la figura.
Un esquema de todos los cuadrados y notas sobre si son respuestas correctas o incorrectas: </t>
    </r>
    <r>
      <rPr>
        <rFont val="Calibri, Arial"/>
        <color rgb="FF1155CC"/>
        <sz val="12.0"/>
        <u/>
      </rPr>
      <t>https://drive.google.com/file/d/1tm0ybbBrS5dBjpjYBbPnJOMLgpRRE4l-/view?usp=sharing</t>
    </r>
  </si>
  <si>
    <t>M3_G_5a_18</t>
  </si>
  <si>
    <t>https://drive.google.com/file/d/1UKBh_CL7P_tPjtN0rfNbLt2g2oV7m7eI/view?usp=share_link</t>
  </si>
  <si>
    <r>
      <rPr>
        <rFont val="Calibri, Arial"/>
        <sz val="12.0"/>
      </rPr>
      <t xml:space="preserve">6 cuadrados (cada uno en una imagen diferente, no es una imagen con 6 cuadrados) cortados por una línea de rayas discontinuas que marcan ejes de simetría (correctos e incorrectos). La línea sale fuera de la figura.
Un esquema de todos los cuadrados y notas sobre si son respuestas correctas o incorrectas: </t>
    </r>
    <r>
      <rPr>
        <rFont val="Calibri, Arial"/>
        <color rgb="FF1155CC"/>
        <sz val="12.0"/>
        <u/>
      </rPr>
      <t>https://drive.google.com/file/d/1tm0ybbBrS5dBjpjYBbPnJOMLgpRRE4l-/view?usp=sharing</t>
    </r>
  </si>
  <si>
    <t>M3_G_5a_19</t>
  </si>
  <si>
    <t>https://drive.google.com/file/d/1uFgBJ2okSojDYDR3uhR6n97_j60eQGxH/view?usp=share_link</t>
  </si>
  <si>
    <r>
      <rPr>
        <rFont val="Calibri, Arial"/>
        <sz val="12.0"/>
      </rPr>
      <t xml:space="preserve">6 cuadrados (cada uno en una imagen diferente, no es una imagen con 6 cuadrados) cortados por una línea de rayas discontinuas que marcan ejes de simetría (correctos e incorrectos). La línea sale fuera de la figura.
Un esquema de todos los cuadrados y notas sobre si son respuestas correctas o incorrectas: </t>
    </r>
    <r>
      <rPr>
        <rFont val="Calibri, Arial"/>
        <color rgb="FF1155CC"/>
        <sz val="12.0"/>
        <u/>
      </rPr>
      <t>https://drive.google.com/file/d/1tm0ybbBrS5dBjpjYBbPnJOMLgpRRE4l-/view?usp=sharing</t>
    </r>
  </si>
  <si>
    <t>M3_G_5a_20</t>
  </si>
  <si>
    <t>https://drive.google.com/file/d/1oeRPdlKPDvdfMnVnZTFrPihREY77BCkA/view?usp=share_link</t>
  </si>
  <si>
    <r>
      <rPr>
        <rFont val="Calibri, Arial"/>
        <sz val="12.0"/>
      </rPr>
      <t xml:space="preserve">6 cuadrados (cada uno en una imagen diferente, no es una imagen con 6 cuadrados) cortados por una línea de rayas discontinuas que marcan ejes de simetría (correctos e incorrectos). La línea sale fuera de la figura.
Un esquema de todos los cuadrados y notas sobre si son respuestas correctas o incorrectas: </t>
    </r>
    <r>
      <rPr>
        <rFont val="Calibri, Arial"/>
        <color rgb="FF1155CC"/>
        <sz val="12.0"/>
        <u/>
      </rPr>
      <t>https://drive.google.com/file/d/1tm0ybbBrS5dBjpjYBbPnJOMLgpRRE4l-/view?usp=sharing</t>
    </r>
  </si>
  <si>
    <t>M3_G_5a_21</t>
  </si>
  <si>
    <t>https://drive.google.com/file/d/1qM8LUmki6xrRhy_EvQGJ0XAE43hdKoXR/view?usp=share_link</t>
  </si>
  <si>
    <t>Trapecios y simetría</t>
  </si>
  <si>
    <t>M5-G-2a-22
M5-G-2a-23
M5-G-2a-24
M5-G-2a-25
M5-G-2a-26
M5-G-2a-27</t>
  </si>
  <si>
    <r>
      <rPr>
        <rFont val="Calibri, Arial"/>
        <color theme="1"/>
        <sz val="12.0"/>
      </rPr>
      <t>6 trapecios (cada uno en una imagen diferente, no es una imagen con 6 trapecios) cortados por una línea de rayas discontinuas que marcan ejes de simetría (correctos e incorrectos). La línea sale fuera de la figura.
Un esquema de todos los trapecios y notas sobre si son respuestas correctas o incorrectas: https://drive.google.com/file/d/1scRj_SnOO07qY_7_a2EvXq44lGEXLlcX/view?usp=shari</t>
    </r>
    <r>
      <rPr>
        <rFont val="Calibri, Arial"/>
        <color rgb="FF1155CC"/>
        <sz val="12.0"/>
        <u/>
      </rPr>
      <t>ng</t>
    </r>
  </si>
  <si>
    <t>M3_G_5a_22</t>
  </si>
  <si>
    <t>https://drive.google.com/file/d/1VlXUZsQJ7jV1J2qdryaWXCjYJO8GyQFk/view?usp=share_link</t>
  </si>
  <si>
    <r>
      <rPr>
        <rFont val="Calibri, Arial"/>
        <color theme="1"/>
        <sz val="12.0"/>
      </rPr>
      <t>6 trapecios (cada uno en una imagen diferente, no es una imagen con 6 trapecios) cortados por una línea de rayas discontinuas que marcan ejes de simetría (correctos e incorrectos). La línea sale fuera de la figura.
Un esquema de todos los trapecios y notas sobre si son respuestas correctas o incorrectas: https://drive.google.com/file/d/1scRj_SnOO07qY_7_a2EvXq44lGEXLlcX/view?usp=shari</t>
    </r>
    <r>
      <rPr>
        <rFont val="Calibri, Arial"/>
        <color rgb="FF1155CC"/>
        <sz val="12.0"/>
        <u/>
      </rPr>
      <t>ng</t>
    </r>
  </si>
  <si>
    <t>M3_G_5a_23</t>
  </si>
  <si>
    <t>https://drive.google.com/file/d/1DjriwWgzxxWSHrABikFs5Wmay8EgRxjB/view?usp=share_link</t>
  </si>
  <si>
    <r>
      <rPr>
        <rFont val="Calibri, Arial"/>
        <color theme="1"/>
        <sz val="12.0"/>
      </rPr>
      <t>6 trapecios (cada uno en una imagen diferente, no es una imagen con 6 trapecios) cortados por una línea de rayas discontinuas que marcan ejes de simetría (correctos e incorrectos). La línea sale fuera de la figura.
Un esquema de todos los trapecios y notas sobre si son respuestas correctas o incorrectas: https://drive.google.com/file/d/1scRj_SnOO07qY_7_a2EvXq44lGEXLlcX/view?usp=shari</t>
    </r>
    <r>
      <rPr>
        <rFont val="Calibri, Arial"/>
        <color rgb="FF1155CC"/>
        <sz val="12.0"/>
        <u/>
      </rPr>
      <t>ng</t>
    </r>
  </si>
  <si>
    <t>M3_G_5a_24</t>
  </si>
  <si>
    <t>https://drive.google.com/file/d/1OCP0kpP9-IG9rZvBJX4lNIPINVaZy0vu/view?usp=share_link</t>
  </si>
  <si>
    <r>
      <rPr>
        <rFont val="Calibri, Arial"/>
        <color theme="1"/>
        <sz val="12.0"/>
      </rPr>
      <t>6 trapecios (cada uno en una imagen diferente, no es una imagen con 6 trapecios) cortados por una línea de rayas discontinuas que marcan ejes de simetría (correctos e incorrectos). La línea sale fuera de la figura.
Un esquema de todos los trapecios y notas sobre si son respuestas correctas o incorrectas: https://drive.google.com/file/d/1scRj_SnOO07qY_7_a2EvXq44lGEXLlcX/view?usp=shari</t>
    </r>
    <r>
      <rPr>
        <rFont val="Calibri, Arial"/>
        <color rgb="FF1155CC"/>
        <sz val="12.0"/>
        <u/>
      </rPr>
      <t>ng</t>
    </r>
  </si>
  <si>
    <t>M3_G_5a_25</t>
  </si>
  <si>
    <t>https://drive.google.com/file/d/1UKKQoWeRieWUTJ_fIH8SY6fK2Bbn_cCL/view?usp=share_link</t>
  </si>
  <si>
    <r>
      <rPr>
        <rFont val="Calibri, Arial"/>
        <color theme="1"/>
        <sz val="12.0"/>
      </rPr>
      <t>6 trapecios (cada uno en una imagen diferente, no es una imagen con 6 trapecios) cortados por una línea de rayas discontinuas que marcan ejes de simetría (correctos e incorrectos). La línea sale fuera de la figura.
Un esquema de todos los trapecios y notas sobre si son respuestas correctas o incorrectas: https://drive.google.com/file/d/1scRj_SnOO07qY_7_a2EvXq44lGEXLlcX/view?usp=shari</t>
    </r>
    <r>
      <rPr>
        <rFont val="Calibri, Arial"/>
        <color rgb="FF1155CC"/>
        <sz val="12.0"/>
        <u/>
      </rPr>
      <t>ng</t>
    </r>
  </si>
  <si>
    <t>M3_G_5a_26</t>
  </si>
  <si>
    <t>https://drive.google.com/file/d/15u_VY7ROJqD0AEgzqAcxaB82FthSVr8M/view?usp=share_link</t>
  </si>
  <si>
    <r>
      <rPr>
        <rFont val="Calibri, Arial"/>
        <color theme="1"/>
        <sz val="12.0"/>
      </rPr>
      <t>6 trapecios (cada uno en una imagen diferente, no es una imagen con 6 trapecios) cortados por una línea de rayas discontinuas que marcan ejes de simetría (correctos e incorrectos). La línea sale fuera de la figura.
Un esquema de todos los trapecios y notas sobre si son respuestas correctas o incorrectas: https://drive.google.com/file/d/1scRj_SnOO07qY_7_a2EvXq44lGEXLlcX/view?usp=shari</t>
    </r>
    <r>
      <rPr>
        <rFont val="Calibri, Arial"/>
        <color rgb="FF1155CC"/>
        <sz val="12.0"/>
        <u/>
      </rPr>
      <t>ng</t>
    </r>
  </si>
  <si>
    <t>M3_G_5a_27</t>
  </si>
  <si>
    <t>https://drive.google.com/file/d/12LU3YLFhoCp50NncbXwBa20_DCvHVGjS/view?usp=share_link</t>
  </si>
  <si>
    <t>Hexágonos y simetría</t>
  </si>
  <si>
    <r>
      <rPr>
        <rFont val="Calibri"/>
        <sz val="12.0"/>
      </rPr>
      <t xml:space="preserve">6 hexagonos (cada uno en una imagen diferente, no es una imagen con 6 trapecios) cortados por una línea de rayas discontinuas que marcan ejes de simetría (correctos e incorrectos). La línea sale fuera de la figura.
Un esquema de todos los trapecios: </t>
    </r>
    <r>
      <rPr>
        <rFont val="Calibri"/>
        <color rgb="FF1155CC"/>
        <sz val="12.0"/>
        <u/>
      </rPr>
      <t>https://drive.google.com/file/d/1AxtZ_36h5eUFobptxVQt2_ZZOV6ZBFLw/view?usp=sharing</t>
    </r>
  </si>
  <si>
    <t>M3_G_5a_28</t>
  </si>
  <si>
    <t>https://drive.google.com/file/d/1jm24PZR32HBemZrkFT8mOUenNKrzRcoW/view?usp=share_link</t>
  </si>
  <si>
    <r>
      <rPr>
        <rFont val="Calibri"/>
        <sz val="12.0"/>
      </rPr>
      <t xml:space="preserve">6 hexagonos (cada uno en una imagen diferente, no es una imagen con 6 trapecios) cortados por una línea de rayas discontinuas que marcan ejes de simetría (correctos e incorrectos). La línea sale fuera de la figura.
Un esquema de todos los trapecios: </t>
    </r>
    <r>
      <rPr>
        <rFont val="Calibri"/>
        <color rgb="FF1155CC"/>
        <sz val="12.0"/>
        <u/>
      </rPr>
      <t>https://drive.google.com/file/d/1AxtZ_36h5eUFobptxVQt2_ZZOV6ZBFLw/view?usp=sharing</t>
    </r>
  </si>
  <si>
    <t>M3_G_5a_29</t>
  </si>
  <si>
    <t>https://drive.google.com/file/d/1wmhYUj6IBRsfbSOpQjRWMyFxB1UqIJNH/view?usp=share_link</t>
  </si>
  <si>
    <r>
      <rPr>
        <rFont val="Calibri"/>
        <sz val="12.0"/>
      </rPr>
      <t xml:space="preserve">6 hexagonos (cada uno en una imagen diferente, no es una imagen con 6 trapecios) cortados por una línea de rayas discontinuas que marcan ejes de simetría (correctos e incorrectos). La línea sale fuera de la figura.
Un esquema de todos los trapecios: </t>
    </r>
    <r>
      <rPr>
        <rFont val="Calibri"/>
        <color rgb="FF1155CC"/>
        <sz val="12.0"/>
        <u/>
      </rPr>
      <t>https://drive.google.com/file/d/1AxtZ_36h5eUFobptxVQt2_ZZOV6ZBFLw/view?usp=sharing</t>
    </r>
  </si>
  <si>
    <t>M3_G_5a_30</t>
  </si>
  <si>
    <t>https://drive.google.com/file/d/1qC-f6ERdUEY8y4Yf9kJM7DMlR89YS37I/view?usp=share_link</t>
  </si>
  <si>
    <r>
      <rPr>
        <rFont val="Calibri"/>
        <sz val="12.0"/>
      </rPr>
      <t xml:space="preserve">6 hexagonos (cada uno en una imagen diferente, no es una imagen con 6 trapecios) cortados por una línea de rayas discontinuas que marcan ejes de simetría (correctos e incorrectos). La línea sale fuera de la figura.
Un esquema de todos los trapecios: </t>
    </r>
    <r>
      <rPr>
        <rFont val="Calibri"/>
        <color rgb="FF1155CC"/>
        <sz val="12.0"/>
        <u/>
      </rPr>
      <t>https://drive.google.com/file/d/1AxtZ_36h5eUFobptxVQt2_ZZOV6ZBFLw/view?usp=sharing</t>
    </r>
  </si>
  <si>
    <t>M3_G_5a_31</t>
  </si>
  <si>
    <t>https://drive.google.com/file/d/1zR8DikpYwQwdU7DlCAl_f1AzlNGuEQSx/view?usp=share_link</t>
  </si>
  <si>
    <r>
      <rPr>
        <rFont val="Calibri"/>
        <sz val="12.0"/>
      </rPr>
      <t xml:space="preserve">6 hexagonos (cada uno en una imagen diferente, no es una imagen con 6 trapecios) cortados por una línea de rayas discontinuas que marcan ejes de simetría (correctos e incorrectos). La línea sale fuera de la figura.
Un esquema de todos los trapecios: </t>
    </r>
    <r>
      <rPr>
        <rFont val="Calibri"/>
        <color rgb="FF1155CC"/>
        <sz val="12.0"/>
        <u/>
      </rPr>
      <t>https://drive.google.com/file/d/1AxtZ_36h5eUFobptxVQt2_ZZOV6ZBFLw/view?usp=sharing</t>
    </r>
  </si>
  <si>
    <t>M3_G_5a_32</t>
  </si>
  <si>
    <t>https://drive.google.com/file/d/1t-u1OK0vS5y3pg0_Ix7MO22cKuO4e302/view?usp=share_link</t>
  </si>
  <si>
    <r>
      <rPr>
        <rFont val="Calibri"/>
        <sz val="12.0"/>
      </rPr>
      <t xml:space="preserve">6 hexagonos (cada uno en una imagen diferente, no es una imagen con 6 trapecios) cortados por una línea de rayas discontinuas que marcan ejes de simetría (correctos e incorrectos). La línea sale fuera de la figura.
Un esquema de todos los trapecios: </t>
    </r>
    <r>
      <rPr>
        <rFont val="Calibri"/>
        <color rgb="FF1155CC"/>
        <sz val="12.0"/>
        <u/>
      </rPr>
      <t>https://drive.google.com/file/d/1AxtZ_36h5eUFobptxVQt2_ZZOV6ZBFLw/view?usp=sharing</t>
    </r>
  </si>
  <si>
    <t>M3_G_5a_33</t>
  </si>
  <si>
    <t>https://drive.google.com/file/d/1zXeH0zF1Rh_HxhmcukiFI_yDhqwZKAJ1/view?usp=share_link</t>
  </si>
  <si>
    <t>Figuras simétricas</t>
  </si>
  <si>
    <t>M3-G-5a
APLICAR 1</t>
  </si>
  <si>
    <t>M5-G-2a-34
M5-G-2a-35
M5-G-2a-36
M5-G-2a-37
M5-G-2a-38
M5-G-2a-39
M5-G-2a-40</t>
  </si>
  <si>
    <t>Simétricos:
- Mariquita</t>
  </si>
  <si>
    <t>M3_G_5a_34</t>
  </si>
  <si>
    <t>https://drive.google.com/file/d/1oY2Mk3nkVk3vlSJTya3_iv8q2ourpO_a/view?usp=share_link</t>
  </si>
  <si>
    <t>Piña</t>
  </si>
  <si>
    <t>M3_G_5a_35</t>
  </si>
  <si>
    <t>https://drive.google.com/file/d/1fwSqCNdIQnWv8rB3MW8eWh0r1IfB6F7Y/view?usp=share_link</t>
  </si>
  <si>
    <t>Margarita</t>
  </si>
  <si>
    <t>M3_G_5a_36</t>
  </si>
  <si>
    <t>https://drive.google.com/file/d/1uEm2j6TigiwyIRysaL9-M34DW8AZuHvz/view?usp=share_link</t>
  </si>
  <si>
    <t>Hoja de roble</t>
  </si>
  <si>
    <t>M3_G_5a_37</t>
  </si>
  <si>
    <t>https://drive.google.com/file/d/1PKkV-kldCcHsuVu72-UbId7JStGokaIY/view?usp=share_link</t>
  </si>
  <si>
    <t>Zarza</t>
  </si>
  <si>
    <t>M3_G_5a_38</t>
  </si>
  <si>
    <t>https://drive.google.com/file/d/1YKS0gq4VAACO_amjDGkTBx6XAe9vXk7t/view?usp=share_link</t>
  </si>
  <si>
    <t>Cueva</t>
  </si>
  <si>
    <t>M3_G_5a_39</t>
  </si>
  <si>
    <t>https://drive.google.com/file/d/1hh2sWQArae71cw7NTtc5NrfoEsOSCI7_/view?usp=share_link</t>
  </si>
  <si>
    <t xml:space="preserve">
- Huella de oso</t>
  </si>
  <si>
    <t>M3_G_5a_40</t>
  </si>
  <si>
    <t>https://drive.google.com/file/d/1qtiiXYoHF5_r_ZASymFw6a-AWa1FFS_H/view?usp=share_link</t>
  </si>
  <si>
    <t>M3-G-5a
APLICAR 2</t>
  </si>
  <si>
    <t>M5-G-2a-57
M5-G-2a-58
M5-G-2a-59
M5-G-2a-60
M5-G-2a-61
M5-G-2a-62</t>
  </si>
  <si>
    <t>Simétricos:
El Taj Mahal, India</t>
  </si>
  <si>
    <t>M3_G_5a_41</t>
  </si>
  <si>
    <t>https://drive.google.com/file/d/16eLWUx2QQlB3mZ05cp9g9ZvvGKE-RVBd/view?usp=share_link</t>
  </si>
  <si>
    <t xml:space="preserve">
Torre Eiffel, París</t>
  </si>
  <si>
    <t>M3_G_5a_42</t>
  </si>
  <si>
    <t>https://drive.google.com/file/d/1Gk_-5A8hicKBpH-rZ4jJ8GGn8wCdCGRl/view?usp=share_link</t>
  </si>
  <si>
    <t>La Catedral de Burgos, España</t>
  </si>
  <si>
    <t>M3_G_5a_43</t>
  </si>
  <si>
    <t>https://drive.google.com/file/d/1McN5jp6Phg0os7u00fLI_a9QJcIHU61V/view?usp=share_link</t>
  </si>
  <si>
    <t>La Catedral de San Basilio, Moscú</t>
  </si>
  <si>
    <t>M3_G_5a_44</t>
  </si>
  <si>
    <t>https://drive.google.com/file/d/1AexacKy1BvBEAjlQ0lKS_y_rALfo94WA/view?usp=share_link</t>
  </si>
  <si>
    <t xml:space="preserve">
La Estatua de la Libertad, Estados Unidos</t>
  </si>
  <si>
    <t>M3_G_5a_45</t>
  </si>
  <si>
    <t>https://drive.google.com/file/d/1olZb3TaKdcWM6bfIaQ8IH2pSCf5OAwZB/view?usp=share_link</t>
  </si>
  <si>
    <t xml:space="preserve">
Ópera de Sidney, Australia</t>
  </si>
  <si>
    <t>M3_G_5a_46</t>
  </si>
  <si>
    <t>https://drive.google.com/file/d/1JC0Xxgu1jeYzUzdAGXVJWqGgquEuxqQp/view?usp=share_link</t>
  </si>
  <si>
    <t>M3-G-5a
APLICAR 3</t>
  </si>
  <si>
    <t>Habría que dibujar 5 baldosas cuadradas, pero 2 con un diseño simétrico y 3 con un diseño asimétrico.
De las primeras, yo metería la baldosa típica de Barcelona, el panot. De todo lo demás, un poco libertad. Que tengan más o menos unidad, quizás. Y que no te quiten tiempo.</t>
  </si>
  <si>
    <t>M3_G_5a_47</t>
  </si>
  <si>
    <t>https://drive.google.com/file/d/1My6pfMhFN3R4wLN5gl25WPtC0a2Q2Oup/view?usp=share_link</t>
  </si>
  <si>
    <t>M3_G_5a_48</t>
  </si>
  <si>
    <t>https://drive.google.com/file/d/1i37jKKizCffsyvqt0k3u0Fqlo9zFhYs5/view?usp=share_link</t>
  </si>
  <si>
    <t>M3_G_5a_49</t>
  </si>
  <si>
    <t>https://drive.google.com/file/d/1oESFlSTymMEVRAxwPzWtonOkNdEPcDlq/view?usp=share_link</t>
  </si>
  <si>
    <t>M3_G_5a_50</t>
  </si>
  <si>
    <t>https://drive.google.com/file/d/158joZi6h7gZL4s5NXKeg6lbaAb4jO3Gx/view?usp=share_link</t>
  </si>
  <si>
    <t>M3_G_5a_51</t>
  </si>
  <si>
    <t>https://drive.google.com/file/d/1USDySeMISMhyqHGAvkRHgaj9UAzc056C/view?usp=share_link</t>
  </si>
  <si>
    <t>M5-G-6a-1</t>
  </si>
  <si>
    <r>
      <rPr>
        <rFont val="Calibri, Arial"/>
        <sz val="12.0"/>
      </rPr>
      <t xml:space="preserve">5 rectas que cumplan las siguientes posiciones en el plano:
C y D son paralelas, cortadas por B que es perpendicular a ellas. 
A es oblicua a B, y secante oblicua a las rectas C y D
</t>
    </r>
    <r>
      <rPr>
        <rFont val="Calibri, Arial"/>
        <color rgb="FF1155CC"/>
        <sz val="12.0"/>
        <u/>
      </rPr>
      <t>https://gyazo.com/02d6f3b79cacd4baaba1cb6fe5504680</t>
    </r>
    <r>
      <rPr>
        <rFont val="Calibri, Arial"/>
        <sz val="12.0"/>
      </rPr>
      <t xml:space="preserve">  (Mejor con colores vivos, no tan pastel)</t>
    </r>
  </si>
  <si>
    <t>M5-G-6a-2</t>
  </si>
  <si>
    <t>5 rectas que cumplan las siguientes posiciones en el plano:
A es paralela a D y oblicua a B
B es perpendicular a D y paralela a C
C es perpendcular a D
https://gyazo.com/a3c954989cec04ca71a0c63dd6157cfd (Utilizar colores vivos)</t>
  </si>
  <si>
    <t>Plano de zoologico</t>
  </si>
  <si>
    <r>
      <rPr>
        <rFont val="Calibri"/>
        <sz val="12.0"/>
      </rPr>
      <t xml:space="preserve">Un mapa de zoologico de este estilo: </t>
    </r>
    <r>
      <rPr>
        <rFont val="Calibri"/>
        <color rgb="FF1155CC"/>
        <sz val="12.0"/>
        <u/>
      </rPr>
      <t>https://drive.google.com/file/d/11wwvWrh801c2ZcPpA06wgyKeTRzxawfl/view?usp=sharing</t>
    </r>
    <r>
      <rPr>
        <rFont val="Calibri"/>
        <sz val="12.0"/>
      </rPr>
      <t xml:space="preserve"> Dibujar estos cuatro animales en estas posiciones.
León en (B, 5).
Hipopótamo en (E, 2).
Jirafa en (C, 1).
Elefante (A, 3).</t>
    </r>
  </si>
  <si>
    <t>M3_G_6a_1</t>
  </si>
  <si>
    <t>Resaltaría un poco más la jirafa, apenas se ve.</t>
  </si>
  <si>
    <t>https://drive.google.com/file/d/1iuT5j-9d8BQ13yMfLR2GnIbN_HMOatSf/view?usp=sharing</t>
  </si>
  <si>
    <t>Mapas del tesoro</t>
  </si>
  <si>
    <t>Tres mapas del tesoro, siguiendo el estilo de la anterior imagen. Todo tierra, nada de agua (yo creo).
Mapa 1 tiene tesoros en:
(C, 3)
(A, 1)
(B, 4)</t>
  </si>
  <si>
    <t>M3_G_6a_2</t>
  </si>
  <si>
    <t>Apenas se ven los cofres, se reduce el tamaño de la imagen a estas proporciones y es difícil distinguirlos.  ¿Podrías ajustar colores del fondo para que no se solapen? Además, tarda mucho en cargarse la actividad por el peso, entiendo de la imagen. Quizá deberíamos quitar elementos para que pese menos?https://gyazo.com/1f5ac368de9df35ef6f3ab8a35f34c9a 
-------
Despejaría de elementos las casillas que tienen el cofre (sería mucho trabajo) o darle más viveza al cofre, más profundidad o intensidad, que resalte vaya.</t>
  </si>
  <si>
    <t>https://drive.google.com/file/d/1NHumb3dh-ZiccSU-4xnU6gOHynS8N01r/view?usp=share_link</t>
  </si>
  <si>
    <t>Tres mapas del tesoro, siguiendo el estilo de la anterior imagen. Todo tierra, nada de agua (yo creo).
Mapa 2 tiene tesoros en:
(C, 2)
(B, 1)
(E, 3)</t>
  </si>
  <si>
    <t>M3_G_6a_3</t>
  </si>
  <si>
    <t>https://drive.google.com/file/d/1zHcK91pUvjChMe7h9PAR7RX9LB4GjbOi/view?usp=share_link</t>
  </si>
  <si>
    <t>Tres mapas del tesoro, siguiendo el estilo de la anterior imagen. Todo tierra, nada de agua (yo creo).
Mapa 3 tiene tesoros en:
(A, 3)
(D, 1)
(E, 5)</t>
  </si>
  <si>
    <t>M3_G_6a_4</t>
  </si>
  <si>
    <t>https://drive.google.com/file/d/1o0UBoWXuFzwVTuWrhG7uysqu7yggRLYQ/view?usp=share_link</t>
  </si>
  <si>
    <t>Hundir la flota</t>
  </si>
  <si>
    <t>Un poco con la idea de M5-G-1a-6, pero tiene que ser con columnas y filas, igual que el verdadero juego de hundir la flota. Tiene que haber 5 barquitos dibujados en estas casillas:
Barco rojo: (A, 4)
Barco amarillo: (C, 1)
Barco verde: (E, 5)
Barco naranja: (A, 2) (este color lo puedes cambiar si quieres)
Barco blanco: (B, 5) (este color lo puedes cambiar si quieres)</t>
  </si>
  <si>
    <t>M3_G_6a_5</t>
  </si>
  <si>
    <t>https://drive.google.com/file/d/140Wt0msFy_k6EzUD5ybXLaR1g0JbeJyo/view?usp=sharing</t>
  </si>
  <si>
    <t>Mapa callejero</t>
  </si>
  <si>
    <t>La misma idea, como filas y columnas de una tabla (no como las gráficas de 5º). Habría que hacer un mapa con estos 3 lugares públicos:
Plaza principal: (B, 2) (Este me parece dificil de dibujar, si lo quieres cambiar por algo que se entienda, genial. Avisa y cambiamos la actividad)
Museo: (C, 4)
Campo de fútbol: (E, 1)
Y habría que añadir dos más, te propongo 2 pero puedes cambiarlo por otro tipo de edificios.
Parque de atracciones: (A, 3)
Cine: (B, 5)</t>
  </si>
  <si>
    <t>M3_G_6a_6</t>
  </si>
  <si>
    <t xml:space="preserve">Quitaría el resto de edificios, podrían dar a confusión al hacer la actividad. Haz que los edificios entren dentro de cada casilla, da la sensación de que algunos se salen. Me gusta la idea de que todo sea carretera, quizá puedas jugar con que el resto sea zona verde. </t>
  </si>
  <si>
    <t>https://drive.google.com/file/d/1D2kPd0s55vIWt7cdzjOeLgz7y3RgzVl9/view?usp=sharing</t>
  </si>
  <si>
    <t>Mapa de un parque</t>
  </si>
  <si>
    <t>Similar, un tablero de filas y columnas, la imagen de un parque en la que hay varios objetos.
Pájaro: (A, 2)
Estatua: (C, 5)
Pelota: (D, 1)
Luego aparte, dos objetos más que sean llamativos. Por poner dos ejemplos (puede poner lo que quieras)
Banco: (B, 3)
Niño: (D, 5)
(Mira, esta descripción está poco pensada. Si quieres hacer el dibujo a tu bola y cambiamos la actividad a partir de tu dibujo, sin problema. Únicamente avisa)</t>
  </si>
  <si>
    <t>M3_G_6a_7</t>
  </si>
  <si>
    <t>El pájaro está en B,2 hay que cambiarlo a A,2. 
Hay como cuadros de color verde, ¿es la intención?
Veo mucho verde y mucho árbol, quizá podrías hacer algún camino de tierra, o un lago.. algo que cambie la imagen para que no quede lineal.</t>
  </si>
  <si>
    <t>https://drive.google.com/file/d/1oW2a9gDLu_0HGTePMN1VCpx6l4-uDWcM/view?usp=sharing</t>
  </si>
  <si>
    <t>Nudillos y meses del año</t>
  </si>
  <si>
    <t>Algo de este estilo (pero mejor, porque es bastante feo): https://www.mundoprimaria.com/wp-content/uploads/2021/12/el-calendario-truco-de-los-nudillos.jpg
Que se vea que son nudillos, que salgan los meses, los días...</t>
  </si>
  <si>
    <t>M3_MyM_14a_1a</t>
  </si>
  <si>
    <r>
      <rPr>
        <rFont val="Calibri"/>
        <sz val="12.0"/>
      </rPr>
      <t>Quita plis los números, con el texto que damos en el feedback ya decimos cuál es de 30/31/28 días. 
--------
¿Puedes hacer el texto más grande y dejarlo en negro? Quita también todo el margen superior posible.</t>
    </r>
    <r>
      <rPr>
        <rFont val="Calibri"/>
        <color rgb="FF000000"/>
        <sz val="12.0"/>
      </rPr>
      <t xml:space="preserve">
</t>
    </r>
    <r>
      <rPr>
        <rFont val="Calibri"/>
        <color rgb="FF1155CC"/>
        <sz val="12.0"/>
        <u/>
      </rPr>
      <t>https://gyazo.com/3fefad4e2f0a984422f7641d9201e47d</t>
    </r>
  </si>
  <si>
    <t>https://drive.google.com/file/d/1bx-_A4XDJ0xHI_NkgtGq3sElJxyeJ5YM/view?usp=sharing</t>
  </si>
  <si>
    <t>M3-MyM-14a-1a</t>
  </si>
  <si>
    <t>Traducir el texto de la imagen de arriba: janeiro, fevereiro, março, abril, maio, junho, julho, agosto, setembro, outubro, novembro, dezembro</t>
  </si>
  <si>
    <t>M3_MyM_14a_1b</t>
  </si>
  <si>
    <t>Cambia la segunda o de Outubro en la imagen por u</t>
  </si>
  <si>
    <t>https://drive.google.com/file/d/1M6nW8pKL_Fv6tuwWGi5PDvE1DNGpl19W/view?usp=sharing</t>
  </si>
  <si>
    <t>Traducir el texto de la imagen de arriba: january, february, march, april, may, june, july, august, september, october, november, december</t>
  </si>
  <si>
    <t>M3_MyM_14a_1c</t>
  </si>
  <si>
    <t>Que la imagen se llame M3_MyM_14a_1c, con barra baja</t>
  </si>
  <si>
    <t>https://drive.google.com/file/d/1rE75uHTUtUHyyX9dhalsd1OFtVk1irUc/view?usp=share_link</t>
  </si>
  <si>
    <t>Analógico:
7:15</t>
  </si>
  <si>
    <t>M3_MyM_15e_1</t>
  </si>
  <si>
    <t>https://drive.google.com/file/d/1FEsxCetrqHtDjOumV7Hxd1fyw7V-WAf8/view?usp=share_link</t>
  </si>
  <si>
    <t>Analógico:
10:40</t>
  </si>
  <si>
    <t>M3_MyM_15e_2</t>
  </si>
  <si>
    <t>https://drive.google.com/file/d/1yjERuGgHJyRPBtjIt5iAKgKJ9-4uav8D/view?usp=share_link</t>
  </si>
  <si>
    <t>Analógico:
1:30</t>
  </si>
  <si>
    <t>M3_MyM_15e_3</t>
  </si>
  <si>
    <t>https://drive.google.com/file/d/1cNytGtweSQiDtxMV-KeQ9QIDSuPOIm-K/view?usp=share_link</t>
  </si>
  <si>
    <t>Analógico:
8:20</t>
  </si>
  <si>
    <t>M3_MyM_15e_4</t>
  </si>
  <si>
    <t>https://drive.google.com/file/d/1N2hoho_mM7kiiGUMrPqnlDdBQrp28yRM/view?usp=share_link</t>
  </si>
  <si>
    <t>Digital:
5:45</t>
  </si>
  <si>
    <t>M3_MyM_15e_5</t>
  </si>
  <si>
    <t>https://drive.google.com/file/d/1452aIVGY7IsFcfmGGjePkKssX-AntTUn/view?usp=share_link</t>
  </si>
  <si>
    <t>Digital:
6:25</t>
  </si>
  <si>
    <t>M3_MyM_15e_6</t>
  </si>
  <si>
    <t>https://drive.google.com/file/d/1qZOchZKPkdMLIgliLVfTuJ6SjQ12Xrsz/view?usp=share_link</t>
  </si>
  <si>
    <t>Digital:
2:00</t>
  </si>
  <si>
    <t>M3_MyM_15e_7</t>
  </si>
  <si>
    <t>https://drive.google.com/file/d/1Iy_b2fP5UnM1eUtQxNzJM9NxSuoCQAXU/view?usp=share_link</t>
  </si>
  <si>
    <t>Digital:
4:30</t>
  </si>
  <si>
    <t>M3_MyM_15e_8</t>
  </si>
  <si>
    <t>https://drive.google.com/file/d/1Iu6o0gJy7v2t09ddMxVXBiKSBIelCCoT/view?usp=share_link</t>
  </si>
  <si>
    <t>Relojes</t>
  </si>
  <si>
    <t>M3-MyM-15e
IDENTIFICAR</t>
  </si>
  <si>
    <t>Relojes analógicos 
10:25</t>
  </si>
  <si>
    <t>M3_MyM_15e_I_1</t>
  </si>
  <si>
    <t>https://drive.google.com/file/d/1CriqWzNbo9-BK-GpBYO4gBbmBpKgC0T6/view?usp=share_link</t>
  </si>
  <si>
    <t>M3_MyM_15e_I_2</t>
  </si>
  <si>
    <t>https://drive.google.com/file/d/1xiPHiQZRtQbpgHDbzXgRLsfEmqNoJtXf/view?usp=share_link</t>
  </si>
  <si>
    <t>M3_MyM_15e_I_3</t>
  </si>
  <si>
    <t>https://drive.google.com/file/d/1G1RW9Rr8xVy1ZEVC9BkqYToD6bsZ4-eo/view?usp=share_link</t>
  </si>
  <si>
    <t>M3_MyM_15e_I_4</t>
  </si>
  <si>
    <t>https://drive.google.com/file/d/15HMqy9SHJXfQybVgLtzDIHzRaGxxW-h_/view?usp=share_link</t>
  </si>
  <si>
    <t>M3_MyM_15e_I_5</t>
  </si>
  <si>
    <t>https://drive.google.com/file/d/1Qb_xXbm_PJh_NJRvhDLYTyLqBvszlS0a/view?usp=share_link</t>
  </si>
  <si>
    <t>M3_MyM_15e_I_6</t>
  </si>
  <si>
    <t>https://drive.google.com/file/d/1_AJuYYysCySYWwE7RvbrjpKMZjEL6Mlc/view?usp=share_link</t>
  </si>
  <si>
    <t>M3_MyM_15e_I_7</t>
  </si>
  <si>
    <t>https://drive.google.com/file/d/1NLXklohiBMSnsylNLpz4VVacUf3Rb9Du/view?usp=share_link</t>
  </si>
  <si>
    <t>M3_MyM_15e_I_8</t>
  </si>
  <si>
    <t>https://drive.google.com/file/d/1oMfLs_MYkzRF2fVs28vaHVeLjcCFRTUQ/view?usp=share_link</t>
  </si>
  <si>
    <t>M3_MyM_15e_I_9</t>
  </si>
  <si>
    <t>https://drive.google.com/file/d/1QhySTE6ZOyN4PoNZhM4ivRYkU5EgFCzY/view?usp=share_link</t>
  </si>
  <si>
    <t>Relojes digitales
10:25</t>
  </si>
  <si>
    <t>M3_MyM_15e_I_10</t>
  </si>
  <si>
    <t>https://drive.google.com/file/d/1W_UCXlCHfOmgWs4OHocYFtciA8p_Xlqe/view?usp=share_link</t>
  </si>
  <si>
    <t>M3_MyM_15e_I_11</t>
  </si>
  <si>
    <t>https://drive.google.com/file/d/1pXdxO1HqacJPGY1-6jKVVM5E5w5OnTfv/view?usp=share_link</t>
  </si>
  <si>
    <t>M3_MyM_15e_I_12</t>
  </si>
  <si>
    <t>https://drive.google.com/file/d/18HDWjKMEcSVTWC9zCt4rCBvigWxQ89Je/view?usp=share_link</t>
  </si>
  <si>
    <t>M3_MyM_15e_I_13</t>
  </si>
  <si>
    <t>https://drive.google.com/file/d/1p5p-6RvvcejGmyooVYvJD1OG8RMOZAht/view?usp=share_link</t>
  </si>
  <si>
    <t>M3_MyM_15e_I_14</t>
  </si>
  <si>
    <t>https://drive.google.com/file/d/15JYenVYxqFGx4QKBO_S8wPUSHwyY2fo2/view?usp=share_link</t>
  </si>
  <si>
    <t>M3_MyM_15e_I_15</t>
  </si>
  <si>
    <t>https://drive.google.com/file/d/1gGa58mSRkIDCXOaZ5t-kbbRCM8WYTDNl/view?usp=share_link</t>
  </si>
  <si>
    <t>M3_MyM_15e_I_16</t>
  </si>
  <si>
    <t>https://drive.google.com/file/d/1uLg2TZM7ukB4OgXcPslKhcuaeExJ4QA2/view?usp=share_link</t>
  </si>
  <si>
    <t>M3_MyM_15e_I_17</t>
  </si>
  <si>
    <t>https://drive.google.com/file/d/1_F6K31eveYBY9GSwYGLJIgad2rRTzD6z/view?usp=share_link</t>
  </si>
  <si>
    <t>M3_MyM_15e_I_18</t>
  </si>
  <si>
    <t>https://drive.google.com/file/d/16UnqMFqtxLt9qtavfQGL4Hho4WfznQ-O/view?usp=share_link</t>
  </si>
  <si>
    <t>La base mide el doble que la altura.</t>
  </si>
  <si>
    <t>M3_MyM_13b_1</t>
  </si>
  <si>
    <t>https://drive.google.com/file/d/1aqIsPmLE6gL4PYyXNwZiN7iAT25PMNz8/view?usp=sharing</t>
  </si>
  <si>
    <t>La base mide 1.5 veces la altura.</t>
  </si>
  <si>
    <t>M3_MyM_13b_2</t>
  </si>
  <si>
    <t>https://drive.google.com/file/d/1LfNPvTDsfLAM79sQjlFECeazNP0Q8QuA/view?usp=sharing</t>
  </si>
  <si>
    <t>Dibujo de un mapa rectangular. La altura mide 1.4 veces la base.</t>
  </si>
  <si>
    <t>M3_MyM_13b_3</t>
  </si>
  <si>
    <t>https://drive.google.com/file/d/18Fh5RxChAXXzUpgLK5Gjs9QumpYDTKk2/view?usp=sharing</t>
  </si>
  <si>
    <t>Dibujo de un cuadro de pintura. La altura mide 3 veces la base.</t>
  </si>
  <si>
    <t>M3_MyM_13b_4</t>
  </si>
  <si>
    <t>Pon un pelín de margen superior para que el número que tenemos que meter para la base quepa.</t>
  </si>
  <si>
    <t>https://drive.google.com/file/d/1lEgox1qdajE_XxOIMq6AC4zwI60nmGUg/view?usp=sharing</t>
  </si>
  <si>
    <t>Dibujo de un mantel. La base mide 2.3 veces la altura.</t>
  </si>
  <si>
    <t>M3_MyM_13b_5</t>
  </si>
  <si>
    <t>Quitar márgenes. Deja un poco por arriba porque tenemos números que meter al igual que en el lateral derecho.</t>
  </si>
  <si>
    <t>https://drive.google.com/file/d/13DEF5zAZLqzYUIlcm_wtPwVXJYFlvnqY/view?usp=sharing</t>
  </si>
  <si>
    <t>Calendarios</t>
  </si>
  <si>
    <t>Una imagen en el que se vean los meses de mayo, junio y julio. Que no se vea el año.</t>
  </si>
  <si>
    <t>M3_MyM_14a_1</t>
  </si>
  <si>
    <t>Quita todos los márgenes. Deja solo un mínimo por arriba para que no se pegue al texto del feedback. Si se puede hacer más grandes los números.</t>
  </si>
  <si>
    <t>https://drive.google.com/file/d/1QRYndDkwazZQwgR8Dg8jldSVZJnp7DjI/view?usp=sharing</t>
  </si>
  <si>
    <t>M3-MyM-14a-1</t>
  </si>
  <si>
    <t>Traducir el texto de la imagen: may, june, july.
MUY IMPORTANTE: La semana tiene que empezar por domingo y no por lunes, el orden sería este: sun, mon, tue, wed, thur, fri, sat</t>
  </si>
  <si>
    <t>M3_MyM_14a_4b</t>
  </si>
  <si>
    <t>https://drive.google.com/file/d/15-GmmAjqaxTqHhhtxQ5t4nIV8QfFnjhb/view?usp=share_link</t>
  </si>
  <si>
    <t>Traducir el texto de la imagen: maio, junho, julho</t>
  </si>
  <si>
    <t>M3_MyM_14a_4</t>
  </si>
  <si>
    <t>https://drive.google.com/file/d/1NjYeCZR8UD2tbykXpcseY1XyZ_Gb8HpA/view?usp=sharing</t>
  </si>
  <si>
    <t>Una imagen en el que se vean los meses de julio y agosto. Que no se vea el año.</t>
  </si>
  <si>
    <t>M3_MyM_14a_2</t>
  </si>
  <si>
    <r>
      <rPr>
        <rFont val="Calibri"/>
        <sz val="12.0"/>
      </rPr>
      <t xml:space="preserve">Quita todos los márgenes. Deja solo un mínimo por arriba para que no se pegue al texto del feedback. Si se puede hacer más grandes los números: </t>
    </r>
    <r>
      <rPr>
        <rFont val="Calibri"/>
        <color rgb="FF1155CC"/>
        <sz val="12.0"/>
        <u/>
      </rPr>
      <t>https://gyazo.com/075bfce031e4a50a3dfc8a82b8bcf966</t>
    </r>
    <r>
      <rPr>
        <rFont val="Calibri"/>
        <sz val="12.0"/>
      </rPr>
      <t xml:space="preserve"> </t>
    </r>
  </si>
  <si>
    <t>https://drive.google.com/file/d/1EAp-71y2PMghS3K7rxUbZPCyxDlcIYL5/view?usp=sharing</t>
  </si>
  <si>
    <t>M3-MyM-14a-2</t>
  </si>
  <si>
    <t>July, august
MUY IMPORTANTE: La semana tiene que empezar por domingo y no por lunes, el orden sería este: sun, mon, tue, wed, thur, fri, sat</t>
  </si>
  <si>
    <t>M3_MyM_14a_5b</t>
  </si>
  <si>
    <t>https://drive.google.com/file/d/11375QH_aEZjHJ1OLiCyUJ9u3vYEL5N3G/view?usp=share_link</t>
  </si>
  <si>
    <t>Traducir el texto de la imagen: julho, agosto</t>
  </si>
  <si>
    <t>M3_MyM_14a_5</t>
  </si>
  <si>
    <t>https://drive.google.com/file/d/1cgy5iTn-jDkuVKTeMXvZkUvgvspOkJyv/view?usp=sharing</t>
  </si>
  <si>
    <t>Una imagen en el que se vean los meses de octubre y noviembre. Que no se vea el año.</t>
  </si>
  <si>
    <t>M3_MyM_14a_3</t>
  </si>
  <si>
    <t>https://drive.google.com/file/d/1OhcoDF1uSGguJR3wLzIYWn3QXe5LUQsr/view?usp=sharing</t>
  </si>
  <si>
    <t>M3-MyM-14a-3</t>
  </si>
  <si>
    <t>October, november
MUY IMPORTANTE: La semana tiene que empezar por domingo y no por lunes, el orden sería este: sun, mon, tue, wed, thur, fri, sat</t>
  </si>
  <si>
    <t>M3_MyM_14a_6b</t>
  </si>
  <si>
    <t>https://drive.google.com/file/d/1j2-3WcpeFbQItK2xcez9NL-R5NwruEPr/view?usp=share_link</t>
  </si>
  <si>
    <t>Traducir el texto de la imagen: outubro, novembro</t>
  </si>
  <si>
    <t>M3_MyM_14a_6</t>
  </si>
  <si>
    <t>Hay que cambiar la segunda o de Outubro en la imagen por u</t>
  </si>
  <si>
    <t>https://drive.google.com/file/d/1f4YR4PbrOLdNObw5-YxdwVjMPBS8Rqb2/view?usp=sharing</t>
  </si>
  <si>
    <t>Botella (traslación)</t>
  </si>
  <si>
    <t>M3-G-5c</t>
  </si>
  <si>
    <t>Usa de referencia las siguientes imágenes. En el fondo es hacer lo mismo, pero con el dibujo de una botella.
M5-G-2b-1</t>
  </si>
  <si>
    <t>M3_G_5c_1</t>
  </si>
  <si>
    <t>https://drive.google.com/file/d/16CRWGlnU_Rf1dxwO7nT08Rmd8LCfTs8d/view</t>
  </si>
  <si>
    <t>Usa de referencia las siguientes imágenes. En el fondo es hacer lo mismo, pero con el dibujo de una botella.
M5-G-2b-2</t>
  </si>
  <si>
    <t>M3_G_5c_2</t>
  </si>
  <si>
    <t>https://drive.google.com/file/d/1DyqXAAfMtqZ6be-_z8-QnpHROUTw4sFP/view?usp=share_link</t>
  </si>
  <si>
    <t xml:space="preserve">Usa de referencia las siguientes imágenes. En el fondo es hacer lo mismo, pero con el dibujo de una botella.
M5-G-2b-3
</t>
  </si>
  <si>
    <t>M3_G_5c_3</t>
  </si>
  <si>
    <t>https://drive.google.com/file/d/13F939zQuoZ5rlsuG_5QJTu0qWl-yaFio/view?usp=share_link</t>
  </si>
  <si>
    <t>Usa de referencia las siguientes imágenes. En el fondo es hacer lo mismo, pero con el dibujo de una botella.
M5-G-2b-4</t>
  </si>
  <si>
    <t>M3_G_5c_4</t>
  </si>
  <si>
    <t>https://drive.google.com/file/d/1Jqzae1ZrePUd2nVhnHeVo7SZvWtHshUi/view?usp=share_link</t>
  </si>
  <si>
    <t>Cobaya (traslación)</t>
  </si>
  <si>
    <t>Usa de referencia las siguientes imágenes. En el fondo es hacer lo mismo, pero con el dibujo de una cobaya.
M5-G-2b-1</t>
  </si>
  <si>
    <t>M3_G_5c_5</t>
  </si>
  <si>
    <t>https://drive.google.com/file/d/1V8bUZUWbrX_zUwHfNexxI3PCzIcq4eXu/view?usp=share_link</t>
  </si>
  <si>
    <t>Usa de referencia las siguientes imágenes. En el fondo es hacer lo mismo, pero con el dibujo de una cobaya.
M5-G-2b-2</t>
  </si>
  <si>
    <t>M3_G_5c_6</t>
  </si>
  <si>
    <t>https://drive.google.com/file/d/1Vs4QxntJmY9XxkuUqd836KMcWJ6W4dgA/view?usp=share_link</t>
  </si>
  <si>
    <t>Usa de referencia las siguientes imágenes. En el fondo es hacer lo mismo, pero con el dibujo de una cobaya.
M5-G-2b-3</t>
  </si>
  <si>
    <t>M3_G_5c_7</t>
  </si>
  <si>
    <t>https://drive.google.com/file/d/1hT7Hk-0tmRNe9xLIu-qzLLVmfv8TZAE9/view?usp=share_link</t>
  </si>
  <si>
    <t>Usa de referencia las siguientes imágenes. En el fondo es hacer lo mismo, pero con el dibujo de una cobaya.
M5-G-2b-4</t>
  </si>
  <si>
    <t>M3_G_5c_8</t>
  </si>
  <si>
    <t>https://drive.google.com/file/d/1_h5ekslLYTroGajOSWf1GxrfjmimMcmr/view?usp=share_link</t>
  </si>
  <si>
    <t>Avión (traslación)</t>
  </si>
  <si>
    <t>Usa de referencia las siguientes imágenes. En el fondo es hacer lo mismo, pero con el dibujo de un avión.
M5-G-2b-1</t>
  </si>
  <si>
    <t>M3_G_5c_9</t>
  </si>
  <si>
    <t>https://drive.google.com/file/d/1wparWDAuZEL7gcaZ8tIZQ6-89AmUJ32o/view?usp=share_link</t>
  </si>
  <si>
    <t>Usa de referencia las siguientes imágenes. En el fondo es hacer lo mismo, pero con el dibujo de un avión.
M5-G-2b-2</t>
  </si>
  <si>
    <t>M3_G_5c_10</t>
  </si>
  <si>
    <t>https://drive.google.com/file/d/1AOwFDmi2VYgFV2GpApsHu6v8ng8lcTi8/view?usp=share_link</t>
  </si>
  <si>
    <t>Usa de referencia las siguientes imágenes. En el fondo es hacer lo mismo, pero con el dibujo de un avión.
M5-G-2b-3</t>
  </si>
  <si>
    <t>M3_G_5c_11</t>
  </si>
  <si>
    <t>https://drive.google.com/file/d/1RTJhAM7VBmgqQ7kqYjp__Nkbc7TRcy4C/view?usp=share_link</t>
  </si>
  <si>
    <t>Usa de referencia las siguientes imágenes. En el fondo es hacer lo mismo, pero con el dibujo de un avión.
M5-G-2b-4</t>
  </si>
  <si>
    <t>M3_G_5c_12</t>
  </si>
  <si>
    <t>https://drive.google.com/file/d/1uve92Sf3pLSQp8hOVe2dsKYd0LsZ_cFB/view?usp=share_link</t>
  </si>
  <si>
    <t>Móvil (giro)</t>
  </si>
  <si>
    <t>M3-G-5d</t>
  </si>
  <si>
    <t>Usa de referencia las imágenes de M3-G-5c. Es hacer algo parecido, pero con un teléfono móvil.
M3-G-5d-1: Imagen de referencia</t>
  </si>
  <si>
    <t>M3_G_5d_1</t>
  </si>
  <si>
    <t>https://drive.google.com/file/d/1kKhadCYxzfBY93-N0RD1kUgs9GShI-zK/view?usp=share_link</t>
  </si>
  <si>
    <t>Usa de referencia las imágenes de M3-G-5c. Es hacer algo parecido, pero con un teléfono móvil.
M3-G-5d-2: la misma, pero girada (el ángulo que prefieras, pero que sea perceptible y no 180º)</t>
  </si>
  <si>
    <t>M3_G_5d_2</t>
  </si>
  <si>
    <t>https://drive.google.com/file/d/1-UYPbUKp5ZavYe6UYAx1Muo6Hi_BBt8Q/view?usp=share_link</t>
  </si>
  <si>
    <t>Usa de referencia las imágenes de M3-G-5c. Es hacer algo parecido, pero con un teléfono móvil.
M3-G-5d-3: la misma, pero girada (cualquier otro ángulo, menos 180)</t>
  </si>
  <si>
    <t>M3_G_5d_3</t>
  </si>
  <si>
    <t>https://drive.google.com/file/d/1yRa-GcuMoDUVbOBXZQ-KrhHNLaOgb6GX/view?usp=share_link</t>
  </si>
  <si>
    <t>Usa de referencia las imágenes de M3-G-5c. Es hacer algo parecido, pero con un teléfono móvil.
M3-G-5d-4: la misma, pero girada (cualquier otro ángulo, menos 180)</t>
  </si>
  <si>
    <t>M3_G_5d_4</t>
  </si>
  <si>
    <t>https://drive.google.com/file/d/1MeA56RzRFv6p4FkkI-eM1luH3zojmhTE/view?usp=share_link</t>
  </si>
  <si>
    <t>Usa de referencia las imágenes de M3-G-5c. Es hacer algo parecido, pero con un teléfono móvil.
M3-G-5d-5: la misma, pero desplazada horizontalmente</t>
  </si>
  <si>
    <t>M3_G_5d_5</t>
  </si>
  <si>
    <t>https://drive.google.com/file/d/1WQYhlS2kdGW6K84xSuHfubU3BBhyuoUu/view?usp=share_link</t>
  </si>
  <si>
    <t>Usa de referencia las imágenes de M3-G-5c. Es hacer algo parecido, pero con un teléfono móvil.
M3-G-5d-6: la misma, pero desplazada verticalmente</t>
  </si>
  <si>
    <t>M3_G_5d_6</t>
  </si>
  <si>
    <t>https://drive.google.com/file/d/10ollTI1w1gcS9DJyalz3qwSpac4iMjcq/view?usp=share_link</t>
  </si>
  <si>
    <t>Violín (giro)</t>
  </si>
  <si>
    <t>Usa de referencia las imágenes de M3-G-5c. Es hacer algo parecido, pero con un violín.
M3-G-5d-7: Imagen de referencia</t>
  </si>
  <si>
    <t>M3_G_5d_7</t>
  </si>
  <si>
    <t>https://drive.google.com/file/d/1d4z8k7w8xoU1Xq-0mYIsGkPN-_jqEstx/view?usp=share_link</t>
  </si>
  <si>
    <t>Usa de referencia las imágenes de M3-G-5c. Es hacer algo parecido, pero con un violín.
M3-G-5d-8: la misma, pero girada (el ángulo que prefieras, pero que sea perceptible y no 180º)</t>
  </si>
  <si>
    <t>M3_G_5d_8</t>
  </si>
  <si>
    <t>https://drive.google.com/file/d/1cbcQuRl2rU2syY8ck0G9xAQlsAK3VSdk/view?usp=share_link</t>
  </si>
  <si>
    <t>Usa de referencia las imágenes de M3-G-5c. Es hacer algo parecido, pero con un violín.
M3-G-5d-9: la misma, pero girada (cualquier otro ángulo, menos 180)</t>
  </si>
  <si>
    <t>M3_G_5d_9</t>
  </si>
  <si>
    <t>https://drive.google.com/file/d/1E9U2vD5870xjZsdtXgNKwef7rGb6bxSx/view?usp=share_link</t>
  </si>
  <si>
    <t>Usa de referencia las imágenes de M3-G-5c. Es hacer algo parecido, pero con un violín.
M3-G-5d-10: la misma, pero girada (cualquier otro ángulo, menos 180)</t>
  </si>
  <si>
    <t>M3_G_5d_10</t>
  </si>
  <si>
    <t>https://drive.google.com/file/d/1vxB_neqmvyf9XYll9pbZxA4cizFaM7qa/view?usp=share_link</t>
  </si>
  <si>
    <t>Usa de referencia las imágenes de M3-G-5c. Es hacer algo parecido, pero con un violín.
M3-G-5d-11: la misma, pero desplazada horizontalmente</t>
  </si>
  <si>
    <t>M3_G_5d_11</t>
  </si>
  <si>
    <t>https://drive.google.com/file/d/1RjD8JCtSBb7Lv81_N0gh9X33GZEQFKvt/view?usp=share_link</t>
  </si>
  <si>
    <t>Usa de referencia las imágenes de M3-G-5c. Es hacer algo parecido, pero con un violín.
M3-G-5d-12: la misma, pero desplazada verticalmente</t>
  </si>
  <si>
    <t>M3_G_5d_12</t>
  </si>
  <si>
    <t>https://drive.google.com/file/d/1yJGp9bKUK0gVPnZV1Msdv_wXy5Qks7KD/view?usp=share_link</t>
  </si>
  <si>
    <t>Vaca (giro)</t>
  </si>
  <si>
    <t>Usa de referencia las imágenes de M3-G-5c. Es hacer algo parecido, pero con una vaca.
M3-G-5d-13: Imagen de referencia</t>
  </si>
  <si>
    <t>M3_G_5d_13</t>
  </si>
  <si>
    <t>https://drive.google.com/file/d/1pElq-Tv9C_du_W2-meHT_8dm8Pua05s0/view?usp=share_link</t>
  </si>
  <si>
    <t>Usa de referencia las imágenes de M3-G-5c. Es hacer algo parecido, pero con una vaca.
M3-G-5d-14: la misma, pero girada (el ángulo que prefieras, pero que sea perceptible y no 180º)</t>
  </si>
  <si>
    <t>M3_G_5d_14</t>
  </si>
  <si>
    <t>https://drive.google.com/file/d/15gw9-a5c0eKKtJ2OqXVO_UFsNXqjk1YE/view?usp=share_link</t>
  </si>
  <si>
    <t>Usa de referencia las imágenes de M3-G-5c. Es hacer algo parecido, pero con una vaca.
M3-G-5d-15: la misma, pero girada (cualquier otro ángulo, menos 180)</t>
  </si>
  <si>
    <t>M3_G_5d_15</t>
  </si>
  <si>
    <t>https://drive.google.com/file/d/1LvkYnntVMQVS9yLZCSNKFX0mT8xZImX0/view?usp=share_link</t>
  </si>
  <si>
    <t>Usa de referencia las imágenes de M3-G-5c. Es hacer algo parecido, pero con una vaca.
M3-G-5d-16: la misma, pero girada (cualquier otro ángulo, menos 180)</t>
  </si>
  <si>
    <t>M3_G_5d_16</t>
  </si>
  <si>
    <t>https://drive.google.com/file/d/1gqpTJd0AZoHNYF2ls3UxVextCdl0kNKY/view?usp=share_link</t>
  </si>
  <si>
    <t>Usa de referencia las imágenes de M3-G-5c. Es hacer algo parecido, pero con una vaca.
M3-G-5d-17: la misma, pero desplazada horizontalmente</t>
  </si>
  <si>
    <t>M3_G_5d_17</t>
  </si>
  <si>
    <t>https://drive.google.com/file/d/1RHbgIU9HNUi7-mAqza6NiuaES5iCD6G4/view?usp=share_link</t>
  </si>
  <si>
    <t>Usa de referencia las imágenes de M3-G-5c. Es hacer algo parecido, pero con una vaca.
M3-G-5d-18: la misma, pero desplazada verticalmente</t>
  </si>
  <si>
    <t>M3_G_5d_18</t>
  </si>
  <si>
    <t>https://drive.google.com/file/d/1IogP4AMjem9-xT6D8tc1V4WuCnBNlkJu/view?usp=share_link</t>
  </si>
  <si>
    <t>Figura hecha de rectas y curvas</t>
  </si>
  <si>
    <r>
      <rPr>
        <rFont val="Calibri"/>
        <sz val="12.0"/>
      </rPr>
      <t xml:space="preserve">Toma de referencia esta figura para hacer una igual o parecida que tenga el mismo número de líneas rectas y de líneas curvas. Quiero solamente dos cambios:
- Que no haya líneas tangentes
- Más variedad en las curvas, que no sean todas fragmentos de circunferencias, sino curvas tanto más serias como más locas
</t>
    </r>
    <r>
      <rPr>
        <rFont val="Calibri"/>
        <color rgb="FF1155CC"/>
        <sz val="12.0"/>
        <u/>
      </rPr>
      <t>https://drive.google.com/file/d/1LIjuW14difVig4cRnrke5dTENRUovuTM/view?usp=sharing</t>
    </r>
  </si>
  <si>
    <t>M3_G_14a_1</t>
  </si>
  <si>
    <t>https://drive.google.com/file/d/1buLdIsKRxyDqpb0RS5xV2zOV9vHG61Kg/view?usp=sharing</t>
  </si>
  <si>
    <r>
      <rPr>
        <rFont val="Calibri"/>
        <sz val="12.0"/>
      </rPr>
      <t xml:space="preserve">Toma de referencia esta figura para hacer una igual o parecida que tenga el mismo número de líneas rectas y de líneas curvas. Quiero solamente dos cambios:
- Que no haya líneas tangentes
- Más variedad en las curvas, que no sean todas fragmentos de circunferencias, sino curvas tanto más serias como más locas
</t>
    </r>
    <r>
      <rPr>
        <rFont val="Calibri"/>
        <color rgb="FF1155CC"/>
        <sz val="12.0"/>
        <u/>
      </rPr>
      <t>https://drive.google.com/file/d/1suS54sDSXodA2qTKQ16D5tWAcXtAoGvt/view?usp=sharing</t>
    </r>
  </si>
  <si>
    <t>M3_G_14a_2</t>
  </si>
  <si>
    <r>
      <rPr>
        <rFont val="Calibri"/>
        <sz val="12.0"/>
      </rPr>
      <t xml:space="preserve">Está guay, pero tengo la duda de si en este fragmento algún ni puede dudar de si es una recta o una curva. Cualquier locura que hagas ahí para que la curva sea cerrada me sirve:
</t>
    </r>
    <r>
      <rPr>
        <rFont val="Calibri"/>
        <color rgb="FF1155CC"/>
        <sz val="12.0"/>
        <u/>
      </rPr>
      <t>https://drive.google.com/file/d/1WSUPh7wUdC-rzRM4UBqt7dhsUyLz8npD/view?usp=sharing</t>
    </r>
  </si>
  <si>
    <t>https://drive.google.com/file/d/1SfloDNarNZ_UomYDWChGG18RdBj-Fpks/view?usp=sharing</t>
  </si>
  <si>
    <r>
      <rPr>
        <rFont val="Calibri"/>
        <sz val="12.0"/>
      </rPr>
      <t xml:space="preserve">Toma de referencia esta figura para hacer una igual o parecida que tenga el mismo número de líneas rectas y de líneas curvas. Quiero solamente dos cambios:
- Que no haya líneas tangentes
- Más variedad en las curvas, que no sean todas fragmentos de circunferencias, sino curvas tanto más serias como más locas
</t>
    </r>
    <r>
      <rPr>
        <rFont val="Calibri"/>
        <color rgb="FF1155CC"/>
        <sz val="12.0"/>
        <u/>
      </rPr>
      <t>https://drive.google.com/file/d/1wCK-mo-QdKZ7GlVi2CsySu7vvk-4U2ZH/view?usp=sharing</t>
    </r>
  </si>
  <si>
    <t>M3_G_14a_3</t>
  </si>
  <si>
    <r>
      <rPr>
        <rFont val="Calibri"/>
        <color rgb="FF000000"/>
        <sz val="12.0"/>
      </rPr>
      <t xml:space="preserve">Está guay, pero tengo la duda de si en este fragmento algún ni puede dudar de si es una recta o una curva. Cualquier locura que hagas ahí para que la curva sea cerrada me sirve:
</t>
    </r>
    <r>
      <rPr>
        <rFont val="Calibri"/>
        <color rgb="FF1155CC"/>
        <sz val="12.0"/>
        <u/>
      </rPr>
      <t>https://drive.google.com/file/d/1vfWPD0agHAYU2w5ZihbRheoc8Zn2ofp6/view?usp=sharing</t>
    </r>
  </si>
  <si>
    <t>https://drive.google.com/file/d/11YwAL9zKXkVtrsPSNVDIXnULXqokeylh/view?usp=sharing</t>
  </si>
  <si>
    <r>
      <rPr>
        <rFont val="Calibri"/>
        <sz val="12.0"/>
      </rPr>
      <t xml:space="preserve">Toma de referencia esta figura para hacer una igual o parecida que tenga el mismo número de líneas rectas y de líneas curvas. Quiero solamente dos cambios:
- Que no haya líneas tangentes
- Más variedad en las curvas, que no sean todas fragmentos de circunferencias, sino curvas tanto más serias como más locas
</t>
    </r>
    <r>
      <rPr>
        <rFont val="Calibri"/>
        <color rgb="FF1155CC"/>
        <sz val="12.0"/>
        <u/>
      </rPr>
      <t>https://drive.google.com/file/d/1l4BoKzf-_3YrBTew5Vp_D7AMs5bCz5TF/view?usp=sharing</t>
    </r>
  </si>
  <si>
    <t>M3_G_14a_4</t>
  </si>
  <si>
    <t>https://drive.google.com/file/d/1S8ftRfA4CjXc0guC0forD5UZ86WFTOk4/view?usp=sharing</t>
  </si>
  <si>
    <t>Prisma cuadrangular</t>
  </si>
  <si>
    <t>Puede ser el mismo que M3-G-12a-5</t>
  </si>
  <si>
    <t>La imagen del prisma, pero destacando un vértice y una arista (con un color diferente). Una línea negra sale del vértice (tocando el vértice) y llega hasta un texto que diga "vértice". Lo mismo con la arista. Lo suyo sería que el vértice y la arista no se toquen dentro del prisma.</t>
  </si>
  <si>
    <t>M3_G_12a_8</t>
  </si>
  <si>
    <r>
      <rPr>
        <rFont val="Calibri"/>
        <sz val="12.0"/>
      </rPr>
      <t xml:space="preserve">Hay que renderizar el texto y quizá a la línea de la arista más grosor o usar otro color que resalte más: </t>
    </r>
    <r>
      <rPr>
        <rFont val="Calibri"/>
        <color rgb="FF1155CC"/>
        <sz val="12.0"/>
        <u/>
      </rPr>
      <t>https://gyazo.com/295d8e0021252050f5549ec90cd4023a</t>
    </r>
  </si>
  <si>
    <t>https://drive.google.com/file/d/1EdHFtt7m51UgESUOgUVWeIA7aSQpPD70/view?usp=sharing</t>
  </si>
  <si>
    <t>M3-G-12a-8</t>
  </si>
  <si>
    <t>Traducir el texto de arista por "aresta"</t>
  </si>
  <si>
    <t>M3_G_12a_8a</t>
  </si>
  <si>
    <t>https://drive.google.com/file/d/1WESbHM60Qxge5RAg7O4CRfZ7gfVmyuMi/view?usp=sharing</t>
  </si>
  <si>
    <t>La misma imagen que M3-G-12a-8 pero con las palabras en inglés:
-Vértice &gt; Vertex
-Arista &gt; Edge</t>
  </si>
  <si>
    <t>M3_G_12a_8b</t>
  </si>
  <si>
    <t>https://drive.google.com/file/d/1GQWCNGwY45yH-XxvCOVVjlbVvZMQhO6b/view?usp=share_link</t>
  </si>
  <si>
    <t>Prisma triangular</t>
  </si>
  <si>
    <t>Puede ser el mismo que M3-G-12a-4</t>
  </si>
  <si>
    <t>La imagen del prisma triangular, pero destacando un vértice y una arista (con un color diferente). Una línea negra sale del vértice (tocando el vértice) y llega hasta un texto que diga "vértice". Lo mismo con la arista. Lo suyo sería que el vértice y la arista no se toquen dentro del prisma.</t>
  </si>
  <si>
    <t>M3_G_12a_7</t>
  </si>
  <si>
    <t xml:space="preserve">Había un lío entre prisma y pirámide, tiene que ser el prisma triangular, el M3-G-12a-4. </t>
  </si>
  <si>
    <t>https://drive.google.com/file/d/1ghE1KdndoPWV88hCiQSlrCvXwNd99Udh/view?usp=sharing</t>
  </si>
  <si>
    <t>M3-G-12a-7</t>
  </si>
  <si>
    <t>M3_G_12a_7a</t>
  </si>
  <si>
    <t>https://drive.google.com/file/d/1pQ08gl23Sz7Hfcy_n9z-WHizqrX_tKBX/view?usp=sharing</t>
  </si>
  <si>
    <t>La misma imagen que M3-G-12a-7 pero con las palabras en inglés:
-Vértice &gt; Vertex
-Arista &gt; Edge</t>
  </si>
  <si>
    <t>M3_G_12a_7b</t>
  </si>
  <si>
    <t>https://drive.google.com/file/d/1cGi4BXlcWYwjnHf5eKI0sFB3mFu2Zkgo/view?usp=share_link</t>
  </si>
  <si>
    <t>Pirámide triangular</t>
  </si>
  <si>
    <t>Mismo que M3-G-12a-1</t>
  </si>
  <si>
    <t>La imagen de la pirámide triangular, pero destacando un vértice y una arista (con un color diferente). Una línea negra sale del vértice (tocando el vértice) y llega hasta un texto que diga "vértice". Lo mismo con la arista. Lo suyo sería que el vértice y la arista no se toquen dentro de la pirámide.</t>
  </si>
  <si>
    <t>M3_G_12a_9</t>
  </si>
  <si>
    <t>https://drive.google.com/file/d/1kjmQV7CyCl4aYBM0prQj91Wueh_FLGgy/view?usp=sharing</t>
  </si>
  <si>
    <t>M3-G-12a-9</t>
  </si>
  <si>
    <t>M3_G_12a_9a</t>
  </si>
  <si>
    <t>https://drive.google.com/file/d/1Xc_HTRkmDyTjwng4Nu3V_4XnJZdiyA1O/view?usp=sharing</t>
  </si>
  <si>
    <t>La misma imagen que M3-G-12a-9 pero con las palabras en inglés:
-Vértice &gt; Vertex
-Arista &gt; Edge</t>
  </si>
  <si>
    <t>M3_G_12a_9b</t>
  </si>
  <si>
    <t>https://drive.google.com/file/d/1qFAsUgddfjPZB0dj3X735072l5JUcFG7/view?usp=share_link</t>
  </si>
  <si>
    <t>Pirámide cuadrangular</t>
  </si>
  <si>
    <t>Mismo que M3-G-12a-2</t>
  </si>
  <si>
    <t>La imagen de la pirámide cuadrangular, pero destacando un vértice y una arista (con un color diferente). Una línea negra sale del vértice (tocando el vértice) y llega hasta un texto que diga "vértice". Lo mismo con la arista. Lo suyo sería que el vértice y la arista no se toquen dentro de la pirámide.</t>
  </si>
  <si>
    <t>M3_G_12a_10</t>
  </si>
  <si>
    <t>https://drive.google.com/file/d/1Psa5adT9kbCEefCbELIPEI7cO9-Lf17I/view?usp=sharing</t>
  </si>
  <si>
    <t>M3-G-12a-10</t>
  </si>
  <si>
    <t>M3_G_12a_10a</t>
  </si>
  <si>
    <t>https://drive.google.com/file/d/1ec1sXWFZ-wH3JU0zyeUPbmVh1QOSIbv8/view?usp=sharing</t>
  </si>
  <si>
    <t>La misma imagen que M3-G-12a-10 pero con las palabras en inglés:
-Vértice &gt; Vertex
-Arista &gt; Edge</t>
  </si>
  <si>
    <t>M3_G_12a_10b</t>
  </si>
  <si>
    <t>https://drive.google.com/file/d/1jxPt0MxgFoUf3b0NhZU6P7bUXIZRWVA6/view?usp=share_link</t>
  </si>
  <si>
    <t>Tres imágenes iguales, pero de diferentes tamaños de un hexágono. (sobre una malla rectangular)
- Grande (el doble de grande)</t>
  </si>
  <si>
    <t>M3_G_15a_1</t>
  </si>
  <si>
    <t>El hexágono pequeño debe ocupar 6 cuadrados de altura. Recuerda situarlo en la línea.</t>
  </si>
  <si>
    <t>https://drive.google.com/file/d/1BccvlFbmz0sSYMmJDEl3LXOy4eu0gHDy/view?usp=share_link</t>
  </si>
  <si>
    <t>Tres imágenes iguales, pero de diferentes tamaños de un hexágono. (sobre una malla rectangular)
- Mediano</t>
  </si>
  <si>
    <t>M3_G_15a_2</t>
  </si>
  <si>
    <t>https://drive.google.com/file/d/1cuGk-ecpVw7nY4GTfA2T2FWdrUgDQQ6q/view?usp=share_link</t>
  </si>
  <si>
    <t>Tres imágenes iguales, pero de diferentes tamaños de un hexágono. (sobre una malla rectangular)
- Pequeño (la mitad de grande)</t>
  </si>
  <si>
    <t>M3_G_15a_3</t>
  </si>
  <si>
    <t>https://drive.google.com/file/d/1D3ChFQxxwfDKH0vIefZMiyYEwueevzLv/view?usp=share_link</t>
  </si>
  <si>
    <t>Casita</t>
  </si>
  <si>
    <t>Tres imágenes iguales, pero de diferentes tamaños de una casa. (sobre una malla rectangular)
- Grande (el doble de grande)</t>
  </si>
  <si>
    <t>M3_G_15a_4</t>
  </si>
  <si>
    <t>Puede ser que la casa pequeña tenga un fondo más grande que el resto?</t>
  </si>
  <si>
    <t>https://drive.google.com/file/d/19gxJNAWSudjLWWs6VXyLSspKwcFvZIco/view?usp=share_link</t>
  </si>
  <si>
    <t>Tres imágenes iguales, pero de diferentes tamaños de una casa. (sobre una malla rectangular)
- Mediano</t>
  </si>
  <si>
    <t>M3_G_15a_5</t>
  </si>
  <si>
    <t>https://drive.google.com/file/d/105R245zP7uXRc0dZ1o2WZz3gQdO9mpw9/view?usp=share_link</t>
  </si>
  <si>
    <t>Tres imágenes iguales, pero de diferentes tamaños de una casa. (sobre una malla rectangular)
- Pequeño (la mitad de grande)</t>
  </si>
  <si>
    <t>M3_G_15a_6</t>
  </si>
  <si>
    <t>https://drive.google.com/file/d/1q1FkNvDL85DyV2dciaQH2TFRa3rIqnsa/view?usp=share_link</t>
  </si>
  <si>
    <t>Estrella de 5 puntas</t>
  </si>
  <si>
    <t>Tres imágenes iguales, pero de diferentes tamaños de una estrella de cinco puntas. (sobre una malla rectangular)
- Grande (el doble de grande)</t>
  </si>
  <si>
    <t>M3_G_15a_7</t>
  </si>
  <si>
    <t>https://drive.google.com/file/d/1of2P-tcmOHGaRrm2a2hpeNKHdUc9QKdD/view?usp=share_link</t>
  </si>
  <si>
    <t>Tres imágenes iguales, pero de diferentes tamaños de una estrella de cinco puntas. (sobre una malla rectangular)
- Mediano</t>
  </si>
  <si>
    <t>M3_G_15a_8</t>
  </si>
  <si>
    <t>https://drive.google.com/file/d/1E_jFNlJvWvU4Wh4y15Oxuxl08ATQl5_z/view?usp=share_link</t>
  </si>
  <si>
    <t>Tres imágenes iguales, pero de diferentes tamaños de una estrella de cinco puntas. (sobre una malla rectangular)
- Pequeño (la mitad de grande)</t>
  </si>
  <si>
    <t>M3_G_15a_9</t>
  </si>
  <si>
    <t>https://drive.google.com/file/d/1696-ElNc_0jUfCqsqmoAA-LD1yQRIUDm/view?usp=share_link</t>
  </si>
  <si>
    <t>Medidas de capacidad
Scaff</t>
  </si>
  <si>
    <t>M5-MyM-3c-1</t>
  </si>
  <si>
    <t>Reutilizar las imágenes pero dándoles la url de 3º.</t>
  </si>
  <si>
    <t>M3_MyM_5c_1</t>
  </si>
  <si>
    <t>https://drive.google.com/file/d/15HSmlV8WNDLwj5h39crEYtRHuanOjyoH/view?usp=share_link</t>
  </si>
  <si>
    <t>M5-MyM-3c-2</t>
  </si>
  <si>
    <t>M3_MyM_5c_2</t>
  </si>
  <si>
    <t>https://drive.google.com/file/d/1SCu8qxIn6YOAkZI_aAnFC_Rl1GlwO_ra/view?usp=share_link</t>
  </si>
  <si>
    <t>M5-MyM-3c-3</t>
  </si>
  <si>
    <t>M3_MyM_5c_3</t>
  </si>
  <si>
    <t>https://drive.google.com/file/d/1zrqWTq3yc2vb7_4hFc8h4GLeUz9WE7E3/view?usp=share_link</t>
  </si>
  <si>
    <t>Mesa</t>
  </si>
  <si>
    <t>M3_MyM_9a_1</t>
  </si>
  <si>
    <r>
      <rPr>
        <rFont val="Calibri"/>
        <sz val="12.0"/>
      </rPr>
      <t xml:space="preserve">He puesto todos los lienzos iguales.
-----
¿Puedes revisar los lienzos de todo M3-MyM-9a? No son iguales en todos: </t>
    </r>
    <r>
      <rPr>
        <rFont val="Calibri"/>
        <color rgb="FF1155CC"/>
        <sz val="12.0"/>
        <u/>
      </rPr>
      <t>https://gyazo.com/f5302115268e563273c18b49ffb95674</t>
    </r>
    <r>
      <rPr>
        <rFont val="Calibri"/>
        <sz val="12.0"/>
      </rPr>
      <t xml:space="preserve"> </t>
    </r>
  </si>
  <si>
    <t>https://drive.google.com/file/d/1uj1DvItnXioULQpWtC4OJdNTHhhLHs5P/view?usp=sharing</t>
  </si>
  <si>
    <t>Tiburón</t>
  </si>
  <si>
    <t>M3_MyM_9a_2</t>
  </si>
  <si>
    <t>https://drive.google.com/file/d/1uiIT97BJekPF7Kw1omsQwaBChqnQsTHX/view?usp=sharing</t>
  </si>
  <si>
    <t>Coche</t>
  </si>
  <si>
    <t>M3_MyM_9a_3</t>
  </si>
  <si>
    <t>Pondría el mismo sentido de orientación a este grupo de imágenes, o mirando a la izkda o derecha (tiburón, coche)</t>
  </si>
  <si>
    <t>https://drive.google.com/file/d/1IZvq7QTwtt_3ER86yH-61vnl_DuUFUC_/view?usp=sharing</t>
  </si>
  <si>
    <t>Televisor</t>
  </si>
  <si>
    <t>M3_MyM_9a_4</t>
  </si>
  <si>
    <t>https://drive.google.com/file/d/1cGI59z16UeS_kanhuyeGauy_EOsMzSK8/view?usp=sharing</t>
  </si>
  <si>
    <t>Móvil</t>
  </si>
  <si>
    <t>M3_MyM_9a_5</t>
  </si>
  <si>
    <t>https://drive.google.com/file/d/1QMKmytgF6-ncSVnIpIi70ffDa1FkWOKg/view?usp=sharing</t>
  </si>
  <si>
    <t>Manzana</t>
  </si>
  <si>
    <t>M3_MyM_9a_6</t>
  </si>
  <si>
    <t>https://drive.google.com/file/d/1bSy52BM7F-fJsL0SXo4RtlNeJVtSAwla/view?usp=sharing</t>
  </si>
  <si>
    <t>Lápiz</t>
  </si>
  <si>
    <t>M3_MyM_9a_7</t>
  </si>
  <si>
    <t>https://drive.google.com/file/d/1lxp4jxexVmXS9bEkrSRcfHW_h8-fB8Yb/view?usp=sharing</t>
  </si>
  <si>
    <t>Gominolas</t>
  </si>
  <si>
    <t>M3_MyM_9a_8</t>
  </si>
  <si>
    <t>Perdona, podrías poner los caramelos en una bolsa (la actividad habla de bolsa de caramelos).</t>
  </si>
  <si>
    <t>https://drive.google.com/file/d/1zCvpn2f_UkVB2qfCsDLmA1DRy9I1_kq1/view?usp=sharing</t>
  </si>
  <si>
    <t>Monedas y billetes</t>
  </si>
  <si>
    <t>Moneda de 1 cent</t>
  </si>
  <si>
    <t>M3_MyM_16a_1</t>
  </si>
  <si>
    <r>
      <rPr>
        <rFont val="Calibri"/>
        <color rgb="FF1155CC"/>
        <sz val="12.0"/>
        <u/>
      </rPr>
      <t xml:space="preserve">https://www.bde.es/bde/es/areas/billemone/Publico_general/Billetes_de_euro/normas/Normas_de_reproduccion.html
</t>
    </r>
    <r>
      <rPr>
        <rFont val="Calibri"/>
        <sz val="12.0"/>
      </rPr>
      <t xml:space="preserve">En el link está el drive en pngs.
-------
Mejor en jpg/png todo. Que el borde del lienzo llegue hasta la imagen. El fondo tiene que ser transparente hasta el borde de la imagen, para no pillarnos los dedos. ¿Hay alguna base de datos desde donde se puedan usar estas imágenes en buena calidad? (Por no cogerla de algún blog regulero). El tamaño debería ser relativamente pequeño, no las vamos a usar muy grandes.
</t>
    </r>
    <r>
      <rPr>
        <rFont val="Calibri"/>
        <color rgb="FF1155CC"/>
        <sz val="12.0"/>
        <u/>
      </rPr>
      <t>https://www.ecb.europa.eu/euro/coins/common/html/index.en.html</t>
    </r>
    <r>
      <rPr>
        <rFont val="Calibri"/>
        <sz val="12.0"/>
      </rPr>
      <t xml:space="preserve">
Para los billetes parece que ponen problemas en esta web en dar escaneados... No sé, parece que es legal usar la imagen de un billete en un libro de texto. No sé si tendríamos que escanearlo, o modificar una imagen escaneada (borrar número de serie o cosas así). ¿Preguntar a un abogado? O leerse el artículo sobre usos legítimos de esa web...
------
Necesitamos que el borde de la imagen llegue hasta casi casi la imagen, no que haya tanto vacío alrededor. Deja solo 3 pixeles por lado en todas las monedas.
https://drive.google.com/file/d/1B-mQ0-mh8grjQB-W-X9oagroHdD6AX4H/view?usp=sharing
Los billetes va a haber que rehacerlos. Voy consultando con Isa el tema legal, de momento no has nada con ellos.</t>
    </r>
  </si>
  <si>
    <t>https://drive.google.com/file/d/1yJV3kTigyY8DXXwqaRwPbE3rkJX4XT0O/view?usp=share_link</t>
  </si>
  <si>
    <t>Moneda de 2 cent</t>
  </si>
  <si>
    <t>M3_MyM_16a_2</t>
  </si>
  <si>
    <t>https://drive.google.com/file/d/1DCWeBH_wFhgsL5E9FAjvbMKfLo3zvEDG/view?usp=share_link</t>
  </si>
  <si>
    <t>Moneda de 5 cent</t>
  </si>
  <si>
    <t>M3_MyM_16a_3</t>
  </si>
  <si>
    <t>https://drive.google.com/file/d/1kvnur-gqYKNFEsJfAWXnbZppDaqw82L9/view?usp=share_link</t>
  </si>
  <si>
    <t>Moneda de 10 cent</t>
  </si>
  <si>
    <t>M3_MyM_16a_4</t>
  </si>
  <si>
    <t>https://drive.google.com/file/d/1qvYOfR-r8nXA1DTagUJQ9D_1d1yawY_S/view?usp=share_link</t>
  </si>
  <si>
    <t>Moneda de 20 cent</t>
  </si>
  <si>
    <t>M3_MyM_16a_5</t>
  </si>
  <si>
    <t>https://drive.google.com/file/d/1fCc_Pkb1EUK4nm2uBT4iw2wMkuURDIF1/view?usp=share_link</t>
  </si>
  <si>
    <t>Moneda de 50 cent</t>
  </si>
  <si>
    <t>M3_MyM_16a_6</t>
  </si>
  <si>
    <t>https://drive.google.com/file/d/1odd6CfqBj27MkY1gRtstMINuYwVzxCHi/view?usp=share_link</t>
  </si>
  <si>
    <t>Billete de 5 €</t>
  </si>
  <si>
    <t>M3_MyM_16a_7</t>
  </si>
  <si>
    <t>Las imágenes pesan 250 KB. Es excesivo teniendo en cuenta el tamaño al que las usamos. Hay que buscar cómo se baja a una décima parte.</t>
  </si>
  <si>
    <t>https://drive.google.com/file/d/14m6CBw0O_6abh-4cTg0i-LFNzD3KWllN/view?usp=share_link</t>
  </si>
  <si>
    <t>Billete de 10 €</t>
  </si>
  <si>
    <t>M3_MyM_16a_8</t>
  </si>
  <si>
    <t>https://drive.google.com/file/d/1_gA_XXps75K-UCc2MLtWbbOGPfMo4bKz/view?usp=share_link</t>
  </si>
  <si>
    <t>Billete de 20 €</t>
  </si>
  <si>
    <t>M3_MyM_16a_9</t>
  </si>
  <si>
    <t>https://drive.google.com/file/d/1AunXyygMDgpg9EiLJCT48l-e4L9PNUbP/view?usp=share_link</t>
  </si>
  <si>
    <t>Billete de 50 €</t>
  </si>
  <si>
    <t>M3_MyM_16a_10b</t>
  </si>
  <si>
    <t>https://drive.google.com/file/d/1Yj7ye9-WdbRGurdEdN2vkvTe4t6mdfTK/view?usp=share_link</t>
  </si>
  <si>
    <t>Billete de 100 €</t>
  </si>
  <si>
    <t>M3_MyM_16a_11b</t>
  </si>
  <si>
    <t>https://drive.google.com/file/d/1XKg7_ch7kZPJxro1MHnGfKVfCHye8Cxo/view?usp=share_link</t>
  </si>
  <si>
    <t>Billete de 200 €</t>
  </si>
  <si>
    <t>M3_MyM_16a_12b</t>
  </si>
  <si>
    <t>https://drive.google.com/file/d/1THeRcOVI6eQSEFCLEGlMNHWjy_BmcSsv/view?usp=share_link</t>
  </si>
  <si>
    <t>M3_MyM_16a_10a</t>
  </si>
  <si>
    <t>https://drive.google.com/file/d/1X56DS4RAupxqyOpeEpS0F8OU8GNM8VJZ/view?usp=share_link</t>
  </si>
  <si>
    <t>M3_MyM_16a_10</t>
  </si>
  <si>
    <t>https://drive.google.com/file/d/1qeb1rZNtSTGmuJn3r_K2l8HZobH7Iqk5/view?usp=share_link</t>
  </si>
  <si>
    <t>Moneda de 25 cent</t>
  </si>
  <si>
    <t>M3_MyM_16a_11</t>
  </si>
  <si>
    <t>https://drive.google.com/file/d/1t_46OD0jSkI4G16vb3FE1rtRKaUaN4-H/view?usp=share_link</t>
  </si>
  <si>
    <t>M3_MyM_16a_12</t>
  </si>
  <si>
    <t>https://drive.google.com/file/d/1wiQ83UBEw9mJRs4c62Plvcie37vhPph3/view?usp=share_link</t>
  </si>
  <si>
    <t>Moneda de R$ 1</t>
  </si>
  <si>
    <t>M3_MyM_16a_13</t>
  </si>
  <si>
    <t>https://drive.google.com/file/d/12hRK45VeK8IKl-b2zu11NiGyvMSOx6dQ/view?usp=share_link</t>
  </si>
  <si>
    <t>Billete de R$ 2</t>
  </si>
  <si>
    <t>M3_MyM_16a_14</t>
  </si>
  <si>
    <t>https://drive.google.com/file/d/1xBmKt81_QJkQoXQxj2pft-pYugdQ1ncR/view?usp=share_link</t>
  </si>
  <si>
    <t xml:space="preserve">Billete de R$ 5 </t>
  </si>
  <si>
    <t>M3_MyM_16a_15</t>
  </si>
  <si>
    <t>https://drive.google.com/file/d/1SEvZXniZYngsvCQMoR1161KaKzDtarD_/view?usp=share_link</t>
  </si>
  <si>
    <t>Billete de R$ 10</t>
  </si>
  <si>
    <t>M3_MyM_16a_16</t>
  </si>
  <si>
    <t>https://drive.google.com/file/d/1-VBb56bdmiQjWoDO0KjIAeUpzUY92bvn/view?usp=share_link</t>
  </si>
  <si>
    <t>Billete de R$ 20</t>
  </si>
  <si>
    <t>M3_MyM_16a_17</t>
  </si>
  <si>
    <t>https://drive.google.com/file/d/1bGOyV5vVB82VD7Ik13YmxJza0ugBGyJ-/view?usp=share_link</t>
  </si>
  <si>
    <t>Recuperar las monedas de centavos estadounidenses de 1º o 2º
Moneda de 1 cent
Moneda de 5 cent
Moneda de 10 cent
Moneda de 25 cent
Moneda de 50 cent</t>
  </si>
  <si>
    <t>M3_MyM_16a_18
M3_MyM_16a_19
M3_MyM_16a_20
M3_MyM_16a_21
M3_MyM_16a_22</t>
  </si>
  <si>
    <t>https://drive.google.com/drive/folders/1TVJIe8thX3Kg6zzJDffC3NVE0LxNFN4P?usp=share_link</t>
  </si>
  <si>
    <t>Rectángulos pegados</t>
  </si>
  <si>
    <t>https://drive.google.com/file/d/1aTmPAJ_OI9r1hmRWtF8X_y3G2VUjw1y9/view?usp=sharing</t>
  </si>
  <si>
    <t>M3_MyM_13c_1</t>
  </si>
  <si>
    <t>https://drive.google.com/file/d/1_VvggmPM8H5k-u9z0_p96OEPcYEjmW7p/view?usp=sharing</t>
  </si>
  <si>
    <t>https://drive.google.com/file/d/1ZD1qa0pNzp6AqjZ-s9SQyxEJnBz7NMX-/view?usp=sharing</t>
  </si>
  <si>
    <t>M3_MyM_13c_3</t>
  </si>
  <si>
    <t>https://drive.google.com/file/d/17clOkeAj3Us0BmXrO5Sg9gmPullBGzPn/view?usp=sharing</t>
  </si>
  <si>
    <t>https://drive.google.com/file/d/1Jj8C9WS2uvyI5MVsVV9X89pW_1oPC171/view?usp=sharing</t>
  </si>
  <si>
    <t>M3_MyM_13c_2</t>
  </si>
  <si>
    <t>https://drive.google.com/file/d/1q6x81zEdfgeHP80olTL2gzZ2YwehyTiG/view?usp=sharing</t>
  </si>
  <si>
    <t>Figuras de cuadraditos</t>
  </si>
  <si>
    <r>
      <rPr>
        <rFont val="Calibri"/>
        <sz val="12.0"/>
      </rPr>
      <t xml:space="preserve">Una figura de 9 cuadraditos. Coloréalos del mismo color todos. </t>
    </r>
    <r>
      <rPr>
        <rFont val="Calibri"/>
        <color rgb="FF1155CC"/>
        <sz val="12.0"/>
        <u/>
      </rPr>
      <t>https://gyazo.com/2dcf613e11d40c74d0d2d7c86f9a4331</t>
    </r>
  </si>
  <si>
    <t>M3_MyM_13a_1</t>
  </si>
  <si>
    <t>https://drive.google.com/file/d/1m1dXNHF-01cyO3fjSaT-hZeGNJqEVcHv/view?usp=sharing</t>
  </si>
  <si>
    <r>
      <rPr>
        <rFont val="Calibri"/>
        <sz val="12.0"/>
      </rPr>
      <t xml:space="preserve">Una figura de 4 cuadraditos. Coloréalos del mismo color todos. </t>
    </r>
    <r>
      <rPr>
        <rFont val="Calibri"/>
        <color rgb="FF1155CC"/>
        <sz val="12.0"/>
        <u/>
      </rPr>
      <t>https://gyazo.com/c5ececbd86f48bb1a6cd3b97ee5fe4b0</t>
    </r>
  </si>
  <si>
    <t>M3_MyM_13a_2</t>
  </si>
  <si>
    <t>https://drive.google.com/file/d/1PunYsIVbS9gwz4gEYBpUt03TcQFK96vp/view?usp=sharing</t>
  </si>
  <si>
    <r>
      <rPr>
        <rFont val="Calibri"/>
        <sz val="12.0"/>
      </rPr>
      <t xml:space="preserve">Una figura de 20 cuadraditos. Coloréalos del mismo color todos. </t>
    </r>
    <r>
      <rPr>
        <rFont val="Calibri"/>
        <color rgb="FF1155CC"/>
        <sz val="12.0"/>
        <u/>
      </rPr>
      <t>https://gyazo.com/862fba0a35f95eecdc578efd19759e61</t>
    </r>
  </si>
  <si>
    <t>M3_MyM_13a_3</t>
  </si>
  <si>
    <t>https://drive.google.com/file/d/1Eoq9oHVg1EJIEujeHEYmdC0-TJuyvVV9/view?usp=sharing</t>
  </si>
  <si>
    <r>
      <rPr>
        <rFont val="Calibri, Arial"/>
        <sz val="12.0"/>
      </rPr>
      <t xml:space="preserve">Una figura de 9 cuadraditos. Coloréalos del mismo color todos. </t>
    </r>
    <r>
      <rPr>
        <rFont val="Calibri, Arial"/>
        <color rgb="FF1155CC"/>
        <sz val="12.0"/>
        <u/>
      </rPr>
      <t>https://gyazo.com/e5bf145a0fbbce8ad07fb82a60ae1ac3</t>
    </r>
  </si>
  <si>
    <t>M3_MyM_13a_4</t>
  </si>
  <si>
    <t>https://drive.google.com/file/d/18DTPi1zQy2VJ9aYNRQ_D81-Cv2Oc2dmJ/view?usp=sharing</t>
  </si>
  <si>
    <r>
      <rPr>
        <rFont val="Calibri, Arial"/>
        <sz val="12.0"/>
      </rPr>
      <t xml:space="preserve">Una figura de 12 cuadraditos. Coloréalos del mismo color todos. </t>
    </r>
    <r>
      <rPr>
        <rFont val="Calibri, Arial"/>
        <color rgb="FF1155CC"/>
        <sz val="12.0"/>
        <u/>
      </rPr>
      <t>https://gyazo.com/f1266fffd064b0e63fbd960dcf80b3c4</t>
    </r>
  </si>
  <si>
    <t>M3_MyM_13a_5</t>
  </si>
  <si>
    <t>https://drive.google.com/file/d/1uZ9VGHynJtRI1yNBpjzKqZVI3Hvrkpz4/view?usp=sharing</t>
  </si>
  <si>
    <r>
      <rPr>
        <rFont val="Calibri, Arial"/>
        <sz val="12.0"/>
      </rPr>
      <t xml:space="preserve">Una figura de 12 cuadraditos. Coloréalos del mismo color todos. </t>
    </r>
    <r>
      <rPr>
        <rFont val="Calibri, Arial"/>
        <color rgb="FF1155CC"/>
        <sz val="12.0"/>
        <u/>
      </rPr>
      <t>https://gyazo.com/2a246d59fcf93c3952ffa0586a00cdbe</t>
    </r>
  </si>
  <si>
    <t>M3_MyM_13a_6</t>
  </si>
  <si>
    <t>https://drive.google.com/file/d/1W5lazdj81XcY0wh-zr76hSmAWvkPFyVI/view?usp=sharing</t>
  </si>
  <si>
    <r>
      <rPr>
        <rFont val="Calibri, Arial"/>
        <sz val="12.0"/>
      </rPr>
      <t xml:space="preserve">Una figura de 7 cuadraditos. Coloréalos del mismo color todos. </t>
    </r>
    <r>
      <rPr>
        <rFont val="Calibri, Arial"/>
        <color rgb="FF1155CC"/>
        <sz val="12.0"/>
        <u/>
      </rPr>
      <t>https://gyazo.com/ef098781750373a03f35bb34c3908dca</t>
    </r>
  </si>
  <si>
    <t>M3_MyM_13a_7</t>
  </si>
  <si>
    <t>https://drive.google.com/file/d/1q1rogKL_8jjZEwyroOruOW1buF6-GiOt/view?usp=sharing</t>
  </si>
  <si>
    <t>Una figura de 10 cuadraditos. Coloréalos del mismo color todos. https://gyazo.com/381a06463d4c216b83c56f915eb75f82</t>
  </si>
  <si>
    <t>M3_MyM_13a_8</t>
  </si>
  <si>
    <t>https://drive.google.com/file/d/1U0lfi2ChZnOB0t2zDYN3j3TiWUl-beQw/view?usp=sharing</t>
  </si>
  <si>
    <r>
      <rPr>
        <rFont val="Calibri, Arial"/>
        <sz val="12.0"/>
      </rPr>
      <t xml:space="preserve">Una figura de 6 cuadraditos. Coloréalos del mismo color todos. </t>
    </r>
    <r>
      <rPr>
        <rFont val="Calibri, Arial"/>
        <color rgb="FF1155CC"/>
        <sz val="12.0"/>
        <u/>
      </rPr>
      <t>https://gyazo.com/5aa8d6dd930f7ff40d59eb1bf29289b5</t>
    </r>
  </si>
  <si>
    <t>M3_MyM_13a_9</t>
  </si>
  <si>
    <t>https://drive.google.com/file/d/1IojfqccKB1CYhTvUTG7kmEKHTtgEVaSu/view?usp=sharing</t>
  </si>
  <si>
    <r>
      <rPr>
        <rFont val="Calibri"/>
        <sz val="12.0"/>
      </rPr>
      <t xml:space="preserve">Un polígono con un color. No pongas los textos.
</t>
    </r>
    <r>
      <rPr>
        <rFont val="Calibri"/>
        <color rgb="FF1155CC"/>
        <sz val="12.0"/>
        <u/>
      </rPr>
      <t>https://drive.google.com/file/d/135gtBZ-Lnv82nzuAFWKvBaZwq00NILFt/view?usp=sharing</t>
    </r>
    <r>
      <rPr>
        <rFont val="Calibri"/>
        <sz val="12.0"/>
      </rPr>
      <t xml:space="preserve"> </t>
    </r>
  </si>
  <si>
    <t>M3_MyM_13d_1</t>
  </si>
  <si>
    <t>https://drive.google.com/file/d/11RUqLCoR0hTCjB-qWzOMdi60ifeYMD13/view?usp=sharing</t>
  </si>
  <si>
    <r>
      <rPr>
        <rFont val="Calibri"/>
        <color rgb="FF000000"/>
        <sz val="12.0"/>
      </rPr>
      <t xml:space="preserve">Un polígono con un color. No pongas los textos.
</t>
    </r>
    <r>
      <rPr>
        <rFont val="Calibri"/>
        <color rgb="FF1155CC"/>
        <sz val="12.0"/>
        <u/>
      </rPr>
      <t>https://drive.google.com/file/d/1lYhWIzwkW82t2Am2eXJuU7UyZl_eg8sd/view?usp=sharing</t>
    </r>
  </si>
  <si>
    <t>M3_MyM_13d_2</t>
  </si>
  <si>
    <t>https://drive.google.com/file/d/1DUzdXXDXhERYJS2_2LQiNexbRgEbywNw/view?usp=sharing</t>
  </si>
  <si>
    <r>
      <rPr>
        <rFont val="Calibri"/>
        <sz val="12.0"/>
      </rPr>
      <t xml:space="preserve">Un polígono con un color. No pongas los textos.
</t>
    </r>
    <r>
      <rPr>
        <rFont val="Calibri"/>
        <color rgb="FF1155CC"/>
        <sz val="12.0"/>
        <u/>
      </rPr>
      <t>https://drive.google.com/file/d/17HSpJSpe0bZFIfMHBdEG3vu1AKJC8Dyk/view?usp=sharing</t>
    </r>
  </si>
  <si>
    <t>M3_MyM_13d_3</t>
  </si>
  <si>
    <t>https://drive.google.com/file/d/1gU8NdErYdFFGohm1dxEquY6sDPNYEqCd/view?usp=sharing</t>
  </si>
  <si>
    <r>
      <rPr>
        <rFont val="Calibri"/>
        <sz val="12.0"/>
      </rPr>
      <t xml:space="preserve">Un polígono con un color. No pongas los textos.
</t>
    </r>
    <r>
      <rPr>
        <rFont val="Calibri"/>
        <color rgb="FF1155CC"/>
        <sz val="12.0"/>
        <u/>
      </rPr>
      <t>https://drive.google.com/file/d/1UWBg_pO7wDun3TbEUgWdPrnZMU0RxnFG/view?usp=sharing</t>
    </r>
  </si>
  <si>
    <t>M3_MyM_13d_4</t>
  </si>
  <si>
    <t>https://drive.google.com/file/d/1jzqyXWlKLQAwjMT9MHhqXU3COIX26Zvb/view?usp=sharing</t>
  </si>
  <si>
    <r>
      <rPr>
        <rFont val="Calibri"/>
        <sz val="12.0"/>
      </rPr>
      <t xml:space="preserve">Dos imágenes separadas, mismo color que M3-MyM-13d-1.
</t>
    </r>
    <r>
      <rPr>
        <rFont val="Calibri"/>
        <color rgb="FF1155CC"/>
        <sz val="12.0"/>
        <u/>
      </rPr>
      <t>https://drive.google.com/file/d/1HnU-f0pSwyQbO2Ruaf2dh6YG4xCbkRoV/view?usp=sharing</t>
    </r>
  </si>
  <si>
    <t>M3_MyM_13d_8</t>
  </si>
  <si>
    <t>https://drive.google.com/file/d/1lK6vP-Ll-BM3e20fIIgQWjjzHaqHzPEN/view?usp=share_link</t>
  </si>
  <si>
    <r>
      <rPr>
        <rFont val="Calibri"/>
        <sz val="12.0"/>
      </rPr>
      <t xml:space="preserve">Dos imágenes separadas, mismo color que M3-MyM-13d-1.
</t>
    </r>
    <r>
      <rPr>
        <rFont val="Calibri"/>
        <color rgb="FF1155CC"/>
        <sz val="12.0"/>
        <u/>
      </rPr>
      <t>https://drive.google.com/file/d/1HnU-f0pSwyQbO2Ruaf2dh6YG4xCbkRoV/view?usp=sharing</t>
    </r>
  </si>
  <si>
    <t>M3_MyM_13d_9</t>
  </si>
  <si>
    <t>https://drive.google.com/file/d/153AHE0OAjkjRA5_YeRT037Ew6fhwPkNi/view?usp=share_link</t>
  </si>
  <si>
    <r>
      <rPr>
        <rFont val="Calibri"/>
        <sz val="12.0"/>
      </rPr>
      <t xml:space="preserve">Dos imágenes separadas, mismo color que M3-MyM-13d-2.
</t>
    </r>
    <r>
      <rPr>
        <rFont val="Calibri"/>
        <color rgb="FF1155CC"/>
        <sz val="12.0"/>
        <u/>
      </rPr>
      <t>https://drive.google.com/file/d/1qbh71PfzHIGQAHCwhWSGjdOLb5JRJtke/view?usp=sharing</t>
    </r>
  </si>
  <si>
    <t>M3_MyM_13d_10</t>
  </si>
  <si>
    <t>https://drive.google.com/file/d/1uqohM6dnmI9HzZgpHaY7gX0j344q_YtG/view?usp=share_link</t>
  </si>
  <si>
    <r>
      <rPr>
        <rFont val="Calibri"/>
        <sz val="12.0"/>
      </rPr>
      <t xml:space="preserve">Dos imágenes separadas, mismo color que M3-MyM-13d-2.
</t>
    </r>
    <r>
      <rPr>
        <rFont val="Calibri"/>
        <color rgb="FF1155CC"/>
        <sz val="12.0"/>
        <u/>
      </rPr>
      <t>https://drive.google.com/file/d/1qbh71PfzHIGQAHCwhWSGjdOLb5JRJtke/view?usp=sharing</t>
    </r>
  </si>
  <si>
    <t>M3_MyM_13d_11</t>
  </si>
  <si>
    <t>https://drive.google.com/file/d/1O97eJ5IH0Voau5d4xFU3NufhfHLFMkmx/view?usp=share_link</t>
  </si>
  <si>
    <t>Dos imágenes separadas, mismo color que M3-MyM-13d-3.
https://drive.google.com/file/d/1y50JmK8gwUx4nP4lbI09iZ0q69AHlueJ/view?usp=sharing</t>
  </si>
  <si>
    <t>M3_MyM_13d_12</t>
  </si>
  <si>
    <t>https://drive.google.com/file/d/1juGSsk7jy78koOwAqt0F0HUjiHT1XwQA/view?usp=share_link</t>
  </si>
  <si>
    <t>M3_MyM_13d_13</t>
  </si>
  <si>
    <t>https://drive.google.com/file/d/13e764MKCi25XqOZGNnMUHkjT8F4A_m33/view?usp=share_link</t>
  </si>
  <si>
    <t>Dos imágenes separadas, mismo color que M3-MyM-13d-4.
https://drive.google.com/file/d/1AUNMZ8Gn30RnpfoQkXjcry6tLpfJU8sU/view?usp=sharing</t>
  </si>
  <si>
    <t>M3_MyM_13d_14</t>
  </si>
  <si>
    <r>
      <rPr>
        <rFont val="Calibri"/>
        <sz val="12.0"/>
      </rPr>
      <t xml:space="preserve">Se podría quitar el margen de abajo para que no haya tanto espacio? </t>
    </r>
    <r>
      <rPr>
        <rFont val="Calibri"/>
        <color rgb="FF1155CC"/>
        <sz val="12.0"/>
        <u/>
      </rPr>
      <t>https://gyazo.com/54514a410b80aba1d3c027040eb87ef5</t>
    </r>
    <r>
      <rPr>
        <rFont val="Calibri"/>
        <sz val="12.0"/>
      </rPr>
      <t xml:space="preserve"> </t>
    </r>
  </si>
  <si>
    <t>https://drive.google.com/file/d/1ieroI11vtq1V8uG3kBr-VflPhccPUVPV/view?usp=share_link</t>
  </si>
  <si>
    <t>M3_MyM_13d_15</t>
  </si>
  <si>
    <t>https://drive.google.com/file/d/1BCMC47JqVbQZW8f2B_fmKp0i7LnwXIdJ/view?usp=share_link</t>
  </si>
  <si>
    <t>Pictogramas</t>
  </si>
  <si>
    <t>Mira a ver si puedes usar de 5º</t>
  </si>
  <si>
    <t>Una imagen cada una:
- Árbol</t>
  </si>
  <si>
    <t>M3_EyP_3a_1</t>
  </si>
  <si>
    <t>https://drive.google.com/file/d/1aDQRrDE-8Cz0N9QCKj6yn1y8_hqcCow0/view?usp=share_link</t>
  </si>
  <si>
    <t>Pelota de fútbol</t>
  </si>
  <si>
    <t>M3_EyP_3a_2</t>
  </si>
  <si>
    <t>https://drive.google.com/file/d/1liYVIz5B7rvGBvyIKIea0XeHVblgoa0g/view?usp=share_link</t>
  </si>
  <si>
    <t>Perro</t>
  </si>
  <si>
    <t>M3_EyP_3a_3</t>
  </si>
  <si>
    <t>https://drive.google.com/file/d/1sYPnwDU2cxb3Ihk2bI-2TT8AWlsLNowO/view?usp=share_link</t>
  </si>
  <si>
    <t>Bicicleta</t>
  </si>
  <si>
    <t>M3_EyP_3a_4</t>
  </si>
  <si>
    <t>https://drive.google.com/file/d/18smszMXXK4Rlmw5RrINhZ4GhycC5_4FR/view?usp=share_link</t>
  </si>
  <si>
    <t>Rosquilla de chocolate</t>
  </si>
  <si>
    <t>M3_EyP_3a_5</t>
  </si>
  <si>
    <t>https://drive.google.com/file/d/1_7muhXh5OX_TjR5h15_h36DExSNhUiRv/view?usp=share_link</t>
  </si>
  <si>
    <t>Rosquilla de fresa</t>
  </si>
  <si>
    <t>M3_EyP_3a_6</t>
  </si>
  <si>
    <t>https://drive.google.com/file/d/16dZCpCSUcpivff2cx2qvSSX7-N7XtQQn/view?usp=share_link</t>
  </si>
  <si>
    <t>Rosquilla de mantequilla</t>
  </si>
  <si>
    <t>M3_EyP_3a_7</t>
  </si>
  <si>
    <t>https://drive.google.com/file/d/1CqLVRm0JcZYk8QPE627dzCGlYAXr4gFb/view?usp=share_link</t>
  </si>
  <si>
    <t>Figuras de 6 unidades cuadradas</t>
  </si>
  <si>
    <t>M3-MyM-18a</t>
  </si>
  <si>
    <t>https://drive.google.com/file/d/1wsx9pxG8he-RMK3w3tVDry_2nrwDKzWU/view?usp=share_link</t>
  </si>
  <si>
    <t>M3_MyM_18a_1</t>
  </si>
  <si>
    <t>https://drive.google.com/file/d/1nO8K24tivpsC4fdd5F17IO040Zj4Bq4b/view?usp=share_link</t>
  </si>
  <si>
    <t>M3_MyM_18a_2</t>
  </si>
  <si>
    <t>https://drive.google.com/file/d/1Ybdtv8LrOZEHU0iSCO-T3fYtIXlIlyxZ/view?usp=share_link</t>
  </si>
  <si>
    <t>M3_MyM_18a_3</t>
  </si>
  <si>
    <t>https://drive.google.com/file/d/1BqMNaXpE-JvvYFAzV1UIH2Q65NFVAuYa/view?usp=share_link</t>
  </si>
  <si>
    <t>M3_MyM_18a_4</t>
  </si>
  <si>
    <t>https://drive.google.com/file/d/1BiQrnaROeawiUo04nS4-YCDruDwGDfEI/view?usp=share_link</t>
  </si>
  <si>
    <t>M3_MyM_18a_5</t>
  </si>
  <si>
    <t>https://drive.google.com/file/d/1auk9yb3EgCylsRJhxHPf9tHU4LpXGh5V/view?usp=share_link</t>
  </si>
  <si>
    <t>M3_MyM_18a_6</t>
  </si>
  <si>
    <t>https://drive.google.com/file/d/1afJ_J7YKtuRF5T-1Y30Yn4kvQjg-v1O_/view?usp=share_link</t>
  </si>
  <si>
    <t>Figuras de 7 unidades cuadradas</t>
  </si>
  <si>
    <t>https://drive.google.com/file/d/1TiSOKUtlRgwsiooB8d6KCnm6l028UdT5/view?usp=share_link</t>
  </si>
  <si>
    <t>M3_MyM_18a_7</t>
  </si>
  <si>
    <t>Cámbiales el color.</t>
  </si>
  <si>
    <t>https://drive.google.com/file/d/1TfIYHoEjYYkH0EVxlfHZ_JQBIQlQ1H_c/view?usp=share_link</t>
  </si>
  <si>
    <t>M3_MyM_18a_8</t>
  </si>
  <si>
    <t>https://drive.google.com/file/d/1s47k4eRlQZ1xRCwaEUrH2WG8aO1qz8T2/view?usp=share_link</t>
  </si>
  <si>
    <t>M3_MyM_18a_9</t>
  </si>
  <si>
    <t>https://drive.google.com/file/d/1ka1C2F43FKbJ0LAtz1lI61t7QXu89L9k/view?usp=share_link</t>
  </si>
  <si>
    <t>M3_MyM_18a_10</t>
  </si>
  <si>
    <t>https://drive.google.com/file/d/1YiI77uHEeH-jNsoHGI9m2jWq77kqq8xP/view?usp=share_link</t>
  </si>
  <si>
    <t>M3_MyM_18a_11</t>
  </si>
  <si>
    <t>https://drive.google.com/file/d/19GoqcEXdajjAbKtBe9Bs5AxASpUlwead/view?usp=share_link</t>
  </si>
  <si>
    <t>M3_MyM_18a_12</t>
  </si>
  <si>
    <t>https://drive.google.com/file/d/1fi3sbdVKWs5G-tWbZWbLpBozTmLBbu2b/view?usp=share_link</t>
  </si>
  <si>
    <t>Figuras de 8 unidades cuadradas</t>
  </si>
  <si>
    <t>https://drive.google.com/file/d/1kMFDzgl-u20oPHLbjbejqcO5v79y_QBM/view?usp=share_link</t>
  </si>
  <si>
    <t>M3_MyM_18a_13</t>
  </si>
  <si>
    <t>https://drive.google.com/file/d/1FXdYJXmShY9T1JHFgJPP4QwIje5yISRt/view?usp=share_link</t>
  </si>
  <si>
    <t>M3_MyM_18a_14</t>
  </si>
  <si>
    <t>https://drive.google.com/file/d/1PttOA7hG2wFValugsojHJlattQqnsJpS/view?usp=share_link</t>
  </si>
  <si>
    <t>M3_MyM_18a_15</t>
  </si>
  <si>
    <t>https://drive.google.com/file/d/1eiHgouJBvWQjRHpAXAZas_OQdausVH2c/view?usp=share_link</t>
  </si>
  <si>
    <t>M3_MyM_18a_16</t>
  </si>
  <si>
    <t>https://drive.google.com/file/d/18rR9c2jRhSouSa1tWWI2fYbRiJGI9aIG/view?usp=share_link</t>
  </si>
  <si>
    <t>M3_MyM_18a_17</t>
  </si>
  <si>
    <t>https://drive.google.com/file/d/1Fav_gv8Skmuu_G91QnbdvW_GQIeOAA0s/view?usp=share_link</t>
  </si>
  <si>
    <t>M3_MyM_18a_18</t>
  </si>
  <si>
    <t>https://drive.google.com/file/d/1DAi-buOGCn_ORquVuDDL7otpkaO1Xpo0/view?usp=share_link</t>
  </si>
  <si>
    <t>Tornillo pulgadas</t>
  </si>
  <si>
    <t>M3-MyM-17a</t>
  </si>
  <si>
    <t>Un tornillo de 2 pulgadas y cuarto de longitud. Debajo hay una regla en pulgadas de 4 pulgadas para poder medirlo.</t>
  </si>
  <si>
    <t>M3_MyM_17a_1</t>
  </si>
  <si>
    <t>https://drive.google.com/file/d/1AAQ6Jum58jDdnUK-gQsrxnClgqNIdFwr/view?usp=share_link</t>
  </si>
  <si>
    <t>Lápiz pulgadas</t>
  </si>
  <si>
    <t>Un lápiz de 3 pulgadas y media. Debajo una regla en pulgadas de 4 pulgadas para poder medirlo.</t>
  </si>
  <si>
    <t>M3_MyM_17a_2</t>
  </si>
  <si>
    <t>https://drive.google.com/file/d/18jQJjlnr37JBITQ5oqbRUvMCR8un32UL/view?usp=share_link</t>
  </si>
  <si>
    <t>Tuerca pulgadas</t>
  </si>
  <si>
    <t>Una tuerca de un cuarto de pulgada de longitud. Debajo una regla en pulgadas de 4 pulgadas para poder medirla.</t>
  </si>
  <si>
    <t>M3_MyM_17a_3</t>
  </si>
  <si>
    <t>https://drive.google.com/file/d/1vEjlLtLiY_t_F76B2gfVPupdLxOhfwct/view?usp=share_link</t>
  </si>
  <si>
    <t>Flor roja</t>
  </si>
  <si>
    <t>M3-EyP-7b</t>
  </si>
  <si>
    <t>Creo que saldrá como máximo con un ancho y alto de 70px. Decide la altura necesaria, que no quede mucho espacio vacío arriba y abajo en el liezo. Es decir, que la imagen quede bastante cerca del borde.</t>
  </si>
  <si>
    <t>M3_EyP_7b_1</t>
  </si>
  <si>
    <t>https://drive.google.com/file/d/1Oq2wRe7vsaADOz56OkE808SRj8ZSFV2u/view?usp=share_link</t>
  </si>
  <si>
    <t>Flor rosa</t>
  </si>
  <si>
    <t>M3_EyP_7b_2</t>
  </si>
  <si>
    <t>https://drive.google.com/file/d/1qyQWtvQbL6WMZkcilfILq3d5-_3F25HS/view?usp=share_link</t>
  </si>
  <si>
    <t>Flor amarilla</t>
  </si>
  <si>
    <t>M3_EyP_7b_3</t>
  </si>
  <si>
    <t>https://drive.google.com/file/d/14OdiMy0tata4U6zoMbbvwTYjoxZ5O2W1/view?usp=share_link</t>
  </si>
  <si>
    <t>Flor azul</t>
  </si>
  <si>
    <t>M3_EyP_7b_4</t>
  </si>
  <si>
    <t>https://drive.google.com/file/d/1tP6HAVMbCbnRwML9H2CerxezgdHLw1-V/view?usp=share_link</t>
  </si>
  <si>
    <t>Bola de billar blanca</t>
  </si>
  <si>
    <t>M3_EyP_7b_5</t>
  </si>
  <si>
    <r>
      <rPr>
        <rFont val="Calibri"/>
        <sz val="12.0"/>
      </rPr>
      <t xml:space="preserve">Le hacía un poco más de contorno, apenas se ve claro: </t>
    </r>
    <r>
      <rPr>
        <rFont val="Calibri"/>
        <color rgb="FF1155CC"/>
        <sz val="12.0"/>
        <u/>
      </rPr>
      <t>https://gyazo.com/b43ed9e976ae3fd44d4e8806146de874</t>
    </r>
    <r>
      <rPr>
        <rFont val="Calibri"/>
        <sz val="12.0"/>
      </rPr>
      <t xml:space="preserve"> </t>
    </r>
  </si>
  <si>
    <t>https://drive.google.com/file/d/1Nr0eP1mMi13EiY31cBHgrostULWCvxkK/view?usp=share_link</t>
  </si>
  <si>
    <t>Bola de billar negra</t>
  </si>
  <si>
    <t>M3_EyP_7b_6</t>
  </si>
  <si>
    <t>https://drive.google.com/file/d/1aIN06P1JFGnt2R8Kz5Cz8ZW0C5lzibfC/view?usp=share_link</t>
  </si>
  <si>
    <t>Bola de billar roja lisa</t>
  </si>
  <si>
    <t>M3_EyP_7b_7</t>
  </si>
  <si>
    <t>Que no sea roja, de otro color plis.</t>
  </si>
  <si>
    <t>https://drive.google.com/file/d/1vn0qNrwhEszIj4joXyW-6qIPhFh236zg/view?usp=share_link</t>
  </si>
  <si>
    <t>Bola de billar roja rallada</t>
  </si>
  <si>
    <t>M3_EyP_7b_8</t>
  </si>
  <si>
    <t>https://drive.google.com/file/d/1fSX2khYk5r8d_YeCkkOsaKvoDTMC3va_/view?usp=share_link</t>
  </si>
  <si>
    <t>M2_EyP_2a_6</t>
  </si>
  <si>
    <t>M3_EyP_7b_9</t>
  </si>
  <si>
    <t>https://drive.google.com/file/d/1VQrJkULltW_oXmuZXgrVF83SjvTB7ZxK/view?usp=share_link</t>
  </si>
  <si>
    <t>Moto</t>
  </si>
  <si>
    <t>M2_EyP_2a_7</t>
  </si>
  <si>
    <t>M3_EyP_7b_10</t>
  </si>
  <si>
    <t>https://drive.google.com/file/d/14HN0TfpSVFuPCxkzmAs4t3dHRzG7rGsB/view?usp=share_link</t>
  </si>
  <si>
    <t>M2_EyP_2a_8</t>
  </si>
  <si>
    <t>M3_EyP_7b_11</t>
  </si>
  <si>
    <t>https://drive.google.com/file/d/1A9ZDa_p7ODQ6Bb-tzoLCFlO8A-iMYY7i/view?usp=share_link</t>
  </si>
  <si>
    <t>Patinete</t>
  </si>
  <si>
    <t>M2_EyP_2a_9</t>
  </si>
  <si>
    <t>M3_EyP_7b_12</t>
  </si>
  <si>
    <t>https://drive.google.com/file/d/1a7SdjIJXduFVGrs1M-D-E27MuE5PfOkI/view?usp=share_link</t>
  </si>
  <si>
    <t>Recta numérica multiplicación</t>
  </si>
  <si>
    <t>M3-NyO-42a</t>
  </si>
  <si>
    <r>
      <rPr>
        <rFont val="Calibri"/>
        <sz val="12.0"/>
      </rPr>
      <t xml:space="preserve">Que tenga un parecido con M2_NyO_29a_1.
Tiene que representar la multiplicación 7*3 = 21:
</t>
    </r>
    <r>
      <rPr>
        <rFont val="Calibri"/>
        <color rgb="FF1155CC"/>
        <sz val="12.0"/>
        <u/>
      </rPr>
      <t>https://drive.google.com/file/d/1w699wCe1uqUnYkUYsBWHuQfwg9-Rfw2O/view?usp=share_link</t>
    </r>
  </si>
  <si>
    <t>M3_NyO_42a_1</t>
  </si>
  <si>
    <t>https://drive.google.com/file/d/1ht2CLi_HerpUJWAzl8UP4GV4F6WZOSi9/view?usp=share_link</t>
  </si>
  <si>
    <t>Recta numérica suma</t>
  </si>
  <si>
    <r>
      <rPr>
        <rFont val="Calibri"/>
        <sz val="12.0"/>
      </rPr>
      <t xml:space="preserve">Una image con esta forma aproximada: </t>
    </r>
    <r>
      <rPr>
        <rFont val="Calibri"/>
        <color rgb="FF1155CC"/>
        <sz val="12.0"/>
        <u/>
      </rPr>
      <t xml:space="preserve">https://drive.google.com/file/d/1ahALwrXSrbYyjPzR1wj9O3Ze9kdRLxJr/view?usp=share_link
</t>
    </r>
    <r>
      <rPr>
        <rFont val="Calibri"/>
        <sz val="12.0"/>
      </rPr>
      <t xml:space="preserve">Con un estilo similar a M2_NyO_29a_1
Nosotros luego lo rellenaremos arriba y abajo con textos como estos: </t>
    </r>
    <r>
      <rPr>
        <rFont val="Calibri"/>
        <color rgb="FF1155CC"/>
        <sz val="12.0"/>
        <u/>
      </rPr>
      <t>https://drive.google.com/file/d/1Bko06XaoEbwWqdiDhHMLVUv6qxAzv2ew/view?usp=share_link</t>
    </r>
  </si>
  <si>
    <t>M3_NyO_31b_1</t>
  </si>
  <si>
    <t>https://drive.google.com/file/d/1u2VCb074aGaMJa0cVef7GtQ4Vp69c6DD/view?usp=share_link</t>
  </si>
  <si>
    <r>
      <rPr>
        <rFont val="Calibri"/>
        <sz val="12.0"/>
      </rPr>
      <t xml:space="preserve">Una image con esta forma aproximada: </t>
    </r>
    <r>
      <rPr>
        <rFont val="Calibri"/>
        <color rgb="FF1155CC"/>
        <sz val="12.0"/>
        <u/>
      </rPr>
      <t>https://drive.google.com/file/d/1JX7C0ETAMmgJdXvkdcAXCNxLsj6rW8BQ/view?usp=share_link</t>
    </r>
    <r>
      <rPr>
        <rFont val="Calibri"/>
        <sz val="12.0"/>
      </rPr>
      <t xml:space="preserve">
Con un estilo similar a M2_NyO_29a_1
Nosotros luego lo rellenaremos arriba y abajo con textos como estos: </t>
    </r>
    <r>
      <rPr>
        <rFont val="Calibri"/>
        <color rgb="FF1155CC"/>
        <sz val="12.0"/>
        <u/>
      </rPr>
      <t>https://drive.google.com/file/d/11x7zfDFfa9EV-DkglCgh_w8d5TacX2rr/view?usp=share_link</t>
    </r>
  </si>
  <si>
    <t>M3_NyO_32b_1</t>
  </si>
  <si>
    <t>https://drive.google.com/file/d/1SfAKjv3nFcwHhNtOab1bb5UZu-5Khap-/view?usp=share_link</t>
  </si>
  <si>
    <t>Actividades</t>
  </si>
  <si>
    <t>Quien puede poner este estado</t>
  </si>
  <si>
    <t>Qué significa</t>
  </si>
  <si>
    <t>Pendiente de revisión</t>
  </si>
  <si>
    <t>Editor</t>
  </si>
  <si>
    <t>Pendiente de revisar ortografía y el castellano.</t>
  </si>
  <si>
    <t>Ortografía+cast</t>
  </si>
  <si>
    <t>Pendiente de montar JSON (sin imagen).</t>
  </si>
  <si>
    <t>JSON sin imagen</t>
  </si>
  <si>
    <t>Pendiente de montar JSON (con imagen).</t>
  </si>
  <si>
    <t>JSON con imagen</t>
  </si>
  <si>
    <t>Pendiente de revisar.</t>
  </si>
  <si>
    <t>JSON terminado.</t>
  </si>
  <si>
    <t>Imágenes</t>
  </si>
  <si>
    <t>Se ha revisado que la actividad se corresponde con el concepto y el outcome, se ha copiado del excel ARG (hoja de actividades y de imágenes). Pendiente de revisar descripción de imagen.</t>
  </si>
  <si>
    <t>Pendiente de dibujar</t>
  </si>
  <si>
    <t>Se puede dibujar la imagen.</t>
  </si>
  <si>
    <t>Pendiente de revisar</t>
  </si>
  <si>
    <t>Autor</t>
  </si>
  <si>
    <t>Se puede revisar la imagen para recibir OK o comentarios.</t>
  </si>
  <si>
    <t>Pendiente de corrección</t>
  </si>
  <si>
    <t>Se puede corregir la imagen a partir de los comentarios.</t>
  </si>
  <si>
    <t>Imagen terminada.</t>
  </si>
  <si>
    <t>Matemáticas</t>
  </si>
  <si>
    <t>Problema técnico</t>
  </si>
  <si>
    <t>\"type\": \"bar\"</t>
  </si>
  <si>
    <t>Gráfico de barras</t>
  </si>
  <si>
    <t>\"type\": \"line\"</t>
  </si>
  <si>
    <t>Curva de frecuencias</t>
  </si>
  <si>
    <t>\"type\": \"pie\"</t>
  </si>
  <si>
    <t>Gráfico de sectores</t>
  </si>
  <si>
    <t>Choice matrix – inline</t>
  </si>
  <si>
    <t>True/False</t>
  </si>
  <si>
    <t>clock</t>
  </si>
  <si>
    <t>Clock</t>
  </si>
  <si>
    <t>Cloze with drag &amp; drop</t>
  </si>
  <si>
    <t>Cloze with drop down</t>
  </si>
  <si>
    <t>counting</t>
  </si>
  <si>
    <t>Counting</t>
  </si>
  <si>
    <t>equivLiteral</t>
  </si>
  <si>
    <t>Cloze math (Literal)</t>
  </si>
  <si>
    <t>equivSymbolic</t>
  </si>
  <si>
    <t>Cloze math (Symbolic)</t>
  </si>
  <si>
    <t>labelImage</t>
  </si>
  <si>
    <t>Label image with drag and drop</t>
  </si>
  <si>
    <t>Match list</t>
  </si>
  <si>
    <t>Multiple choice – multiple response</t>
  </si>
  <si>
    <t>Multiple choice – standard</t>
  </si>
  <si>
    <t>numberline</t>
  </si>
  <si>
    <t>Numberline</t>
  </si>
  <si>
    <t>orderNumbers</t>
  </si>
  <si>
    <t>Order List</t>
  </si>
  <si>
    <t>pathway</t>
  </si>
  <si>
    <t>pictograph</t>
  </si>
  <si>
    <t>valor</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</si>
</sst>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
    <numFmt numFmtId="165" formatCode="dd/mm/yyyy"/>
    <numFmt numFmtId="166" formatCode="#,##0.00 %"/>
  </numFmts>
  <fonts count="36">
    <font>
      <sz val="10.0"/>
      <color rgb="FF000000"/>
      <name val="Arial"/>
      <scheme val="minor"/>
    </font>
    <font>
      <b/>
      <sz val="12.0"/>
      <color theme="1"/>
      <name val="Calibri"/>
    </font>
    <font>
      <b/>
      <sz val="12.0"/>
      <color rgb="FF000000"/>
      <name val="Calibri"/>
    </font>
    <font>
      <sz val="12.0"/>
      <color rgb="FF000000"/>
      <name val="Docs-Calibri"/>
    </font>
    <font>
      <sz val="12.0"/>
      <color rgb="FF000000"/>
      <name val="Calibri"/>
    </font>
    <font>
      <sz val="12.0"/>
      <color theme="1"/>
      <name val="Calibri"/>
    </font>
    <font>
      <sz val="12.0"/>
      <color rgb="FFFFFFFF"/>
      <name val="Calibri"/>
    </font>
    <font>
      <sz val="12.0"/>
      <color rgb="FFEA4335"/>
      <name val="Calibri"/>
    </font>
    <font>
      <color theme="1"/>
      <name val="Arial"/>
    </font>
    <font>
      <color theme="1"/>
      <name val="Arial"/>
      <scheme val="minor"/>
    </font>
    <font>
      <sz val="12.0"/>
      <color rgb="FF0000FF"/>
      <name val="Calibri"/>
    </font>
    <font>
      <u/>
      <sz val="12.0"/>
      <color rgb="FF0000FF"/>
      <name val="Calibri"/>
    </font>
    <font>
      <u/>
      <sz val="12.0"/>
      <color rgb="FF000000"/>
      <name val="Calibri"/>
    </font>
    <font>
      <u/>
      <sz val="12.0"/>
      <color rgb="FF0000FF"/>
      <name val="Calibri"/>
    </font>
    <font>
      <u/>
      <sz val="12.0"/>
      <color rgb="FF0000FF"/>
      <name val="Calibri"/>
    </font>
    <font>
      <u/>
      <sz val="12.0"/>
      <color rgb="FF0000FF"/>
      <name val="Calibri"/>
    </font>
    <font>
      <strike/>
      <sz val="12.0"/>
      <color rgb="FF000000"/>
      <name val="Calibri"/>
    </font>
    <font>
      <u/>
      <sz val="12.0"/>
      <color rgb="FF0000FF"/>
      <name val="Calibri"/>
    </font>
    <font>
      <sz val="12.0"/>
      <color rgb="FF202124"/>
      <name val="Calibri"/>
    </font>
    <font>
      <u/>
      <sz val="12.0"/>
      <color rgb="FF0000FF"/>
      <name val="Calibri"/>
    </font>
    <font>
      <u/>
      <sz val="12.0"/>
      <color rgb="FF0000FF"/>
      <name val="Calibri"/>
    </font>
    <font>
      <u/>
      <sz val="12.0"/>
      <color rgb="FF1155CC"/>
      <name val="Calibri"/>
    </font>
    <font>
      <u/>
      <sz val="12.0"/>
      <color rgb="FF0000FF"/>
      <name val="Calibri"/>
    </font>
    <font>
      <sz val="12.0"/>
      <color rgb="FF000000"/>
      <name val="&quot;docs-Calibri&quot;"/>
    </font>
    <font>
      <u/>
      <sz val="12.0"/>
      <color rgb="FF0000FF"/>
      <name val="Calibri"/>
    </font>
    <font>
      <u/>
      <sz val="12.0"/>
      <color rgb="FF0000FF"/>
      <name val="Calibri"/>
    </font>
    <font>
      <u/>
      <sz val="12.0"/>
      <color rgb="FF0000FF"/>
      <name val="Calibri"/>
    </font>
    <font>
      <u/>
      <sz val="12.0"/>
      <color rgb="FF0000FF"/>
      <name val="Calibri"/>
    </font>
    <font>
      <b/>
      <sz val="12.0"/>
      <color rgb="FFFFFFFF"/>
      <name val="Arial"/>
    </font>
    <font>
      <sz val="12.0"/>
      <color theme="1"/>
      <name val="Arial"/>
    </font>
    <font/>
    <font>
      <b/>
      <sz val="14.0"/>
      <color theme="1"/>
      <name val="Calibri"/>
    </font>
    <font>
      <b/>
      <sz val="14.0"/>
      <color rgb="FFFFFFFF"/>
      <name val="Calibri"/>
    </font>
    <font>
      <sz val="14.0"/>
      <color theme="1"/>
      <name val="Calibri"/>
    </font>
    <font>
      <b/>
      <color theme="1"/>
      <name val="Arial"/>
    </font>
    <font>
      <b/>
      <color theme="1"/>
      <name val="Arial"/>
      <scheme val="minor"/>
    </font>
  </fonts>
  <fills count="20">
    <fill>
      <patternFill patternType="none"/>
    </fill>
    <fill>
      <patternFill patternType="lightGray"/>
    </fill>
    <fill>
      <patternFill patternType="solid">
        <fgColor rgb="FFFCE5CD"/>
        <bgColor rgb="FFFCE5CD"/>
      </patternFill>
    </fill>
    <fill>
      <patternFill patternType="solid">
        <fgColor rgb="FFD9D2E9"/>
        <bgColor rgb="FFD9D2E9"/>
      </patternFill>
    </fill>
    <fill>
      <patternFill patternType="solid">
        <fgColor rgb="FFEAD1DC"/>
        <bgColor rgb="FFEAD1DC"/>
      </patternFill>
    </fill>
    <fill>
      <patternFill patternType="solid">
        <fgColor rgb="FFFFFFFF"/>
        <bgColor rgb="FFFFFFFF"/>
      </patternFill>
    </fill>
    <fill>
      <patternFill patternType="solid">
        <fgColor rgb="FFC9DAF8"/>
        <bgColor rgb="FFC9DAF8"/>
      </patternFill>
    </fill>
    <fill>
      <patternFill patternType="solid">
        <fgColor rgb="FFA4C2F4"/>
        <bgColor rgb="FFA4C2F4"/>
      </patternFill>
    </fill>
    <fill>
      <patternFill patternType="solid">
        <fgColor rgb="FF6D9EEB"/>
        <bgColor rgb="FF6D9EEB"/>
      </patternFill>
    </fill>
    <fill>
      <patternFill patternType="solid">
        <fgColor rgb="FFB7E1CD"/>
        <bgColor rgb="FFB7E1CD"/>
      </patternFill>
    </fill>
    <fill>
      <patternFill patternType="solid">
        <fgColor rgb="FFFF0000"/>
        <bgColor rgb="FFFF0000"/>
      </patternFill>
    </fill>
    <fill>
      <patternFill patternType="solid">
        <fgColor theme="0"/>
        <bgColor theme="0"/>
      </patternFill>
    </fill>
    <fill>
      <patternFill patternType="solid">
        <fgColor rgb="FFF4CCCC"/>
        <bgColor rgb="FFF4CCCC"/>
      </patternFill>
    </fill>
    <fill>
      <patternFill patternType="solid">
        <fgColor rgb="FFFFF2CC"/>
        <bgColor rgb="FFFFF2CC"/>
      </patternFill>
    </fill>
    <fill>
      <patternFill patternType="solid">
        <fgColor rgb="FF3C78D8"/>
        <bgColor rgb="FF3C78D8"/>
      </patternFill>
    </fill>
    <fill>
      <patternFill patternType="solid">
        <fgColor rgb="FFCFE2F3"/>
        <bgColor rgb="FFCFE2F3"/>
      </patternFill>
    </fill>
    <fill>
      <patternFill patternType="solid">
        <fgColor rgb="FFFFE599"/>
        <bgColor rgb="FFFFE599"/>
      </patternFill>
    </fill>
    <fill>
      <patternFill patternType="solid">
        <fgColor rgb="FFF9CB9C"/>
        <bgColor rgb="FFF9CB9C"/>
      </patternFill>
    </fill>
    <fill>
      <patternFill patternType="solid">
        <fgColor rgb="FFDD7E6B"/>
        <bgColor rgb="FFDD7E6B"/>
      </patternFill>
    </fill>
    <fill>
      <patternFill patternType="solid">
        <fgColor rgb="FF1155CC"/>
        <bgColor rgb="FF1155CC"/>
      </patternFill>
    </fill>
  </fills>
  <borders count="10">
    <border/>
    <border>
      <right style="thin">
        <color rgb="FF000000"/>
      </right>
    </border>
    <border>
      <left style="thin">
        <color rgb="FF000000"/>
      </left>
      <top style="thin">
        <color rgb="FF000000"/>
      </top>
    </border>
    <border>
      <left style="thin">
        <color rgb="FF000000"/>
      </left>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18">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1" numFmtId="0" xfId="0" applyAlignment="1" applyFont="1">
      <alignment horizontal="center" shrinkToFit="0" vertical="center" wrapText="1"/>
    </xf>
    <xf borderId="0" fillId="2" fontId="2" numFmtId="0" xfId="0" applyAlignment="1" applyFont="1">
      <alignment horizontal="center" shrinkToFit="0" vertical="center" wrapText="1"/>
    </xf>
    <xf borderId="0" fillId="3" fontId="1" numFmtId="0" xfId="0" applyAlignment="1" applyFill="1" applyFont="1">
      <alignment horizontal="center" readingOrder="0" shrinkToFit="0" vertical="center" wrapText="1"/>
    </xf>
    <xf borderId="0" fillId="4" fontId="1" numFmtId="0" xfId="0" applyAlignment="1" applyFill="1" applyFont="1">
      <alignment horizontal="center" readingOrder="0" shrinkToFit="0" vertical="center" wrapText="1"/>
    </xf>
    <xf borderId="0" fillId="2" fontId="1" numFmtId="0" xfId="0" applyAlignment="1" applyFont="1">
      <alignment horizontal="center" readingOrder="0" shrinkToFit="0" vertical="center" wrapText="0"/>
    </xf>
    <xf borderId="0" fillId="5" fontId="3" numFmtId="0" xfId="0" applyAlignment="1" applyFill="1" applyFont="1">
      <alignment horizontal="center" readingOrder="0" vertical="center"/>
    </xf>
    <xf borderId="0" fillId="0" fontId="4" numFmtId="0" xfId="0" applyAlignment="1" applyFont="1">
      <alignment horizontal="left" readingOrder="0" shrinkToFit="0" vertical="center" wrapText="1"/>
    </xf>
    <xf borderId="0" fillId="0" fontId="5" numFmtId="0" xfId="0" applyAlignment="1" applyFont="1">
      <alignment horizontal="center" readingOrder="0" shrinkToFit="0" vertical="center" wrapText="1"/>
    </xf>
    <xf borderId="0" fillId="0" fontId="6" numFmtId="0" xfId="0" applyAlignment="1" applyFont="1">
      <alignment horizontal="center" readingOrder="0" shrinkToFit="0" vertical="center" wrapText="1"/>
    </xf>
    <xf borderId="0" fillId="0" fontId="4" numFmtId="0" xfId="0" applyAlignment="1" applyFont="1">
      <alignment horizontal="center" shrinkToFit="0" vertical="center" wrapText="1"/>
    </xf>
    <xf borderId="0" fillId="0" fontId="4" numFmtId="0" xfId="0" applyAlignment="1" applyFont="1">
      <alignment shrinkToFit="0" vertical="center" wrapText="1"/>
    </xf>
    <xf borderId="0" fillId="0" fontId="4" numFmtId="0" xfId="0" applyAlignment="1" applyFont="1">
      <alignment readingOrder="0" shrinkToFit="0" vertical="center" wrapText="1"/>
    </xf>
    <xf borderId="0" fillId="5" fontId="4" numFmtId="0" xfId="0" applyAlignment="1" applyFont="1">
      <alignment horizontal="center" shrinkToFit="0" vertical="center" wrapText="1"/>
    </xf>
    <xf borderId="0" fillId="5" fontId="4" numFmtId="0" xfId="0" applyAlignment="1" applyFont="1">
      <alignment horizontal="left" readingOrder="0" shrinkToFit="0" vertical="center" wrapText="1"/>
    </xf>
    <xf borderId="0" fillId="5" fontId="4" numFmtId="0" xfId="0" applyAlignment="1" applyFont="1">
      <alignment horizontal="left" shrinkToFit="0" vertical="center" wrapText="1"/>
    </xf>
    <xf borderId="0" fillId="5" fontId="4" numFmtId="0" xfId="0" applyAlignment="1" applyFont="1">
      <alignment horizontal="center" shrinkToFit="0" vertical="center" wrapText="1"/>
    </xf>
    <xf borderId="0" fillId="0" fontId="4" numFmtId="0" xfId="0" applyAlignment="1" applyFont="1">
      <alignment horizontal="left" shrinkToFit="0" vertical="center" wrapText="1"/>
    </xf>
    <xf borderId="0" fillId="0" fontId="4" numFmtId="0" xfId="0" applyAlignment="1" applyFont="1">
      <alignment shrinkToFit="0" vertical="center" wrapText="1"/>
    </xf>
    <xf borderId="0" fillId="0" fontId="4" numFmtId="0" xfId="0" applyAlignment="1" applyFont="1">
      <alignment horizontal="center" readingOrder="0" shrinkToFit="0" vertical="center" wrapText="1"/>
    </xf>
    <xf borderId="0" fillId="0" fontId="5" numFmtId="0" xfId="0" applyAlignment="1" applyFont="1">
      <alignment readingOrder="0" shrinkToFit="0" vertical="bottom" wrapText="1"/>
    </xf>
    <xf borderId="0" fillId="0" fontId="4" numFmtId="0" xfId="0" applyAlignment="1" applyFont="1">
      <alignment horizontal="center" shrinkToFit="0" vertical="center" wrapText="1"/>
    </xf>
    <xf borderId="0" fillId="0" fontId="5" numFmtId="0" xfId="0" applyAlignment="1" applyFont="1">
      <alignment readingOrder="0" shrinkToFit="0" vertical="center" wrapText="1"/>
    </xf>
    <xf borderId="0" fillId="0" fontId="5" numFmtId="0" xfId="0" applyAlignment="1" applyFont="1">
      <alignment horizontal="center" shrinkToFit="0" vertical="center" wrapText="1"/>
    </xf>
    <xf borderId="0" fillId="0" fontId="5" numFmtId="0" xfId="0" applyAlignment="1" applyFont="1">
      <alignment shrinkToFit="0" vertical="center" wrapText="1"/>
    </xf>
    <xf borderId="0" fillId="5" fontId="5" numFmtId="0" xfId="0" applyAlignment="1" applyFont="1">
      <alignment horizontal="center" shrinkToFit="0" vertical="center" wrapText="1"/>
    </xf>
    <xf borderId="0" fillId="0" fontId="4" numFmtId="0" xfId="0" applyAlignment="1" applyFont="1">
      <alignment horizontal="left" shrinkToFit="0" vertical="center" wrapText="1"/>
    </xf>
    <xf borderId="0" fillId="0" fontId="5" numFmtId="0" xfId="0" applyAlignment="1" applyFont="1">
      <alignment shrinkToFit="0" vertical="bottom" wrapText="1"/>
    </xf>
    <xf borderId="0" fillId="5" fontId="4" numFmtId="0" xfId="0" applyAlignment="1" applyFont="1">
      <alignment horizontal="center" readingOrder="0" vertical="center"/>
    </xf>
    <xf borderId="0" fillId="0" fontId="4" numFmtId="11" xfId="0" applyAlignment="1" applyFont="1" applyNumberFormat="1">
      <alignment readingOrder="0" shrinkToFit="0" vertical="center" wrapText="1"/>
    </xf>
    <xf borderId="0" fillId="0" fontId="4" numFmtId="11" xfId="0" applyAlignment="1" applyFont="1" applyNumberFormat="1">
      <alignment horizontal="left" readingOrder="0" shrinkToFit="0" vertical="center" wrapText="1"/>
    </xf>
    <xf borderId="0" fillId="5" fontId="4" numFmtId="0" xfId="0" applyAlignment="1" applyFont="1">
      <alignment horizontal="left" shrinkToFit="0" vertical="center" wrapText="1"/>
    </xf>
    <xf borderId="0" fillId="0" fontId="4" numFmtId="0" xfId="0" applyAlignment="1" applyFont="1">
      <alignment horizontal="left" shrinkToFit="0" vertical="center" wrapText="1"/>
    </xf>
    <xf borderId="0" fillId="5" fontId="5" numFmtId="0" xfId="0" applyAlignment="1" applyFont="1">
      <alignment shrinkToFit="0" vertical="center" wrapText="1"/>
    </xf>
    <xf borderId="0" fillId="5" fontId="5" numFmtId="0" xfId="0" applyAlignment="1" applyFont="1">
      <alignment readingOrder="0" shrinkToFit="0" vertical="center" wrapText="1"/>
    </xf>
    <xf borderId="0" fillId="0" fontId="5" numFmtId="0" xfId="0" applyAlignment="1" applyFont="1">
      <alignment shrinkToFit="0" vertical="center" wrapText="1"/>
    </xf>
    <xf borderId="0" fillId="6" fontId="5" numFmtId="0" xfId="0" applyAlignment="1" applyFill="1" applyFont="1">
      <alignment horizontal="center" shrinkToFit="0" vertical="center" wrapText="1"/>
    </xf>
    <xf borderId="0" fillId="0" fontId="5" numFmtId="0" xfId="0" applyAlignment="1" applyFont="1">
      <alignment vertical="center"/>
    </xf>
    <xf borderId="0" fillId="7" fontId="5" numFmtId="0" xfId="0" applyAlignment="1" applyFill="1" applyFont="1">
      <alignment horizontal="center" shrinkToFit="0" vertical="center" wrapText="1"/>
    </xf>
    <xf borderId="0" fillId="8" fontId="5" numFmtId="0" xfId="0" applyAlignment="1" applyFill="1" applyFont="1">
      <alignment horizontal="center" shrinkToFit="0" vertical="center" wrapText="1"/>
    </xf>
    <xf borderId="0" fillId="0" fontId="3" numFmtId="0" xfId="0" applyAlignment="1" applyFont="1">
      <alignment horizontal="center" readingOrder="0" vertical="center"/>
    </xf>
    <xf borderId="0" fillId="9" fontId="4" numFmtId="0" xfId="0" applyAlignment="1" applyFill="1" applyFont="1">
      <alignment readingOrder="0" shrinkToFit="0" vertical="center" wrapText="0"/>
    </xf>
    <xf borderId="0" fillId="0" fontId="5" numFmtId="0" xfId="0" applyAlignment="1" applyFont="1">
      <alignment horizontal="center" shrinkToFit="0" vertical="center" wrapText="1"/>
    </xf>
    <xf borderId="0" fillId="10" fontId="4" numFmtId="0" xfId="0" applyAlignment="1" applyFill="1" applyFont="1">
      <alignment horizontal="left" readingOrder="0" shrinkToFit="0" vertical="center" wrapText="1"/>
    </xf>
    <xf borderId="0" fillId="5" fontId="4" numFmtId="0" xfId="0" applyAlignment="1" applyFont="1">
      <alignment readingOrder="0" shrinkToFit="0" vertical="center" wrapText="1"/>
    </xf>
    <xf borderId="0" fillId="5" fontId="4" numFmtId="0" xfId="0" applyAlignment="1" applyFont="1">
      <alignment shrinkToFit="0" vertical="center" wrapText="1"/>
    </xf>
    <xf borderId="0" fillId="9" fontId="4" numFmtId="0" xfId="0" applyAlignment="1" applyFont="1">
      <alignment horizontal="left" readingOrder="0" shrinkToFit="0" vertical="center" wrapText="1"/>
    </xf>
    <xf borderId="0" fillId="0" fontId="7" numFmtId="0" xfId="0" applyAlignment="1" applyFont="1">
      <alignment horizontal="center" readingOrder="0" shrinkToFit="0" vertical="center" wrapText="1"/>
    </xf>
    <xf borderId="0" fillId="4" fontId="5" numFmtId="0" xfId="0" applyAlignment="1" applyFont="1">
      <alignment shrinkToFit="0" vertical="center" wrapText="1"/>
    </xf>
    <xf borderId="0" fillId="5" fontId="8" numFmtId="0" xfId="0" applyAlignment="1" applyFont="1">
      <alignment shrinkToFit="0" vertical="center" wrapText="1"/>
    </xf>
    <xf borderId="0" fillId="0" fontId="9" numFmtId="0" xfId="0" applyFont="1"/>
    <xf borderId="0" fillId="0" fontId="6" numFmtId="0" xfId="0" applyAlignment="1" applyFont="1">
      <alignment horizontal="center" shrinkToFit="0" vertical="center" wrapText="1"/>
    </xf>
    <xf borderId="0" fillId="11" fontId="5" numFmtId="0" xfId="0" applyAlignment="1" applyFill="1" applyFont="1">
      <alignment readingOrder="0" shrinkToFit="0" vertical="center" wrapText="1"/>
    </xf>
    <xf borderId="0" fillId="11" fontId="5" numFmtId="0" xfId="0" applyAlignment="1" applyFont="1">
      <alignment readingOrder="0" shrinkToFit="0" vertical="center" wrapText="1"/>
    </xf>
    <xf borderId="0" fillId="0" fontId="9" numFmtId="0" xfId="0" applyAlignment="1" applyFont="1">
      <alignment vertical="center"/>
    </xf>
    <xf borderId="0" fillId="5" fontId="5" numFmtId="0" xfId="0" applyAlignment="1" applyFont="1">
      <alignment horizontal="center" shrinkToFit="0" vertical="center" wrapText="1"/>
    </xf>
    <xf borderId="0" fillId="5" fontId="5" numFmtId="0" xfId="0" applyAlignment="1" applyFont="1">
      <alignment shrinkToFit="0" vertical="center" wrapText="1"/>
    </xf>
    <xf borderId="0" fillId="5" fontId="10" numFmtId="0" xfId="0" applyAlignment="1" applyFont="1">
      <alignment readingOrder="0" shrinkToFit="0" vertical="center" wrapText="1"/>
    </xf>
    <xf borderId="0" fillId="11" fontId="5" numFmtId="0" xfId="0" applyAlignment="1" applyFont="1">
      <alignment readingOrder="0" shrinkToFit="0" vertical="center" wrapText="1"/>
    </xf>
    <xf borderId="0" fillId="5" fontId="11" numFmtId="0" xfId="0" applyAlignment="1" applyFont="1">
      <alignment readingOrder="0" shrinkToFit="0" vertical="center" wrapText="1"/>
    </xf>
    <xf borderId="0" fillId="5" fontId="5" numFmtId="0" xfId="0" applyAlignment="1" applyFont="1">
      <alignment shrinkToFit="0" vertical="center" wrapText="1"/>
    </xf>
    <xf borderId="0" fillId="5" fontId="5" numFmtId="0" xfId="0" applyAlignment="1" applyFont="1">
      <alignment vertical="center"/>
    </xf>
    <xf borderId="0" fillId="5" fontId="12" numFmtId="0" xfId="0" applyAlignment="1" applyFont="1">
      <alignment readingOrder="0" shrinkToFit="0" vertical="center" wrapText="1"/>
    </xf>
    <xf borderId="0" fillId="0" fontId="13" numFmtId="0" xfId="0" applyAlignment="1" applyFont="1">
      <alignment readingOrder="0" shrinkToFit="0" vertical="center" wrapText="1"/>
    </xf>
    <xf borderId="0" fillId="0" fontId="14" numFmtId="0" xfId="0" applyAlignment="1" applyFont="1">
      <alignment readingOrder="0" shrinkToFit="0" wrapText="1"/>
    </xf>
    <xf borderId="0" fillId="0" fontId="5" numFmtId="0" xfId="0" applyAlignment="1" applyFont="1">
      <alignment shrinkToFit="0" vertical="center" wrapText="1"/>
    </xf>
    <xf borderId="0" fillId="0" fontId="1" numFmtId="0" xfId="0" applyAlignment="1" applyFont="1">
      <alignment shrinkToFit="0" vertical="center" wrapText="1"/>
    </xf>
    <xf borderId="0" fillId="5" fontId="4" numFmtId="0" xfId="0" applyAlignment="1" applyFont="1">
      <alignment horizontal="center" readingOrder="0" shrinkToFit="0" vertical="center" wrapText="1"/>
    </xf>
    <xf borderId="0" fillId="0" fontId="5" numFmtId="0" xfId="0" applyAlignment="1" applyFont="1">
      <alignment horizontal="left" readingOrder="0" shrinkToFit="0" vertical="center" wrapText="1"/>
    </xf>
    <xf borderId="0" fillId="5" fontId="4" numFmtId="0" xfId="0" applyAlignment="1" applyFont="1">
      <alignment shrinkToFit="0" vertical="center" wrapText="1"/>
    </xf>
    <xf borderId="0" fillId="0" fontId="15" numFmtId="0" xfId="0" applyAlignment="1" applyFont="1">
      <alignment readingOrder="0" shrinkToFit="0" vertical="bottom" wrapText="1"/>
    </xf>
    <xf borderId="0" fillId="0" fontId="5" numFmtId="0" xfId="0" applyAlignment="1" applyFont="1">
      <alignment vertical="center"/>
    </xf>
    <xf borderId="0" fillId="12" fontId="4" numFmtId="0" xfId="0" applyAlignment="1" applyFill="1" applyFont="1">
      <alignment shrinkToFit="0" vertical="center" wrapText="1"/>
    </xf>
    <xf borderId="0" fillId="0" fontId="16" numFmtId="0" xfId="0" applyAlignment="1" applyFont="1">
      <alignment horizontal="left" readingOrder="0" shrinkToFit="0" vertical="center" wrapText="1"/>
    </xf>
    <xf borderId="0" fillId="0" fontId="5" numFmtId="0" xfId="0" applyAlignment="1" applyFont="1">
      <alignment horizontal="left" shrinkToFit="0" vertical="center" wrapText="1"/>
    </xf>
    <xf borderId="0" fillId="0" fontId="5" numFmtId="0" xfId="0" applyAlignment="1" applyFont="1">
      <alignment readingOrder="0" shrinkToFit="0" vertical="center" wrapText="1"/>
    </xf>
    <xf borderId="0" fillId="0" fontId="8" numFmtId="0" xfId="0" applyAlignment="1" applyFont="1">
      <alignment vertical="center"/>
    </xf>
    <xf borderId="0" fillId="0" fontId="4" numFmtId="0" xfId="0" applyAlignment="1" applyFont="1">
      <alignment readingOrder="0" vertical="center"/>
    </xf>
    <xf borderId="0" fillId="0" fontId="5" numFmtId="0" xfId="0" applyAlignment="1" applyFont="1">
      <alignment readingOrder="0" vertical="center"/>
    </xf>
    <xf borderId="0" fillId="5" fontId="5" numFmtId="0" xfId="0" applyAlignment="1" applyFont="1">
      <alignment vertical="center"/>
    </xf>
    <xf borderId="0" fillId="0" fontId="17" numFmtId="0" xfId="0" applyAlignment="1" applyFont="1">
      <alignment shrinkToFit="0" vertical="bottom" wrapText="1"/>
    </xf>
    <xf borderId="0" fillId="5" fontId="4" numFmtId="0" xfId="0" applyAlignment="1" applyFont="1">
      <alignment horizontal="left" readingOrder="0" vertical="center"/>
    </xf>
    <xf borderId="0" fillId="0" fontId="8" numFmtId="0" xfId="0" applyAlignment="1" applyFont="1">
      <alignment shrinkToFit="0" vertical="center" wrapText="1"/>
    </xf>
    <xf borderId="0" fillId="5" fontId="5" numFmtId="0" xfId="0" applyAlignment="1" applyFont="1">
      <alignment horizontal="center" readingOrder="0" shrinkToFit="0" vertical="center" wrapText="1"/>
    </xf>
    <xf borderId="0" fillId="5" fontId="5" numFmtId="0" xfId="0" applyAlignment="1" applyFont="1">
      <alignment readingOrder="0" shrinkToFit="0" vertical="center" wrapText="1"/>
    </xf>
    <xf borderId="0" fillId="0" fontId="5" numFmtId="0" xfId="0" applyAlignment="1" applyFont="1">
      <alignment readingOrder="0" shrinkToFit="0" vertical="center" wrapText="1"/>
    </xf>
    <xf borderId="0" fillId="0" fontId="5" numFmtId="0" xfId="0" applyAlignment="1" applyFont="1">
      <alignment readingOrder="0" shrinkToFit="0" vertical="center" wrapText="1"/>
    </xf>
    <xf borderId="0" fillId="0" fontId="5" numFmtId="0" xfId="0" applyAlignment="1" applyFont="1">
      <alignment horizontal="left" shrinkToFit="0" vertical="center" wrapText="1"/>
    </xf>
    <xf borderId="0" fillId="0" fontId="18" numFmtId="0" xfId="0" applyAlignment="1" applyFont="1">
      <alignment readingOrder="0" shrinkToFit="0" vertical="center" wrapText="1"/>
    </xf>
    <xf borderId="0" fillId="0" fontId="7" numFmtId="0" xfId="0" applyAlignment="1" applyFont="1">
      <alignment horizontal="center" shrinkToFit="0" vertical="center" wrapText="1"/>
    </xf>
    <xf borderId="0" fillId="2" fontId="1" numFmtId="0" xfId="0" applyAlignment="1" applyFont="1">
      <alignment horizontal="center" shrinkToFit="0" vertical="center" wrapText="1"/>
    </xf>
    <xf borderId="1" fillId="2" fontId="1" numFmtId="0" xfId="0" applyAlignment="1" applyBorder="1" applyFont="1">
      <alignment horizontal="center" shrinkToFit="0" vertical="center" wrapText="1"/>
    </xf>
    <xf borderId="2" fillId="4" fontId="1" numFmtId="0" xfId="0" applyAlignment="1" applyBorder="1" applyFont="1">
      <alignment horizontal="center" shrinkToFit="0" vertical="center" wrapText="1"/>
    </xf>
    <xf borderId="0" fillId="4" fontId="1" numFmtId="0" xfId="0" applyAlignment="1" applyFont="1">
      <alignment horizontal="center" shrinkToFit="0" vertical="center" wrapText="1"/>
    </xf>
    <xf borderId="3" fillId="4" fontId="1" numFmtId="0" xfId="0" applyAlignment="1" applyBorder="1" applyFont="1">
      <alignment horizontal="center" shrinkToFit="0" vertical="center" wrapText="1"/>
    </xf>
    <xf borderId="0" fillId="13" fontId="5" numFmtId="0" xfId="0" applyAlignment="1" applyFill="1" applyFont="1">
      <alignment horizontal="center" shrinkToFit="0" vertical="center" wrapText="1"/>
    </xf>
    <xf borderId="0" fillId="3" fontId="5" numFmtId="0" xfId="0" applyAlignment="1" applyFont="1">
      <alignment horizontal="center" shrinkToFit="0" vertical="center" wrapText="1"/>
    </xf>
    <xf borderId="0" fillId="12" fontId="5" numFmtId="0" xfId="0" applyAlignment="1" applyFont="1">
      <alignment horizontal="center" shrinkToFit="0" vertical="center" wrapText="1"/>
    </xf>
    <xf borderId="0" fillId="9" fontId="5" numFmtId="0" xfId="0" applyAlignment="1" applyFont="1">
      <alignment horizontal="center" shrinkToFit="0" vertical="center" wrapText="1"/>
    </xf>
    <xf borderId="1" fillId="0" fontId="5" numFmtId="0" xfId="0" applyAlignment="1" applyBorder="1" applyFont="1">
      <alignment readingOrder="0" shrinkToFit="0" vertical="center" wrapText="1"/>
    </xf>
    <xf borderId="3" fillId="0" fontId="5" numFmtId="0" xfId="0" applyAlignment="1" applyBorder="1" applyFont="1">
      <alignment horizontal="center" readingOrder="0" shrinkToFit="0" vertical="center" wrapText="1"/>
    </xf>
    <xf borderId="0" fillId="0" fontId="5" numFmtId="0" xfId="0" applyAlignment="1" applyFont="1">
      <alignment readingOrder="0" shrinkToFit="0" vertical="center" wrapText="1"/>
    </xf>
    <xf borderId="3" fillId="0" fontId="19" numFmtId="0" xfId="0" applyAlignment="1" applyBorder="1" applyFont="1">
      <alignment readingOrder="0" shrinkToFit="0" vertical="center" wrapText="1"/>
    </xf>
    <xf borderId="3" fillId="0" fontId="20" numFmtId="0" xfId="0" applyAlignment="1" applyBorder="1" applyFont="1">
      <alignment readingOrder="0" shrinkToFit="0" vertical="center" wrapText="1"/>
    </xf>
    <xf borderId="3" fillId="12" fontId="5" numFmtId="0" xfId="0" applyAlignment="1" applyBorder="1" applyFont="1">
      <alignment horizontal="center" readingOrder="0" shrinkToFit="0" vertical="center" wrapText="1"/>
    </xf>
    <xf borderId="3" fillId="0" fontId="21" numFmtId="0" xfId="0" applyAlignment="1" applyBorder="1" applyFont="1">
      <alignment readingOrder="0" shrinkToFit="0" vertical="center" wrapText="1"/>
    </xf>
    <xf borderId="0" fillId="0" fontId="5" numFmtId="164" xfId="0" applyAlignment="1" applyFont="1" applyNumberFormat="1">
      <alignment horizontal="center" shrinkToFit="0" vertical="center" wrapText="1"/>
    </xf>
    <xf borderId="0" fillId="0" fontId="8" numFmtId="0" xfId="0" applyAlignment="1" applyFont="1">
      <alignment vertical="center"/>
    </xf>
    <xf borderId="0" fillId="0" fontId="22" numFmtId="0" xfId="0" applyAlignment="1" applyFont="1">
      <alignment readingOrder="0" shrinkToFit="0" vertical="center" wrapText="1"/>
    </xf>
    <xf borderId="0" fillId="0" fontId="5" numFmtId="164" xfId="0" applyAlignment="1" applyFont="1" applyNumberFormat="1">
      <alignment horizontal="center" readingOrder="0" shrinkToFit="0" vertical="center" wrapText="1"/>
    </xf>
    <xf borderId="0" fillId="0" fontId="5" numFmtId="0" xfId="0" applyAlignment="1" applyFont="1">
      <alignment readingOrder="0" shrinkToFit="0" vertical="center" wrapText="1"/>
    </xf>
    <xf borderId="0" fillId="0" fontId="4" numFmtId="0" xfId="0" applyAlignment="1" applyFont="1">
      <alignment horizontal="center" readingOrder="0" vertical="center"/>
    </xf>
    <xf borderId="0" fillId="0" fontId="5" numFmtId="20" xfId="0" applyAlignment="1" applyFont="1" applyNumberFormat="1">
      <alignment readingOrder="0" shrinkToFit="0" vertical="center" wrapText="1"/>
    </xf>
    <xf borderId="0" fillId="0" fontId="23" numFmtId="0" xfId="0" applyAlignment="1" applyFont="1">
      <alignment horizontal="center" readingOrder="0" vertical="center"/>
    </xf>
    <xf borderId="0" fillId="0" fontId="24" numFmtId="0" xfId="0" applyAlignment="1" applyFont="1">
      <alignment horizontal="center" readingOrder="0" shrinkToFit="0" vertical="center" wrapText="1"/>
    </xf>
    <xf borderId="1" fillId="0" fontId="5" numFmtId="0" xfId="0" applyAlignment="1" applyBorder="1" applyFont="1">
      <alignment horizontal="left" readingOrder="0" shrinkToFit="0" vertical="center" wrapText="1"/>
    </xf>
    <xf borderId="1" fillId="0" fontId="5" numFmtId="0" xfId="0" applyAlignment="1" applyBorder="1" applyFont="1">
      <alignment horizontal="left" readingOrder="0" shrinkToFit="0" vertical="center" wrapText="1"/>
    </xf>
    <xf borderId="0" fillId="0" fontId="5" numFmtId="0" xfId="0" applyAlignment="1" applyFont="1">
      <alignment horizontal="left" readingOrder="0" shrinkToFit="0" vertical="center" wrapText="1"/>
    </xf>
    <xf borderId="0" fillId="0" fontId="5" numFmtId="0" xfId="0" applyAlignment="1" applyFont="1">
      <alignment horizontal="center" readingOrder="0" vertical="center"/>
    </xf>
    <xf borderId="1" fillId="0" fontId="4" numFmtId="0" xfId="0" applyAlignment="1" applyBorder="1" applyFont="1">
      <alignment horizontal="left" readingOrder="0" shrinkToFit="0" vertical="center" wrapText="1"/>
    </xf>
    <xf borderId="1" fillId="0" fontId="10" numFmtId="0" xfId="0" applyAlignment="1" applyBorder="1" applyFont="1">
      <alignment readingOrder="0" shrinkToFit="0" vertical="center" wrapText="1"/>
    </xf>
    <xf borderId="1" fillId="0" fontId="5" numFmtId="0" xfId="0" applyAlignment="1" applyBorder="1" applyFont="1">
      <alignment readingOrder="0" shrinkToFit="0" vertical="center" wrapText="1"/>
    </xf>
    <xf borderId="1" fillId="0" fontId="25" numFmtId="0" xfId="0" applyAlignment="1" applyBorder="1" applyFont="1">
      <alignment readingOrder="0" shrinkToFit="0" vertical="center" wrapText="1"/>
    </xf>
    <xf borderId="0" fillId="0" fontId="8" numFmtId="0" xfId="0" applyAlignment="1" applyFont="1">
      <alignment readingOrder="0" vertical="center"/>
    </xf>
    <xf borderId="1" fillId="0" fontId="5" numFmtId="0" xfId="0" applyAlignment="1" applyBorder="1" applyFont="1">
      <alignment shrinkToFit="0" vertical="center" wrapText="1"/>
    </xf>
    <xf borderId="1" fillId="0" fontId="5" numFmtId="20" xfId="0" applyAlignment="1" applyBorder="1" applyFont="1" applyNumberFormat="1">
      <alignment readingOrder="0" shrinkToFit="0" vertical="center" wrapText="1"/>
    </xf>
    <xf borderId="1" fillId="0" fontId="5" numFmtId="0" xfId="0" applyAlignment="1" applyBorder="1" applyFont="1">
      <alignment readingOrder="0" shrinkToFit="0" vertical="center" wrapText="1"/>
    </xf>
    <xf borderId="1" fillId="0" fontId="10" numFmtId="0" xfId="0" applyAlignment="1" applyBorder="1" applyFont="1">
      <alignment readingOrder="0" shrinkToFit="0" vertical="center" wrapText="1"/>
    </xf>
    <xf borderId="1" fillId="0" fontId="10" numFmtId="0" xfId="0" applyAlignment="1" applyBorder="1" applyFont="1">
      <alignment horizontal="left" readingOrder="0" shrinkToFit="0" vertical="center" wrapText="1"/>
    </xf>
    <xf borderId="0" fillId="0" fontId="10" numFmtId="0" xfId="0" applyAlignment="1" applyFont="1">
      <alignment readingOrder="0" shrinkToFit="0" vertical="center" wrapText="1"/>
    </xf>
    <xf borderId="0" fillId="0" fontId="4" numFmtId="0" xfId="0" applyAlignment="1" applyFont="1">
      <alignment readingOrder="0" shrinkToFit="0" vertical="center" wrapText="1"/>
    </xf>
    <xf borderId="1" fillId="0" fontId="26" numFmtId="0" xfId="0" applyAlignment="1" applyBorder="1" applyFont="1">
      <alignment horizontal="left" readingOrder="0" shrinkToFit="0" vertical="center" wrapText="1"/>
    </xf>
    <xf borderId="1" fillId="0" fontId="27" numFmtId="0" xfId="0" applyAlignment="1" applyBorder="1" applyFont="1">
      <alignment readingOrder="0" shrinkToFit="0" vertical="center" wrapText="1"/>
    </xf>
    <xf borderId="0" fillId="0" fontId="10" numFmtId="0" xfId="0" applyAlignment="1" applyFont="1">
      <alignment readingOrder="0" shrinkToFit="0" vertical="center" wrapText="1"/>
    </xf>
    <xf borderId="0" fillId="0" fontId="5" numFmtId="0" xfId="0" applyAlignment="1" applyFont="1">
      <alignment readingOrder="0" shrinkToFit="0" vertical="center" wrapText="1"/>
    </xf>
    <xf borderId="1" fillId="0" fontId="4" numFmtId="0" xfId="0" applyAlignment="1" applyBorder="1" applyFont="1">
      <alignment readingOrder="0" shrinkToFit="0" vertical="center" wrapText="1"/>
    </xf>
    <xf borderId="1" fillId="0" fontId="5" numFmtId="0" xfId="0" applyAlignment="1" applyBorder="1" applyFont="1">
      <alignment readingOrder="0" shrinkToFit="0" vertical="center" wrapText="1"/>
    </xf>
    <xf borderId="3" fillId="0" fontId="4" numFmtId="0" xfId="0" applyAlignment="1" applyBorder="1" applyFont="1">
      <alignment readingOrder="0" shrinkToFit="0" vertical="center" wrapText="1"/>
    </xf>
    <xf borderId="0" fillId="0" fontId="5" numFmtId="0" xfId="0" applyAlignment="1" applyFont="1">
      <alignment shrinkToFit="0" wrapText="1"/>
    </xf>
    <xf borderId="3" fillId="0" fontId="5" numFmtId="0" xfId="0" applyAlignment="1" applyBorder="1" applyFont="1">
      <alignment shrinkToFit="0" vertical="center" wrapText="1"/>
    </xf>
    <xf borderId="3" fillId="0" fontId="5" numFmtId="0" xfId="0" applyAlignment="1" applyBorder="1" applyFont="1">
      <alignment horizontal="center" shrinkToFit="0" vertical="center" wrapText="1"/>
    </xf>
    <xf borderId="0" fillId="14" fontId="28" numFmtId="0" xfId="0" applyAlignment="1" applyFill="1" applyFont="1">
      <alignment horizontal="center" vertical="center"/>
    </xf>
    <xf borderId="4" fillId="14" fontId="28" numFmtId="0" xfId="0" applyAlignment="1" applyBorder="1" applyFont="1">
      <alignment horizontal="center" vertical="center"/>
    </xf>
    <xf borderId="4" fillId="14" fontId="28" numFmtId="0" xfId="0" applyAlignment="1" applyBorder="1" applyFont="1">
      <alignment horizontal="center" shrinkToFit="0" vertical="center" wrapText="1"/>
    </xf>
    <xf borderId="4" fillId="15" fontId="29" numFmtId="0" xfId="0" applyAlignment="1" applyBorder="1" applyFill="1" applyFont="1">
      <alignment horizontal="center" readingOrder="0" shrinkToFit="0" vertical="center" wrapText="1"/>
    </xf>
    <xf borderId="4" fillId="15" fontId="29" numFmtId="0" xfId="0" applyAlignment="1" applyBorder="1" applyFont="1">
      <alignment horizontal="center" readingOrder="0" vertical="center"/>
    </xf>
    <xf borderId="4" fillId="15" fontId="29" numFmtId="0" xfId="0" applyAlignment="1" applyBorder="1" applyFont="1">
      <alignment horizontal="left" readingOrder="0" shrinkToFit="0" vertical="center" wrapText="1"/>
    </xf>
    <xf borderId="4" fillId="16" fontId="29" numFmtId="0" xfId="0" applyAlignment="1" applyBorder="1" applyFill="1" applyFont="1">
      <alignment horizontal="center" readingOrder="0" shrinkToFit="0" vertical="center" wrapText="1"/>
    </xf>
    <xf borderId="4" fillId="16" fontId="29" numFmtId="0" xfId="0" applyAlignment="1" applyBorder="1" applyFont="1">
      <alignment horizontal="center" readingOrder="0" vertical="center"/>
    </xf>
    <xf borderId="4" fillId="16" fontId="29" numFmtId="0" xfId="0" applyAlignment="1" applyBorder="1" applyFont="1">
      <alignment horizontal="left" readingOrder="0" shrinkToFit="0" vertical="center" wrapText="1"/>
    </xf>
    <xf borderId="4" fillId="17" fontId="29" numFmtId="0" xfId="0" applyAlignment="1" applyBorder="1" applyFill="1" applyFont="1">
      <alignment horizontal="center" readingOrder="0" shrinkToFit="0" vertical="center" wrapText="1"/>
    </xf>
    <xf borderId="4" fillId="17" fontId="29" numFmtId="0" xfId="0" applyAlignment="1" applyBorder="1" applyFont="1">
      <alignment horizontal="center" readingOrder="0" vertical="center"/>
    </xf>
    <xf borderId="4" fillId="17" fontId="29" numFmtId="0" xfId="0" applyAlignment="1" applyBorder="1" applyFont="1">
      <alignment horizontal="left" readingOrder="0" shrinkToFit="0" vertical="center" wrapText="1"/>
    </xf>
    <xf borderId="4" fillId="18" fontId="29" numFmtId="0" xfId="0" applyAlignment="1" applyBorder="1" applyFill="1" applyFont="1">
      <alignment horizontal="center" readingOrder="0" shrinkToFit="0" vertical="center" wrapText="1"/>
    </xf>
    <xf borderId="4" fillId="18" fontId="29" numFmtId="0" xfId="0" applyAlignment="1" applyBorder="1" applyFont="1">
      <alignment horizontal="left" readingOrder="0" shrinkToFit="0" vertical="center" wrapText="1"/>
    </xf>
    <xf borderId="4" fillId="9" fontId="29" numFmtId="0" xfId="0" applyAlignment="1" applyBorder="1" applyFont="1">
      <alignment horizontal="center" readingOrder="0" shrinkToFit="0" vertical="center" wrapText="1"/>
    </xf>
    <xf borderId="4" fillId="9" fontId="29" numFmtId="0" xfId="0" applyAlignment="1" applyBorder="1" applyFont="1">
      <alignment horizontal="center" readingOrder="0" vertical="center"/>
    </xf>
    <xf borderId="4" fillId="9" fontId="29" numFmtId="0" xfId="0" applyAlignment="1" applyBorder="1" applyFont="1">
      <alignment readingOrder="0" shrinkToFit="0" vertical="center" wrapText="1"/>
    </xf>
    <xf borderId="4" fillId="0" fontId="8" numFmtId="0" xfId="0" applyAlignment="1" applyBorder="1" applyFont="1">
      <alignment vertical="center"/>
    </xf>
    <xf borderId="5" fillId="14" fontId="28" numFmtId="0" xfId="0" applyAlignment="1" applyBorder="1" applyFont="1">
      <alignment horizontal="center" vertical="center"/>
    </xf>
    <xf borderId="6" fillId="0" fontId="30" numFmtId="0" xfId="0" applyBorder="1" applyFont="1"/>
    <xf borderId="7" fillId="0" fontId="30" numFmtId="0" xfId="0" applyBorder="1" applyFont="1"/>
    <xf borderId="4" fillId="14" fontId="28" numFmtId="0" xfId="0" applyAlignment="1" applyBorder="1" applyFont="1">
      <alignment horizontal="center" vertical="center"/>
    </xf>
    <xf borderId="4" fillId="0" fontId="29" numFmtId="0" xfId="0" applyAlignment="1" applyBorder="1" applyFont="1">
      <alignment vertical="center"/>
    </xf>
    <xf borderId="4" fillId="0" fontId="29" numFmtId="0" xfId="0" applyAlignment="1" applyBorder="1" applyFont="1">
      <alignment shrinkToFit="0" vertical="center" wrapText="1"/>
    </xf>
    <xf borderId="4" fillId="13" fontId="29" numFmtId="0" xfId="0" applyAlignment="1" applyBorder="1" applyFont="1">
      <alignment horizontal="center" shrinkToFit="0" vertical="center" wrapText="1"/>
    </xf>
    <xf borderId="4" fillId="13" fontId="29" numFmtId="0" xfId="0" applyAlignment="1" applyBorder="1" applyFont="1">
      <alignment shrinkToFit="0" vertical="center" wrapText="1"/>
    </xf>
    <xf borderId="4" fillId="3" fontId="29" numFmtId="0" xfId="0" applyAlignment="1" applyBorder="1" applyFont="1">
      <alignment horizontal="center" shrinkToFit="0" vertical="center" wrapText="1"/>
    </xf>
    <xf borderId="4" fillId="3" fontId="29" numFmtId="0" xfId="0" applyAlignment="1" applyBorder="1" applyFont="1">
      <alignment shrinkToFit="0" vertical="center" wrapText="1"/>
    </xf>
    <xf borderId="4" fillId="12" fontId="29" numFmtId="0" xfId="0" applyAlignment="1" applyBorder="1" applyFont="1">
      <alignment horizontal="center" shrinkToFit="0" vertical="center" wrapText="1"/>
    </xf>
    <xf borderId="4" fillId="12" fontId="29" numFmtId="0" xfId="0" applyAlignment="1" applyBorder="1" applyFont="1">
      <alignment shrinkToFit="0" vertical="center" wrapText="1"/>
    </xf>
    <xf borderId="4" fillId="9" fontId="29" numFmtId="0" xfId="0" applyAlignment="1" applyBorder="1" applyFont="1">
      <alignment horizontal="center" shrinkToFit="0" vertical="center" wrapText="1"/>
    </xf>
    <xf borderId="4" fillId="9" fontId="29" numFmtId="0" xfId="0" applyAlignment="1" applyBorder="1" applyFont="1">
      <alignment shrinkToFit="0" vertical="center" wrapText="1"/>
    </xf>
    <xf borderId="5" fillId="15" fontId="31" numFmtId="0" xfId="0" applyAlignment="1" applyBorder="1" applyFont="1">
      <alignment horizontal="center" vertical="bottom"/>
    </xf>
    <xf borderId="0" fillId="0" fontId="8" numFmtId="0" xfId="0" applyAlignment="1" applyFont="1">
      <alignment vertical="bottom"/>
    </xf>
    <xf borderId="5" fillId="19" fontId="32" numFmtId="165" xfId="0" applyAlignment="1" applyBorder="1" applyFill="1" applyFont="1" applyNumberFormat="1">
      <alignment horizontal="center" vertical="bottom"/>
    </xf>
    <xf borderId="5" fillId="19" fontId="32" numFmtId="165" xfId="0" applyAlignment="1" applyBorder="1" applyFont="1" applyNumberFormat="1">
      <alignment horizontal="center" readingOrder="0" vertical="bottom"/>
    </xf>
    <xf borderId="4" fillId="19" fontId="32" numFmtId="0" xfId="0" applyAlignment="1" applyBorder="1" applyFont="1">
      <alignment readingOrder="0" vertical="bottom"/>
    </xf>
    <xf borderId="4" fillId="0" fontId="33" numFmtId="0" xfId="0" applyAlignment="1" applyBorder="1" applyFont="1">
      <alignment horizontal="right" vertical="bottom"/>
    </xf>
    <xf borderId="4" fillId="0" fontId="33" numFmtId="166" xfId="0" applyAlignment="1" applyBorder="1" applyFont="1" applyNumberFormat="1">
      <alignment horizontal="right" vertical="bottom"/>
    </xf>
    <xf borderId="4" fillId="15" fontId="33" numFmtId="0" xfId="0" applyAlignment="1" applyBorder="1" applyFont="1">
      <alignment horizontal="center" readingOrder="0" shrinkToFit="0" vertical="bottom" wrapText="0"/>
    </xf>
    <xf borderId="4" fillId="0" fontId="33" numFmtId="9" xfId="0" applyAlignment="1" applyBorder="1" applyFont="1" applyNumberFormat="1">
      <alignment horizontal="right" shrinkToFit="0" vertical="bottom" wrapText="0"/>
    </xf>
    <xf borderId="4" fillId="19" fontId="32" numFmtId="0" xfId="0" applyAlignment="1" applyBorder="1" applyFont="1">
      <alignment vertical="bottom"/>
    </xf>
    <xf borderId="4" fillId="0" fontId="33" numFmtId="9" xfId="0" applyAlignment="1" applyBorder="1" applyFont="1" applyNumberFormat="1">
      <alignment horizontal="right" shrinkToFit="0" vertical="bottom" wrapText="0"/>
    </xf>
    <xf borderId="4" fillId="19" fontId="32" numFmtId="0" xfId="0" applyAlignment="1" applyBorder="1" applyFont="1">
      <alignment vertical="bottom"/>
    </xf>
    <xf borderId="4" fillId="15" fontId="33" numFmtId="166" xfId="0" applyAlignment="1" applyBorder="1" applyFont="1" applyNumberFormat="1">
      <alignment horizontal="right" vertical="bottom"/>
    </xf>
    <xf borderId="4" fillId="15" fontId="33" numFmtId="0" xfId="0" applyAlignment="1" applyBorder="1" applyFont="1">
      <alignment horizontal="center" shrinkToFit="0" vertical="bottom" wrapText="0"/>
    </xf>
    <xf borderId="4" fillId="15" fontId="33" numFmtId="9" xfId="0" applyAlignment="1" applyBorder="1" applyFont="1" applyNumberFormat="1">
      <alignment horizontal="right" shrinkToFit="0" vertical="bottom" wrapText="0"/>
    </xf>
    <xf borderId="0" fillId="0" fontId="8" numFmtId="0" xfId="0" applyAlignment="1" applyFont="1">
      <alignment vertical="bottom"/>
    </xf>
    <xf borderId="0" fillId="0" fontId="8" numFmtId="165" xfId="0" applyAlignment="1" applyFont="1" applyNumberFormat="1">
      <alignment vertical="bottom"/>
    </xf>
    <xf borderId="0" fillId="0" fontId="8" numFmtId="165" xfId="0" applyAlignment="1" applyFont="1" applyNumberFormat="1">
      <alignment horizontal="right" vertical="bottom"/>
    </xf>
    <xf borderId="0" fillId="0" fontId="8" numFmtId="165" xfId="0" applyAlignment="1" applyFont="1" applyNumberFormat="1">
      <alignment horizontal="center" vertical="bottom"/>
    </xf>
    <xf borderId="5" fillId="15" fontId="31" numFmtId="10" xfId="0" applyAlignment="1" applyBorder="1" applyFont="1" applyNumberFormat="1">
      <alignment horizontal="center" vertical="bottom"/>
    </xf>
    <xf borderId="4" fillId="0" fontId="33" numFmtId="10" xfId="0" applyAlignment="1" applyBorder="1" applyFont="1" applyNumberFormat="1">
      <alignment horizontal="right" vertical="bottom"/>
    </xf>
    <xf borderId="4" fillId="0" fontId="33" numFmtId="0" xfId="0" applyAlignment="1" applyBorder="1" applyFont="1">
      <alignment horizontal="right" vertical="bottom"/>
    </xf>
    <xf borderId="4" fillId="15" fontId="8" numFmtId="9" xfId="0" applyAlignment="1" applyBorder="1" applyFont="1" applyNumberFormat="1">
      <alignment shrinkToFit="0" vertical="bottom" wrapText="0"/>
    </xf>
    <xf borderId="4" fillId="15" fontId="8" numFmtId="9" xfId="0" applyAlignment="1" applyBorder="1" applyFont="1" applyNumberFormat="1">
      <alignment horizontal="right" shrinkToFit="0" vertical="bottom" wrapText="0"/>
    </xf>
    <xf borderId="0" fillId="0" fontId="8" numFmtId="10" xfId="0" applyAlignment="1" applyFont="1" applyNumberFormat="1">
      <alignment vertical="bottom"/>
    </xf>
    <xf borderId="0" fillId="0" fontId="8" numFmtId="9" xfId="0" applyAlignment="1" applyFont="1" applyNumberFormat="1">
      <alignment vertical="bottom"/>
    </xf>
    <xf borderId="0" fillId="0" fontId="8" numFmtId="9" xfId="0" applyAlignment="1" applyFont="1" applyNumberFormat="1">
      <alignment horizontal="right" vertical="bottom"/>
    </xf>
    <xf borderId="0" fillId="0" fontId="8" numFmtId="0" xfId="0" applyAlignment="1" applyFont="1">
      <alignment horizontal="center" vertical="bottom"/>
    </xf>
    <xf borderId="4" fillId="15" fontId="33" numFmtId="0" xfId="0" applyAlignment="1" applyBorder="1" applyFont="1">
      <alignment horizontal="center" shrinkToFit="0" vertical="bottom" wrapText="0"/>
    </xf>
    <xf borderId="4" fillId="0" fontId="8" numFmtId="9" xfId="0" applyAlignment="1" applyBorder="1" applyFont="1" applyNumberFormat="1">
      <alignment shrinkToFit="0" vertical="bottom" wrapText="0"/>
    </xf>
    <xf borderId="4" fillId="0" fontId="8" numFmtId="0" xfId="0" applyAlignment="1" applyBorder="1" applyFont="1">
      <alignment vertical="bottom"/>
    </xf>
    <xf borderId="7" fillId="0" fontId="8" numFmtId="0" xfId="0" applyAlignment="1" applyBorder="1" applyFont="1">
      <alignment vertical="bottom"/>
    </xf>
    <xf borderId="7" fillId="6" fontId="34" numFmtId="0" xfId="0" applyAlignment="1" applyBorder="1" applyFont="1">
      <alignment horizontal="center" vertical="bottom"/>
    </xf>
    <xf borderId="7" fillId="6" fontId="34" numFmtId="0" xfId="0" applyAlignment="1" applyBorder="1" applyFont="1">
      <alignment horizontal="center" vertical="bottom"/>
    </xf>
    <xf borderId="8" fillId="6" fontId="8" numFmtId="0" xfId="0" applyAlignment="1" applyBorder="1" applyFont="1">
      <alignment vertical="bottom"/>
    </xf>
    <xf borderId="9" fillId="6" fontId="8" numFmtId="0" xfId="0" applyAlignment="1" applyBorder="1" applyFont="1">
      <alignment vertical="bottom"/>
    </xf>
    <xf borderId="9" fillId="0" fontId="8" numFmtId="0" xfId="0" applyAlignment="1" applyBorder="1" applyFont="1">
      <alignment horizontal="center" vertical="bottom"/>
    </xf>
    <xf borderId="9" fillId="6" fontId="8" numFmtId="0" xfId="0" applyAlignment="1" applyBorder="1" applyFont="1">
      <alignment vertical="bottom"/>
    </xf>
    <xf borderId="0" fillId="13" fontId="9" numFmtId="0" xfId="0" applyAlignment="1" applyFont="1">
      <alignment horizontal="center"/>
    </xf>
    <xf borderId="0" fillId="13" fontId="35" numFmtId="0" xfId="0" applyAlignment="1" applyFont="1">
      <alignment horizontal="center"/>
    </xf>
    <xf borderId="0" fillId="13" fontId="35" numFmtId="0" xfId="0" applyAlignment="1" applyFont="1">
      <alignment horizontal="center" readingOrder="0"/>
    </xf>
    <xf borderId="0" fillId="0" fontId="9" numFmtId="0" xfId="0" applyAlignment="1" applyFont="1">
      <alignment horizontal="center"/>
    </xf>
    <xf borderId="0" fillId="0" fontId="9" numFmtId="0" xfId="0" applyAlignment="1" applyFont="1">
      <alignment horizontal="center" shrinkToFit="0" wrapText="0"/>
    </xf>
    <xf borderId="0" fillId="0" fontId="9" numFmtId="0" xfId="0" applyAlignment="1" applyFont="1">
      <alignment shrinkToFit="0" wrapText="0"/>
    </xf>
  </cellXfs>
  <cellStyles count="1">
    <cellStyle xfId="0" name="Normal" builtinId="0"/>
  </cellStyles>
  <dxfs count="23">
    <dxf>
      <font>
        <strike/>
      </font>
      <fill>
        <patternFill patternType="none"/>
      </fill>
      <border/>
    </dxf>
    <dxf>
      <font/>
      <fill>
        <patternFill patternType="solid">
          <fgColor rgb="FFC9DAF8"/>
          <bgColor rgb="FFC9DAF8"/>
        </patternFill>
      </fill>
      <border/>
    </dxf>
    <dxf>
      <font/>
      <fill>
        <patternFill patternType="solid">
          <fgColor rgb="FFA4C2F4"/>
          <bgColor rgb="FFA4C2F4"/>
        </patternFill>
      </fill>
      <border/>
    </dxf>
    <dxf>
      <font/>
      <fill>
        <patternFill patternType="solid">
          <fgColor rgb="FF6D9EEB"/>
          <bgColor rgb="FF6D9EEB"/>
        </patternFill>
      </fill>
      <border/>
    </dxf>
    <dxf>
      <font>
        <b/>
        <color theme="1"/>
      </font>
      <fill>
        <patternFill patternType="solid">
          <fgColor rgb="FFB7E1CD"/>
          <bgColor rgb="FFB7E1CD"/>
        </patternFill>
      </fill>
      <border/>
    </dxf>
    <dxf>
      <font>
        <color rgb="FF000000"/>
      </font>
      <fill>
        <patternFill patternType="solid">
          <fgColor rgb="FFCFE2F3"/>
          <bgColor rgb="FFCFE2F3"/>
        </patternFill>
      </fill>
      <border/>
    </dxf>
    <dxf>
      <font>
        <color rgb="FF202124"/>
      </font>
      <fill>
        <patternFill patternType="solid">
          <fgColor rgb="FFFFE599"/>
          <bgColor rgb="FFFFE599"/>
        </patternFill>
      </fill>
      <border/>
    </dxf>
    <dxf>
      <font>
        <color theme="1"/>
      </font>
      <fill>
        <patternFill patternType="solid">
          <fgColor rgb="FFF9CB9C"/>
          <bgColor rgb="FFF9CB9C"/>
        </patternFill>
      </fill>
      <border/>
    </dxf>
    <dxf>
      <font>
        <b/>
        <color theme="0"/>
      </font>
      <fill>
        <patternFill patternType="solid">
          <fgColor rgb="FFDD7E6B"/>
          <bgColor rgb="FFDD7E6B"/>
        </patternFill>
      </fill>
      <border/>
    </dxf>
    <dxf>
      <font>
        <color rgb="FFFF0000"/>
      </font>
      <fill>
        <patternFill patternType="none"/>
      </fill>
      <border/>
    </dxf>
    <dxf>
      <font>
        <b/>
        <color rgb="FFFF0000"/>
      </font>
      <fill>
        <patternFill patternType="solid">
          <fgColor rgb="FFFCE5CD"/>
          <bgColor rgb="FFFCE5CD"/>
        </patternFill>
      </fill>
      <border/>
    </dxf>
    <dxf>
      <font>
        <color rgb="FFFF0000"/>
      </font>
      <fill>
        <patternFill patternType="solid">
          <fgColor rgb="FFD9D2E9"/>
          <bgColor rgb="FFD9D2E9"/>
        </patternFill>
      </fill>
      <border/>
    </dxf>
    <dxf>
      <font>
        <b/>
        <color theme="0"/>
      </font>
      <fill>
        <patternFill patternType="solid">
          <fgColor rgb="FFEA4335"/>
          <bgColor rgb="FFEA4335"/>
        </patternFill>
      </fill>
      <border/>
    </dxf>
    <dxf>
      <font/>
      <fill>
        <patternFill patternType="solid">
          <fgColor rgb="FFCFE2F3"/>
          <bgColor rgb="FFCFE2F3"/>
        </patternFill>
      </fill>
      <border/>
    </dxf>
    <dxf>
      <font>
        <color rgb="FFFFFFFF"/>
      </font>
      <fill>
        <patternFill patternType="solid">
          <fgColor rgb="FF741B47"/>
          <bgColor rgb="FF741B47"/>
        </patternFill>
      </fill>
      <border/>
    </dxf>
    <dxf>
      <font/>
      <fill>
        <patternFill patternType="none"/>
      </fill>
      <border/>
    </dxf>
    <dxf>
      <font>
        <b/>
      </font>
      <fill>
        <patternFill patternType="solid">
          <fgColor rgb="FFB7E1CD"/>
          <bgColor rgb="FFB7E1CD"/>
        </patternFill>
      </fill>
      <border/>
    </dxf>
    <dxf>
      <font/>
      <fill>
        <patternFill patternType="solid">
          <fgColor rgb="FFF9CB9C"/>
          <bgColor rgb="FFF9CB9C"/>
        </patternFill>
      </fill>
      <border/>
    </dxf>
    <dxf>
      <font/>
      <fill>
        <patternFill patternType="solid">
          <fgColor rgb="FFDD7E6B"/>
          <bgColor rgb="FFDD7E6B"/>
        </patternFill>
      </fill>
      <border/>
    </dxf>
    <dxf>
      <font>
        <color theme="1"/>
      </font>
      <fill>
        <patternFill patternType="solid">
          <fgColor rgb="FFFFF2CC"/>
          <bgColor rgb="FFFFF2CC"/>
        </patternFill>
      </fill>
      <border/>
    </dxf>
    <dxf>
      <font/>
      <fill>
        <patternFill patternType="solid">
          <fgColor rgb="FFD9D2E9"/>
          <bgColor rgb="FFD9D2E9"/>
        </patternFill>
      </fill>
      <border/>
    </dxf>
    <dxf>
      <font/>
      <fill>
        <patternFill patternType="solid">
          <fgColor rgb="FFF4CCCC"/>
          <bgColor rgb="FFF4CC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drive.google.com/uc?export=view&amp;id=1yjERuGgHJyRPBtjIt5iAKgKJ9-4uav8D" TargetMode="External"/><Relationship Id="rId22" Type="http://schemas.openxmlformats.org/officeDocument/2006/relationships/hyperlink" Target="http://drive.google.com/uc?export=view&amp;id=1N2hoho_mM7kiiGUMrPqnlDdBQrp28yRM" TargetMode="External"/><Relationship Id="rId21" Type="http://schemas.openxmlformats.org/officeDocument/2006/relationships/hyperlink" Target="http://drive.google.com/uc?export=view&amp;id=1cNytGtweSQiDtxMV-KeQ9QIDSuPOIm-K" TargetMode="External"/><Relationship Id="rId24" Type="http://schemas.openxmlformats.org/officeDocument/2006/relationships/hyperlink" Target="http://drive.google.com/uc?export=view&amp;id=1qZOchZKPkdMLIgliLVfTuJ6SjQ12Xrsz" TargetMode="External"/><Relationship Id="rId23" Type="http://schemas.openxmlformats.org/officeDocument/2006/relationships/hyperlink" Target="http://drive.google.com/uc?export=view&amp;id=1452aIVGY7IsFcfmGGjePkKssX-AntTUn" TargetMode="External"/><Relationship Id="rId1" Type="http://schemas.openxmlformats.org/officeDocument/2006/relationships/comments" Target="../comments1.xml"/><Relationship Id="rId2" Type="http://schemas.openxmlformats.org/officeDocument/2006/relationships/hyperlink" Target="https://drive.google.com/file/d/1qo4YiKPHZSp1eIwHAntDrGNza9_U24Nf/view?usp=share_link" TargetMode="External"/><Relationship Id="rId3" Type="http://schemas.openxmlformats.org/officeDocument/2006/relationships/hyperlink" Target="https://drive.google.com/file/d/1b4XM74ilzeItnybDzE_ir-Y2oAqY75uB/view?usp=share_link" TargetMode="External"/><Relationship Id="rId4" Type="http://schemas.openxmlformats.org/officeDocument/2006/relationships/hyperlink" Target="https://drive.google.com/file/d/1qo4YiKPHZSp1eIwHAntDrGNza9_U24Nf/view?usp=share_link" TargetMode="External"/><Relationship Id="rId9" Type="http://schemas.openxmlformats.org/officeDocument/2006/relationships/hyperlink" Target="https://drive.google.com/file/d/1RxwDvV4CW2GE32cyi7d58b-I6PjVq7JL/view?usp=share_link" TargetMode="External"/><Relationship Id="rId26" Type="http://schemas.openxmlformats.org/officeDocument/2006/relationships/hyperlink" Target="http://drive.google.com/uc?export=view&amp;id=1Iu6o0gJy7v2t09ddMxVXBiKSBIelCCoT" TargetMode="External"/><Relationship Id="rId25" Type="http://schemas.openxmlformats.org/officeDocument/2006/relationships/hyperlink" Target="http://drive.google.com/uc?export=view&amp;id=1Iy_b2fP5UnM1eUtQxNzJM9NxSuoCQAXU" TargetMode="External"/><Relationship Id="rId28" Type="http://schemas.openxmlformats.org/officeDocument/2006/relationships/hyperlink" Target="http://drive.google.com/uc?export=view&amp;id=1oSMjETBOezoK3IxLkj6uvv59AmtxVPsk" TargetMode="External"/><Relationship Id="rId27" Type="http://schemas.openxmlformats.org/officeDocument/2006/relationships/hyperlink" Target="http://drive.google.com/uc?export=view&amp;id=1FEsxCetrqHtDjOumV7Hxd1fyw7V-WAf8" TargetMode="External"/><Relationship Id="rId5" Type="http://schemas.openxmlformats.org/officeDocument/2006/relationships/hyperlink" Target="https://drive.google.com/file/d/1b4XM74ilzeItnybDzE_ir-Y2oAqY75uB/view?usp=share_link" TargetMode="External"/><Relationship Id="rId6" Type="http://schemas.openxmlformats.org/officeDocument/2006/relationships/hyperlink" Target="https://drive.google.com/file/d/1qo4YiKPHZSp1eIwHAntDrGNza9_U24Nf/view?usp=share_link" TargetMode="External"/><Relationship Id="rId29" Type="http://schemas.openxmlformats.org/officeDocument/2006/relationships/hyperlink" Target="http://drive.google.com/uc?export=view&amp;id=1cNytGtweSQiDtxMV-KeQ9QIDSuPOIm-K" TargetMode="External"/><Relationship Id="rId7" Type="http://schemas.openxmlformats.org/officeDocument/2006/relationships/hyperlink" Target="https://drive.google.com/file/d/1b4XM74ilzeItnybDzE_ir-Y2oAqY75uB/view?usp=share_link" TargetMode="External"/><Relationship Id="rId8" Type="http://schemas.openxmlformats.org/officeDocument/2006/relationships/hyperlink" Target="https://drive.google.com/file/d/1b4XM74ilzeItnybDzE_ir-Y2oAqY75uB/view?usp=share_link" TargetMode="External"/><Relationship Id="rId31" Type="http://schemas.openxmlformats.org/officeDocument/2006/relationships/hyperlink" Target="http://drive.google.com/uc?export=view&amp;id=1452aIVGY7IsFcfmGGjePkKssX-AntTUn" TargetMode="External"/><Relationship Id="rId30" Type="http://schemas.openxmlformats.org/officeDocument/2006/relationships/hyperlink" Target="http://drive.google.com/uc?export=view&amp;id=1N2hoho_mM7kiiGUMrPqnlDdBQrp28yRM" TargetMode="External"/><Relationship Id="rId11" Type="http://schemas.openxmlformats.org/officeDocument/2006/relationships/hyperlink" Target="https://drive.google.com/file/d/1RxwDvV4CW2GE32cyi7d58b-I6PjVq7JL/view?usp=share_link" TargetMode="External"/><Relationship Id="rId33" Type="http://schemas.openxmlformats.org/officeDocument/2006/relationships/hyperlink" Target="http://drive.google.com/uc?export=view&amp;id=1Iy_b2fP5UnM1eUtQxNzJM9NxSuoCQAXU" TargetMode="External"/><Relationship Id="rId10" Type="http://schemas.openxmlformats.org/officeDocument/2006/relationships/hyperlink" Target="https://drive.google.com/file/d/1LX-Ebr1rFg9D9-vUqVAI7beKQHQKcKA5/view?usp=share_link" TargetMode="External"/><Relationship Id="rId32" Type="http://schemas.openxmlformats.org/officeDocument/2006/relationships/hyperlink" Target="http://drive.google.com/uc?export=view&amp;id=1qZOchZKPkdMLIgliLVfTuJ6SjQ12Xrsz" TargetMode="External"/><Relationship Id="rId13" Type="http://schemas.openxmlformats.org/officeDocument/2006/relationships/hyperlink" Target="https://drive.google.com/file/d/1RxwDvV4CW2GE32cyi7d58b-I6PjVq7JL/view?usp=share_link" TargetMode="External"/><Relationship Id="rId35" Type="http://schemas.openxmlformats.org/officeDocument/2006/relationships/hyperlink" Target="http://drive.google.com/uc?export=view&amp;id=1X56DS4RAupxqyOpeEpS0F8OU8GNM8VJZ" TargetMode="External"/><Relationship Id="rId12" Type="http://schemas.openxmlformats.org/officeDocument/2006/relationships/hyperlink" Target="https://drive.google.com/file/d/1RxwDvV4CW2GE32cyi7d58b-I6PjVq7JL/view?usp=share_link" TargetMode="External"/><Relationship Id="rId34" Type="http://schemas.openxmlformats.org/officeDocument/2006/relationships/hyperlink" Target="http://drive.google.com/uc?export=view&amp;id=1Iu6o0gJy7v2t09ddMxVXBiKSBIelCCoT" TargetMode="External"/><Relationship Id="rId15" Type="http://schemas.openxmlformats.org/officeDocument/2006/relationships/hyperlink" Target="https://blueberry-assets.oneclick.es/" TargetMode="External"/><Relationship Id="rId37" Type="http://schemas.openxmlformats.org/officeDocument/2006/relationships/hyperlink" Target="http://drive.google.com/uc?export=view&amp;id=1gbu3USgpQuVE0JRcIxzoOcNmr7gPzAvt" TargetMode="External"/><Relationship Id="rId14" Type="http://schemas.openxmlformats.org/officeDocument/2006/relationships/hyperlink" Target="https://drive.google.com/file/d/1RxwDvV4CW2GE32cyi7d58b-I6PjVq7JL/view?usp=share_link" TargetMode="External"/><Relationship Id="rId36" Type="http://schemas.openxmlformats.org/officeDocument/2006/relationships/hyperlink" Target="http://drive.google.com/uc?export=view&amp;id=1X56DS4RAupxqyOpeEpS0F8OU8GNM8VJZ" TargetMode="External"/><Relationship Id="rId17" Type="http://schemas.openxmlformats.org/officeDocument/2006/relationships/hyperlink" Target="https://blueberry-assets.oneclick.es/M3_NyO_22d_11.svg" TargetMode="External"/><Relationship Id="rId39" Type="http://schemas.openxmlformats.org/officeDocument/2006/relationships/vmlDrawing" Target="../drawings/vmlDrawing1.vml"/><Relationship Id="rId16" Type="http://schemas.openxmlformats.org/officeDocument/2006/relationships/hyperlink" Target="https://blueberry-assets.oneclick.es/" TargetMode="External"/><Relationship Id="rId38" Type="http://schemas.openxmlformats.org/officeDocument/2006/relationships/drawing" Target="../drawings/drawing1.xml"/><Relationship Id="rId19" Type="http://schemas.openxmlformats.org/officeDocument/2006/relationships/hyperlink" Target="http://drive.google.com/uc?export=view&amp;id=1FEsxCetrqHtDjOumV7Hxd1fyw7V-WAf8" TargetMode="External"/><Relationship Id="rId18" Type="http://schemas.openxmlformats.org/officeDocument/2006/relationships/hyperlink" Target="http://drive.google.com/uc?export=view&amp;id=11RUqLCoR0hTCjB-qWzOMdi60ifeYMD13"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90" Type="http://schemas.openxmlformats.org/officeDocument/2006/relationships/hyperlink" Target="https://drive.google.com/file/d/1UaPSE4N70QyGjABXcwomAaicgXSu57Fd/view?usp=sharing" TargetMode="External"/><Relationship Id="rId194" Type="http://schemas.openxmlformats.org/officeDocument/2006/relationships/hyperlink" Target="https://drive.google.com/file/d/1leWubiU0fmJ9fRI2IpV_VO_mRHgWV5Sj/view?usp=share_link" TargetMode="External"/><Relationship Id="rId193" Type="http://schemas.openxmlformats.org/officeDocument/2006/relationships/hyperlink" Target="https://drive.google.com/file/d/1EStIE0R_p912DhDOKNx3fYtpHJXNKBxO/view?usp=share_link" TargetMode="External"/><Relationship Id="rId192" Type="http://schemas.openxmlformats.org/officeDocument/2006/relationships/hyperlink" Target="https://drive.google.com/file/d/1aK25be-18EWudVXqGaMok0nL2g4lLABX/view?usp=sharing" TargetMode="External"/><Relationship Id="rId191" Type="http://schemas.openxmlformats.org/officeDocument/2006/relationships/hyperlink" Target="https://drive.google.com/file/d/1BNJWueIT6GWScToTkpsq8CoPU8OcuQoQ/view?usp=sharing" TargetMode="External"/><Relationship Id="rId187" Type="http://schemas.openxmlformats.org/officeDocument/2006/relationships/hyperlink" Target="https://gyazo.com/25c7598e05d36c65c38b260d89c15572?" TargetMode="External"/><Relationship Id="rId186" Type="http://schemas.openxmlformats.org/officeDocument/2006/relationships/hyperlink" Target="https://drive.google.com/file/d/18BUGEKuwS3YaCxq5f-3S-5iDnYcqNiOi/view?usp=sharing" TargetMode="External"/><Relationship Id="rId185" Type="http://schemas.openxmlformats.org/officeDocument/2006/relationships/hyperlink" Target="https://drive.google.com/file/d/17GlECxrKMYTUe0opYwrazzI2gvOTxhN7/view?usp=sharing" TargetMode="External"/><Relationship Id="rId184" Type="http://schemas.openxmlformats.org/officeDocument/2006/relationships/hyperlink" Target="https://drive.google.com/file/d/1VyLgb1sJztbyqKd9I40iFvnzD7hEgtRh/view?usp=sharing" TargetMode="External"/><Relationship Id="rId189" Type="http://schemas.openxmlformats.org/officeDocument/2006/relationships/hyperlink" Target="https://drive.google.com/file/d/1KnMSPgDNdyrcm8r50pJkr90nptYEFkU8/view?usp=sharing" TargetMode="External"/><Relationship Id="rId188" Type="http://schemas.openxmlformats.org/officeDocument/2006/relationships/hyperlink" Target="https://drive.google.com/file/d/1QI8_LDg_wTDYUGfPHmtCA3qEOsTdTvxS/view?usp=sharing" TargetMode="External"/><Relationship Id="rId183" Type="http://schemas.openxmlformats.org/officeDocument/2006/relationships/hyperlink" Target="https://drive.google.com/file/d/1757H0Y7sBB2hA6wkOMVY4UMsDQ0MjQba/view?usp=sharing" TargetMode="External"/><Relationship Id="rId182" Type="http://schemas.openxmlformats.org/officeDocument/2006/relationships/hyperlink" Target="https://drive.google.com/file/d/10v47HxdwAngRx300bTZfLKL9prjgrQnb/view?usp=share_link" TargetMode="External"/><Relationship Id="rId181" Type="http://schemas.openxmlformats.org/officeDocument/2006/relationships/hyperlink" Target="https://drive.google.com/file/d/1mZSwI4iTKZBqSC6W1FNEM2RV-Q0vx2Zv/view?usp=share_link" TargetMode="External"/><Relationship Id="rId180" Type="http://schemas.openxmlformats.org/officeDocument/2006/relationships/hyperlink" Target="https://drive.google.com/file/d/1sBgXeS6xBoYOIo4XNkKYAamnT7WznZoS/view?usp=share_link" TargetMode="External"/><Relationship Id="rId176" Type="http://schemas.openxmlformats.org/officeDocument/2006/relationships/hyperlink" Target="https://gyazo.com/48372004f65ab52c88bfa001071271cf" TargetMode="External"/><Relationship Id="rId297" Type="http://schemas.openxmlformats.org/officeDocument/2006/relationships/hyperlink" Target="https://drive.google.com/file/d/1p5p-6RvvcejGmyooVYvJD1OG8RMOZAht/view?usp=share_link" TargetMode="External"/><Relationship Id="rId175" Type="http://schemas.openxmlformats.org/officeDocument/2006/relationships/hyperlink" Target="https://drive.google.com/file/d/1EjzRtR76fB9lvYojV3KVO4Rh5qKnsh1c/view?usp=sharing" TargetMode="External"/><Relationship Id="rId296" Type="http://schemas.openxmlformats.org/officeDocument/2006/relationships/hyperlink" Target="https://drive.google.com/file/d/18HDWjKMEcSVTWC9zCt4rCBvigWxQ89Je/view?usp=share_link" TargetMode="External"/><Relationship Id="rId174" Type="http://schemas.openxmlformats.org/officeDocument/2006/relationships/hyperlink" Target="https://drive.google.com/file/d/142yIjkJFy7NBxbF8-4bodvn2rGOPM_RE/view?usp=sharing" TargetMode="External"/><Relationship Id="rId295" Type="http://schemas.openxmlformats.org/officeDocument/2006/relationships/hyperlink" Target="https://drive.google.com/file/d/1pXdxO1HqacJPGY1-6jKVVM5E5w5OnTfv/view?usp=share_link" TargetMode="External"/><Relationship Id="rId173" Type="http://schemas.openxmlformats.org/officeDocument/2006/relationships/hyperlink" Target="https://drive.google.com/file/d/1bO9INgbHIRg0AvOc9CvGNhS3SxqMk4rm/view?usp=sharing" TargetMode="External"/><Relationship Id="rId294" Type="http://schemas.openxmlformats.org/officeDocument/2006/relationships/hyperlink" Target="https://drive.google.com/file/d/1W_UCXlCHfOmgWs4OHocYFtciA8p_Xlqe/view?usp=share_link" TargetMode="External"/><Relationship Id="rId179" Type="http://schemas.openxmlformats.org/officeDocument/2006/relationships/hyperlink" Target="https://drive.google.com/file/d/1PYkXOZ8wHcq2d4iv9eoJJuS89LNNoRW6/view?usp=share_link" TargetMode="External"/><Relationship Id="rId178" Type="http://schemas.openxmlformats.org/officeDocument/2006/relationships/hyperlink" Target="https://drive.google.com/file/d/1--3eD-dT_eW86pJbOwqYnLRlTi6unojm/view?usp=share_link" TargetMode="External"/><Relationship Id="rId299" Type="http://schemas.openxmlformats.org/officeDocument/2006/relationships/hyperlink" Target="https://drive.google.com/file/d/1gGa58mSRkIDCXOaZ5t-kbbRCM8WYTDNl/view?usp=share_link" TargetMode="External"/><Relationship Id="rId177" Type="http://schemas.openxmlformats.org/officeDocument/2006/relationships/hyperlink" Target="https://drive.google.com/file/d/1EkN4Wsy73E1CW3NTkj-3x0jSfpNwkZcK/view?usp=share_link" TargetMode="External"/><Relationship Id="rId298" Type="http://schemas.openxmlformats.org/officeDocument/2006/relationships/hyperlink" Target="https://drive.google.com/file/d/15JYenVYxqFGx4QKBO_S8wPUSHwyY2fo2/view?usp=share_link" TargetMode="External"/><Relationship Id="rId198" Type="http://schemas.openxmlformats.org/officeDocument/2006/relationships/hyperlink" Target="https://drive.google.com/file/d/1_3IdSH8EQAtJxFlzRxS-74AiD2PNoWN6/view?usp=share_link" TargetMode="External"/><Relationship Id="rId197" Type="http://schemas.openxmlformats.org/officeDocument/2006/relationships/hyperlink" Target="https://drive.google.com/file/d/14Ob1N_Gvfw1ueeXAb9NQczdh4WHxLl8i/view?usp=share_link" TargetMode="External"/><Relationship Id="rId196" Type="http://schemas.openxmlformats.org/officeDocument/2006/relationships/hyperlink" Target="https://drive.google.com/file/d/1LzVb_8BD5ioF20AbvBRixQqbqQw1p_-G/view?usp=share_link" TargetMode="External"/><Relationship Id="rId195" Type="http://schemas.openxmlformats.org/officeDocument/2006/relationships/hyperlink" Target="https://drive.google.com/file/d/1K3-tQE9bkmY7yBb-SUv_CPB7ZWjhH9TZ/view?usp=share_link" TargetMode="External"/><Relationship Id="rId199" Type="http://schemas.openxmlformats.org/officeDocument/2006/relationships/hyperlink" Target="https://drive.google.com/file/d/1JNPOFB3hsuY27o4AXq0oEUo--A94UL2s/view?usp=share_link" TargetMode="External"/><Relationship Id="rId150" Type="http://schemas.openxmlformats.org/officeDocument/2006/relationships/hyperlink" Target="https://drive.google.com/file/d/13SoEbbZK2F6he1XM2OGvT42iJoegLQJT/view?usp=share_link" TargetMode="External"/><Relationship Id="rId271" Type="http://schemas.openxmlformats.org/officeDocument/2006/relationships/hyperlink" Target="https://drive.google.com/file/d/1D2kPd0s55vIWt7cdzjOeLgz7y3RgzVl9/view?usp=sharing" TargetMode="External"/><Relationship Id="rId392" Type="http://schemas.openxmlformats.org/officeDocument/2006/relationships/hyperlink" Target="https://www.bde.es/bde/es/areas/billemone/Publico_general/Billetes_de_euro/normas/Normas_de_reproduccion.html" TargetMode="External"/><Relationship Id="rId270" Type="http://schemas.openxmlformats.org/officeDocument/2006/relationships/hyperlink" Target="https://drive.google.com/file/d/140Wt0msFy_k6EzUD5ybXLaR1g0JbeJyo/view?usp=sharing" TargetMode="External"/><Relationship Id="rId391" Type="http://schemas.openxmlformats.org/officeDocument/2006/relationships/hyperlink" Target="https://drive.google.com/file/d/1zCvpn2f_UkVB2qfCsDLmA1DRy9I1_kq1/view?usp=sharing" TargetMode="External"/><Relationship Id="rId390" Type="http://schemas.openxmlformats.org/officeDocument/2006/relationships/hyperlink" Target="https://drive.google.com/file/d/1lxp4jxexVmXS9bEkrSRcfHW_h8-fB8Yb/view?usp=sharing" TargetMode="External"/><Relationship Id="rId1" Type="http://schemas.openxmlformats.org/officeDocument/2006/relationships/comments" Target="../comments2.xml"/><Relationship Id="rId2" Type="http://schemas.openxmlformats.org/officeDocument/2006/relationships/hyperlink" Target="https://drive.google.com/file/d/1qhpDVeK4FEdYWwFy4a4AHTthZkdlPXSh/view?usp=sharing" TargetMode="External"/><Relationship Id="rId3" Type="http://schemas.openxmlformats.org/officeDocument/2006/relationships/hyperlink" Target="https://drive.google.com/file/d/1niFBKgc0UpgxW9NIS69-WQ05jLQfmAJ-/view?usp=share_link" TargetMode="External"/><Relationship Id="rId149" Type="http://schemas.openxmlformats.org/officeDocument/2006/relationships/hyperlink" Target="https://drive.google.com/file/d/1XcFf3gR5Yo3dJLOyPUB3YZm1mYjFoqhP/view?usp=share_link" TargetMode="External"/><Relationship Id="rId4" Type="http://schemas.openxmlformats.org/officeDocument/2006/relationships/hyperlink" Target="https://drive.google.com/file/d/1QNKHL2KJZZ5LwunpVnMQaXzWXBdOKjCJ/view?usp=share_link" TargetMode="External"/><Relationship Id="rId148" Type="http://schemas.openxmlformats.org/officeDocument/2006/relationships/hyperlink" Target="https://drive.google.com/file/d/1x4WMy95kfooWLPhUHcwibN0OvYxtjaL-/view?usp=share_link" TargetMode="External"/><Relationship Id="rId269" Type="http://schemas.openxmlformats.org/officeDocument/2006/relationships/hyperlink" Target="https://drive.google.com/file/d/1o0UBoWXuFzwVTuWrhG7uysqu7yggRLYQ/view?usp=share_link" TargetMode="External"/><Relationship Id="rId9" Type="http://schemas.openxmlformats.org/officeDocument/2006/relationships/hyperlink" Target="https://drive.google.com/file/d/14C5pGmVQpTCtHeVKkhdJdRayc_zx-B1h/view?usp=share_link" TargetMode="External"/><Relationship Id="rId143" Type="http://schemas.openxmlformats.org/officeDocument/2006/relationships/hyperlink" Target="https://drive.google.com/file/d/1NZ51113jZv-gi8RJ5_QfxlaUxr_spqyR/view?usp=share_link" TargetMode="External"/><Relationship Id="rId264" Type="http://schemas.openxmlformats.org/officeDocument/2006/relationships/hyperlink" Target="https://drive.google.com/file/d/1r5GPu-u5GXeovu6bzQ-WTjj0DnVhWiDG/view?usp=sharing" TargetMode="External"/><Relationship Id="rId385" Type="http://schemas.openxmlformats.org/officeDocument/2006/relationships/hyperlink" Target="https://drive.google.com/file/d/1uiIT97BJekPF7Kw1omsQwaBChqnQsTHX/view?usp=sharing" TargetMode="External"/><Relationship Id="rId142" Type="http://schemas.openxmlformats.org/officeDocument/2006/relationships/hyperlink" Target="https://drive.google.com/file/d/1-phFq1jzVvYbkQtVlhLtTNNtriCUM4Ml/view?usp=share_link" TargetMode="External"/><Relationship Id="rId263" Type="http://schemas.openxmlformats.org/officeDocument/2006/relationships/hyperlink" Target="https://drive.google.com/file/d/1KYFIRjlVZnNSXEBVLFlfG_hfNJqZa3xi/view?usp=sharing" TargetMode="External"/><Relationship Id="rId384" Type="http://schemas.openxmlformats.org/officeDocument/2006/relationships/hyperlink" Target="https://drive.google.com/file/d/1uj1DvItnXioULQpWtC4OJdNTHhhLHs5P/view?usp=sharing" TargetMode="External"/><Relationship Id="rId141" Type="http://schemas.openxmlformats.org/officeDocument/2006/relationships/hyperlink" Target="https://drive.google.com/file/d/1dvnxOUgXYNhUhLnzQJ0PEed5AtzAj5f1/view?usp=share_link" TargetMode="External"/><Relationship Id="rId262" Type="http://schemas.openxmlformats.org/officeDocument/2006/relationships/hyperlink" Target="https://gyazo.com/02d6f3b79cacd4baaba1cb6fe5504680" TargetMode="External"/><Relationship Id="rId383" Type="http://schemas.openxmlformats.org/officeDocument/2006/relationships/hyperlink" Target="https://gyazo.com/f5302115268e563273c18b49ffb95674" TargetMode="External"/><Relationship Id="rId140" Type="http://schemas.openxmlformats.org/officeDocument/2006/relationships/hyperlink" Target="https://drive.google.com/file/d/1sPnBQ23i4qvnlpPAUmWc0zhOyijPBPkB/view?usp=share_link" TargetMode="External"/><Relationship Id="rId261" Type="http://schemas.openxmlformats.org/officeDocument/2006/relationships/hyperlink" Target="https://drive.google.com/file/d/1USDySeMISMhyqHGAvkRHgaj9UAzc056C/view?usp=share_link" TargetMode="External"/><Relationship Id="rId382" Type="http://schemas.openxmlformats.org/officeDocument/2006/relationships/hyperlink" Target="https://drive.google.com/file/d/1zrqWTq3yc2vb7_4hFc8h4GLeUz9WE7E3/view?usp=share_link" TargetMode="External"/><Relationship Id="rId5" Type="http://schemas.openxmlformats.org/officeDocument/2006/relationships/hyperlink" Target="https://drive.google.com/file/d/1ejf4u8ykwudRjQ_fJRtsIQK9ICq6y8dE/view?usp=share_link" TargetMode="External"/><Relationship Id="rId147" Type="http://schemas.openxmlformats.org/officeDocument/2006/relationships/hyperlink" Target="https://drive.google.com/file/d/1gZhOHvb6MhwPEUCHsL3QQ45NLXeV-_fm/view?usp=share_link" TargetMode="External"/><Relationship Id="rId268" Type="http://schemas.openxmlformats.org/officeDocument/2006/relationships/hyperlink" Target="https://drive.google.com/file/d/1zHcK91pUvjChMe7h9PAR7RX9LB4GjbOi/view?usp=share_link" TargetMode="External"/><Relationship Id="rId389" Type="http://schemas.openxmlformats.org/officeDocument/2006/relationships/hyperlink" Target="https://drive.google.com/file/d/1bSy52BM7F-fJsL0SXo4RtlNeJVtSAwla/view?usp=sharing" TargetMode="External"/><Relationship Id="rId6" Type="http://schemas.openxmlformats.org/officeDocument/2006/relationships/hyperlink" Target="https://drive.google.com/file/d/1evcrgXCKO4YrHz0U3wRpttkDuqk4Kct0/view?usp=share_link" TargetMode="External"/><Relationship Id="rId146" Type="http://schemas.openxmlformats.org/officeDocument/2006/relationships/hyperlink" Target="https://drive.google.com/file/d/137yqdu2OXTJ2nthIa4ob6dRH3SkIHP-4/view?usp=share_link" TargetMode="External"/><Relationship Id="rId267" Type="http://schemas.openxmlformats.org/officeDocument/2006/relationships/hyperlink" Target="https://drive.google.com/file/d/1NHumb3dh-ZiccSU-4xnU6gOHynS8N01r/view?usp=share_link" TargetMode="External"/><Relationship Id="rId388" Type="http://schemas.openxmlformats.org/officeDocument/2006/relationships/hyperlink" Target="https://drive.google.com/file/d/1QMKmytgF6-ncSVnIpIi70ffDa1FkWOKg/view?usp=sharing" TargetMode="External"/><Relationship Id="rId7" Type="http://schemas.openxmlformats.org/officeDocument/2006/relationships/hyperlink" Target="https://drive.google.com/file/d/115sSGXZS4fwXt1SZS9z7A-FBG6-5177z/view?usp=share_link" TargetMode="External"/><Relationship Id="rId145" Type="http://schemas.openxmlformats.org/officeDocument/2006/relationships/hyperlink" Target="https://drive.google.com/file/d/1bWlS90hDgkjN6h69yVBsx0UDF0J4zoLE/view?usp=share_link" TargetMode="External"/><Relationship Id="rId266" Type="http://schemas.openxmlformats.org/officeDocument/2006/relationships/hyperlink" Target="https://drive.google.com/file/d/1iuT5j-9d8BQ13yMfLR2GnIbN_HMOatSf/view?usp=sharing" TargetMode="External"/><Relationship Id="rId387" Type="http://schemas.openxmlformats.org/officeDocument/2006/relationships/hyperlink" Target="https://drive.google.com/file/d/1cGI59z16UeS_kanhuyeGauy_EOsMzSK8/view?usp=sharing" TargetMode="External"/><Relationship Id="rId8" Type="http://schemas.openxmlformats.org/officeDocument/2006/relationships/hyperlink" Target="https://drive.google.com/file/d/11kP65NbXfJPfrX9h-DhNnNA5k_iAcnBw/view?usp=share_link" TargetMode="External"/><Relationship Id="rId144" Type="http://schemas.openxmlformats.org/officeDocument/2006/relationships/hyperlink" Target="https://drive.google.com/file/d/178TVfG72tOB0NCJbxNO_Cth_8YPtmz5t/view?usp=share_link" TargetMode="External"/><Relationship Id="rId265" Type="http://schemas.openxmlformats.org/officeDocument/2006/relationships/hyperlink" Target="https://drive.google.com/file/d/11wwvWrh801c2ZcPpA06wgyKeTRzxawfl/view?usp=sharing" TargetMode="External"/><Relationship Id="rId386" Type="http://schemas.openxmlformats.org/officeDocument/2006/relationships/hyperlink" Target="https://drive.google.com/file/d/1IZvq7QTwtt_3ER86yH-61vnl_DuUFUC_/view?usp=sharing" TargetMode="External"/><Relationship Id="rId260" Type="http://schemas.openxmlformats.org/officeDocument/2006/relationships/hyperlink" Target="https://drive.google.com/file/d/158joZi6h7gZL4s5NXKeg6lbaAb4jO3Gx/view?usp=share_link" TargetMode="External"/><Relationship Id="rId381" Type="http://schemas.openxmlformats.org/officeDocument/2006/relationships/hyperlink" Target="https://drive.google.com/file/d/1SCu8qxIn6YOAkZI_aAnFC_Rl1GlwO_ra/view?usp=share_link" TargetMode="External"/><Relationship Id="rId380" Type="http://schemas.openxmlformats.org/officeDocument/2006/relationships/hyperlink" Target="https://drive.google.com/file/d/15HSmlV8WNDLwj5h39crEYtRHuanOjyoH/view?usp=share_link" TargetMode="External"/><Relationship Id="rId139" Type="http://schemas.openxmlformats.org/officeDocument/2006/relationships/hyperlink" Target="https://drive.google.com/file/d/1O_K-tk4Z5QBZlMbCKVA3dCF3ow3P11vo/view?usp=share_link" TargetMode="External"/><Relationship Id="rId138" Type="http://schemas.openxmlformats.org/officeDocument/2006/relationships/hyperlink" Target="https://drive.google.com/file/d/1XHtyWQmq99Y6uILY0wDsJQtFAspJPiYG/view?usp=share_link" TargetMode="External"/><Relationship Id="rId259" Type="http://schemas.openxmlformats.org/officeDocument/2006/relationships/hyperlink" Target="https://drive.google.com/file/d/1oESFlSTymMEVRAxwPzWtonOkNdEPcDlq/view?usp=share_link" TargetMode="External"/><Relationship Id="rId137" Type="http://schemas.openxmlformats.org/officeDocument/2006/relationships/hyperlink" Target="https://drive.google.com/file/d/1_W0HZJosMPLM_8zD5fAkCFQDtI6X8OAS/view?usp=share_link" TargetMode="External"/><Relationship Id="rId258" Type="http://schemas.openxmlformats.org/officeDocument/2006/relationships/hyperlink" Target="https://drive.google.com/file/d/1i37jKKizCffsyvqt0k3u0Fqlo9zFhYs5/view?usp=share_link" TargetMode="External"/><Relationship Id="rId379" Type="http://schemas.openxmlformats.org/officeDocument/2006/relationships/hyperlink" Target="https://drive.google.com/file/d/1696-ElNc_0jUfCqsqmoAA-LD1yQRIUDm/view?usp=share_link" TargetMode="External"/><Relationship Id="rId132" Type="http://schemas.openxmlformats.org/officeDocument/2006/relationships/hyperlink" Target="https://drive.google.com/file/d/12o8bOxx2mF8dKb1SS_tb57TQgsLlJMI7/view?usp=share_link" TargetMode="External"/><Relationship Id="rId253" Type="http://schemas.openxmlformats.org/officeDocument/2006/relationships/hyperlink" Target="https://drive.google.com/file/d/1McN5jp6Phg0os7u00fLI_a9QJcIHU61V/view?usp=share_link" TargetMode="External"/><Relationship Id="rId374" Type="http://schemas.openxmlformats.org/officeDocument/2006/relationships/hyperlink" Target="https://drive.google.com/file/d/19gxJNAWSudjLWWs6VXyLSspKwcFvZIco/view?usp=share_link" TargetMode="External"/><Relationship Id="rId495" Type="http://schemas.openxmlformats.org/officeDocument/2006/relationships/hyperlink" Target="https://drive.google.com/file/d/1eiHgouJBvWQjRHpAXAZas_OQdausVH2c/view?usp=share_link" TargetMode="External"/><Relationship Id="rId131" Type="http://schemas.openxmlformats.org/officeDocument/2006/relationships/hyperlink" Target="https://drive.google.com/file/d/1knN6FO0xKi2d70q4LLyllmypkl32TAHF/view?usp=share_link" TargetMode="External"/><Relationship Id="rId252" Type="http://schemas.openxmlformats.org/officeDocument/2006/relationships/hyperlink" Target="https://drive.google.com/file/d/1Gk_-5A8hicKBpH-rZ4jJ8GGn8wCdCGRl/view?usp=share_link" TargetMode="External"/><Relationship Id="rId373" Type="http://schemas.openxmlformats.org/officeDocument/2006/relationships/hyperlink" Target="https://drive.google.com/file/d/1D3ChFQxxwfDKH0vIefZMiyYEwueevzLv/view?usp=share_link" TargetMode="External"/><Relationship Id="rId494" Type="http://schemas.openxmlformats.org/officeDocument/2006/relationships/hyperlink" Target="https://drive.google.com/file/d/1kMFDzgl-u20oPHLbjbejqcO5v79y_QBM/view?usp=share_link" TargetMode="External"/><Relationship Id="rId130" Type="http://schemas.openxmlformats.org/officeDocument/2006/relationships/hyperlink" Target="https://drive.google.com/file/d/1-oR4xdiSLh0CToMS-f7k0euv1BKabsI9/view?usp=share_link" TargetMode="External"/><Relationship Id="rId251" Type="http://schemas.openxmlformats.org/officeDocument/2006/relationships/hyperlink" Target="https://drive.google.com/file/d/16eLWUx2QQlB3mZ05cp9g9ZvvGKE-RVBd/view?usp=share_link" TargetMode="External"/><Relationship Id="rId372" Type="http://schemas.openxmlformats.org/officeDocument/2006/relationships/hyperlink" Target="https://drive.google.com/file/d/1cuGk-ecpVw7nY4GTfA2T2FWdrUgDQQ6q/view?usp=share_link" TargetMode="External"/><Relationship Id="rId493" Type="http://schemas.openxmlformats.org/officeDocument/2006/relationships/hyperlink" Target="https://drive.google.com/file/d/1PttOA7hG2wFValugsojHJlattQqnsJpS/view?usp=share_link" TargetMode="External"/><Relationship Id="rId250" Type="http://schemas.openxmlformats.org/officeDocument/2006/relationships/hyperlink" Target="https://drive.google.com/file/d/1qtiiXYoHF5_r_ZASymFw6a-AWa1FFS_H/view?usp=share_link" TargetMode="External"/><Relationship Id="rId371" Type="http://schemas.openxmlformats.org/officeDocument/2006/relationships/hyperlink" Target="https://drive.google.com/file/d/1BccvlFbmz0sSYMmJDEl3LXOy4eu0gHDy/view?usp=share_link" TargetMode="External"/><Relationship Id="rId492" Type="http://schemas.openxmlformats.org/officeDocument/2006/relationships/hyperlink" Target="https://drive.google.com/file/d/1kMFDzgl-u20oPHLbjbejqcO5v79y_QBM/view?usp=share_link" TargetMode="External"/><Relationship Id="rId136" Type="http://schemas.openxmlformats.org/officeDocument/2006/relationships/hyperlink" Target="https://drive.google.com/file/d/1c3MLEclD0k3qL59qummBRDoONyKJjKBH/view?usp=share_link" TargetMode="External"/><Relationship Id="rId257" Type="http://schemas.openxmlformats.org/officeDocument/2006/relationships/hyperlink" Target="https://drive.google.com/file/d/1My6pfMhFN3R4wLN5gl25WPtC0a2Q2Oup/view?usp=share_link" TargetMode="External"/><Relationship Id="rId378" Type="http://schemas.openxmlformats.org/officeDocument/2006/relationships/hyperlink" Target="https://drive.google.com/file/d/1E_jFNlJvWvU4Wh4y15Oxuxl08ATQl5_z/view?usp=share_link" TargetMode="External"/><Relationship Id="rId499" Type="http://schemas.openxmlformats.org/officeDocument/2006/relationships/hyperlink" Target="https://drive.google.com/file/d/1Fav_gv8Skmuu_G91QnbdvW_GQIeOAA0s/view?usp=share_link" TargetMode="External"/><Relationship Id="rId135" Type="http://schemas.openxmlformats.org/officeDocument/2006/relationships/hyperlink" Target="https://drive.google.com/file/d/1RwsvdhjlSHCD8mtPd1lglhJKlZkR7q0Z/view?usp=share_link" TargetMode="External"/><Relationship Id="rId256" Type="http://schemas.openxmlformats.org/officeDocument/2006/relationships/hyperlink" Target="https://drive.google.com/file/d/1JC0Xxgu1jeYzUzdAGXVJWqGgquEuxqQp/view?usp=share_link" TargetMode="External"/><Relationship Id="rId377" Type="http://schemas.openxmlformats.org/officeDocument/2006/relationships/hyperlink" Target="https://drive.google.com/file/d/1of2P-tcmOHGaRrm2a2hpeNKHdUc9QKdD/view?usp=share_link" TargetMode="External"/><Relationship Id="rId498" Type="http://schemas.openxmlformats.org/officeDocument/2006/relationships/hyperlink" Target="https://drive.google.com/file/d/1kMFDzgl-u20oPHLbjbejqcO5v79y_QBM/view?usp=share_link" TargetMode="External"/><Relationship Id="rId134" Type="http://schemas.openxmlformats.org/officeDocument/2006/relationships/hyperlink" Target="https://drive.google.com/file/d/12PlUBZWYcUlKmispNeRUmC5ev5c0dsSp/view?usp=share_link" TargetMode="External"/><Relationship Id="rId255" Type="http://schemas.openxmlformats.org/officeDocument/2006/relationships/hyperlink" Target="https://drive.google.com/file/d/1olZb3TaKdcWM6bfIaQ8IH2pSCf5OAwZB/view?usp=share_link" TargetMode="External"/><Relationship Id="rId376" Type="http://schemas.openxmlformats.org/officeDocument/2006/relationships/hyperlink" Target="https://drive.google.com/file/d/1q1FkNvDL85DyV2dciaQH2TFRa3rIqnsa/view?usp=share_link" TargetMode="External"/><Relationship Id="rId497" Type="http://schemas.openxmlformats.org/officeDocument/2006/relationships/hyperlink" Target="https://drive.google.com/file/d/18rR9c2jRhSouSa1tWWI2fYbRiJGI9aIG/view?usp=share_link" TargetMode="External"/><Relationship Id="rId133" Type="http://schemas.openxmlformats.org/officeDocument/2006/relationships/hyperlink" Target="https://drive.google.com/file/d/1TIFRBh-jH0luH25IsQmqlLV0kWA6f7r9/view?usp=share_link" TargetMode="External"/><Relationship Id="rId254" Type="http://schemas.openxmlformats.org/officeDocument/2006/relationships/hyperlink" Target="https://drive.google.com/file/d/1AexacKy1BvBEAjlQ0lKS_y_rALfo94WA/view?usp=share_link" TargetMode="External"/><Relationship Id="rId375" Type="http://schemas.openxmlformats.org/officeDocument/2006/relationships/hyperlink" Target="https://drive.google.com/file/d/105R245zP7uXRc0dZ1o2WZz3gQdO9mpw9/view?usp=share_link" TargetMode="External"/><Relationship Id="rId496" Type="http://schemas.openxmlformats.org/officeDocument/2006/relationships/hyperlink" Target="https://drive.google.com/file/d/1kMFDzgl-u20oPHLbjbejqcO5v79y_QBM/view?usp=share_link" TargetMode="External"/><Relationship Id="rId172" Type="http://schemas.openxmlformats.org/officeDocument/2006/relationships/hyperlink" Target="https://gyazo.com/c8ac1383af5f8a43936f1ee22f07eca7" TargetMode="External"/><Relationship Id="rId293" Type="http://schemas.openxmlformats.org/officeDocument/2006/relationships/hyperlink" Target="https://drive.google.com/file/d/1QhySTE6ZOyN4PoNZhM4ivRYkU5EgFCzY/view?usp=share_link" TargetMode="External"/><Relationship Id="rId171" Type="http://schemas.openxmlformats.org/officeDocument/2006/relationships/hyperlink" Target="https://drive.google.com/file/d/1HnBiNeGuL5eba7BrR4PUJVwpY0-M_bD3/view?usp=sharing" TargetMode="External"/><Relationship Id="rId292" Type="http://schemas.openxmlformats.org/officeDocument/2006/relationships/hyperlink" Target="https://drive.google.com/file/d/1oMfLs_MYkzRF2fVs28vaHVeLjcCFRTUQ/view?usp=share_link" TargetMode="External"/><Relationship Id="rId170" Type="http://schemas.openxmlformats.org/officeDocument/2006/relationships/hyperlink" Target="https://drive.google.com/file/d/1tMyy8g0Q9QtOTCcwRSRqVD4FsebkL1fp/view?usp=sharing" TargetMode="External"/><Relationship Id="rId291" Type="http://schemas.openxmlformats.org/officeDocument/2006/relationships/hyperlink" Target="https://drive.google.com/file/d/1NLXklohiBMSnsylNLpz4VVacUf3Rb9Du/view?usp=share_link" TargetMode="External"/><Relationship Id="rId290" Type="http://schemas.openxmlformats.org/officeDocument/2006/relationships/hyperlink" Target="https://drive.google.com/file/d/1_AJuYYysCySYWwE7RvbrjpKMZjEL6Mlc/view?usp=share_link" TargetMode="External"/><Relationship Id="rId165" Type="http://schemas.openxmlformats.org/officeDocument/2006/relationships/hyperlink" Target="https://drive.google.com/file/d/1EfxPd7QbnzU1K9wdUZ5GgN3VQU8OS6UE/view?usp=share_link" TargetMode="External"/><Relationship Id="rId286" Type="http://schemas.openxmlformats.org/officeDocument/2006/relationships/hyperlink" Target="https://drive.google.com/file/d/1xiPHiQZRtQbpgHDbzXgRLsfEmqNoJtXf/view?usp=share_link" TargetMode="External"/><Relationship Id="rId164" Type="http://schemas.openxmlformats.org/officeDocument/2006/relationships/hyperlink" Target="https://drive.google.com/file/d/1ocFO6W4e9y8RB2OMimhDRGljp1nqvLKv/view?usp=share_link" TargetMode="External"/><Relationship Id="rId285" Type="http://schemas.openxmlformats.org/officeDocument/2006/relationships/hyperlink" Target="https://drive.google.com/file/d/1CriqWzNbo9-BK-GpBYO4gBbmBpKgC0T6/view?usp=share_link" TargetMode="External"/><Relationship Id="rId163" Type="http://schemas.openxmlformats.org/officeDocument/2006/relationships/hyperlink" Target="https://drive.google.com/file/d/1WnmywTZF7_XVgEY2vlNKJvc6-wftC4Ff/view?usp=share_link" TargetMode="External"/><Relationship Id="rId284" Type="http://schemas.openxmlformats.org/officeDocument/2006/relationships/hyperlink" Target="https://drive.google.com/file/d/1Iu6o0gJy7v2t09ddMxVXBiKSBIelCCoT/view?usp=share_link" TargetMode="External"/><Relationship Id="rId162" Type="http://schemas.openxmlformats.org/officeDocument/2006/relationships/hyperlink" Target="https://drive.google.com/file/d/152_8uSTqmf8kJltQgKd86-rCDHIoKblH/view?usp=share_link" TargetMode="External"/><Relationship Id="rId283" Type="http://schemas.openxmlformats.org/officeDocument/2006/relationships/hyperlink" Target="https://drive.google.com/file/d/1Iy_b2fP5UnM1eUtQxNzJM9NxSuoCQAXU/view?usp=share_link" TargetMode="External"/><Relationship Id="rId169" Type="http://schemas.openxmlformats.org/officeDocument/2006/relationships/hyperlink" Target="https://drive.google.com/file/d/130LHdQf2H_MQl5F_Jxwm2_s09sakf3bR/view?usp=sharing" TargetMode="External"/><Relationship Id="rId168" Type="http://schemas.openxmlformats.org/officeDocument/2006/relationships/hyperlink" Target="https://drive.google.com/file/d/1n_rC5lQh8XRau7pvJhajSQiXVT_InTJe/view?usp=share_link" TargetMode="External"/><Relationship Id="rId289" Type="http://schemas.openxmlformats.org/officeDocument/2006/relationships/hyperlink" Target="https://drive.google.com/file/d/1Qb_xXbm_PJh_NJRvhDLYTyLqBvszlS0a/view?usp=share_link" TargetMode="External"/><Relationship Id="rId167" Type="http://schemas.openxmlformats.org/officeDocument/2006/relationships/hyperlink" Target="https://drive.google.com/file/d/10SXsbdlixWZF8ELfCk1k7Wf3a9iCAcYD/view?usp=share_link" TargetMode="External"/><Relationship Id="rId288" Type="http://schemas.openxmlformats.org/officeDocument/2006/relationships/hyperlink" Target="https://drive.google.com/file/d/15HMqy9SHJXfQybVgLtzDIHzRaGxxW-h_/view?usp=share_link" TargetMode="External"/><Relationship Id="rId166" Type="http://schemas.openxmlformats.org/officeDocument/2006/relationships/hyperlink" Target="https://drive.google.com/file/d/11HuosoO2NuyZc_uAolKbPjvy0M6ariwy/view?usp=share_link" TargetMode="External"/><Relationship Id="rId287" Type="http://schemas.openxmlformats.org/officeDocument/2006/relationships/hyperlink" Target="https://drive.google.com/file/d/1G1RW9Rr8xVy1ZEVC9BkqYToD6bsZ4-eo/view?usp=share_link" TargetMode="External"/><Relationship Id="rId161" Type="http://schemas.openxmlformats.org/officeDocument/2006/relationships/hyperlink" Target="https://drive.google.com/file/d/1xEV66c8XRC8Z6UbBTFBH_yb8AOh7HqXm/view?usp=share_link" TargetMode="External"/><Relationship Id="rId282" Type="http://schemas.openxmlformats.org/officeDocument/2006/relationships/hyperlink" Target="https://drive.google.com/file/d/1qZOchZKPkdMLIgliLVfTuJ6SjQ12Xrsz/view?usp=share_link" TargetMode="External"/><Relationship Id="rId160" Type="http://schemas.openxmlformats.org/officeDocument/2006/relationships/hyperlink" Target="https://drive.google.com/file/d/1kiYN10LXknQ82THBiKJ0dZfLW31DMc3m/view?usp=share_link" TargetMode="External"/><Relationship Id="rId281" Type="http://schemas.openxmlformats.org/officeDocument/2006/relationships/hyperlink" Target="https://drive.google.com/file/d/1452aIVGY7IsFcfmGGjePkKssX-AntTUn/view?usp=share_link" TargetMode="External"/><Relationship Id="rId280" Type="http://schemas.openxmlformats.org/officeDocument/2006/relationships/hyperlink" Target="https://drive.google.com/file/d/1N2hoho_mM7kiiGUMrPqnlDdBQrp28yRM/view?usp=share_link" TargetMode="External"/><Relationship Id="rId159" Type="http://schemas.openxmlformats.org/officeDocument/2006/relationships/hyperlink" Target="https://drive.google.com/file/d/1Rnn5tkpFPsTtrCvl0uIy7d3V8Hss81mB/view?usp=share_link" TargetMode="External"/><Relationship Id="rId154" Type="http://schemas.openxmlformats.org/officeDocument/2006/relationships/hyperlink" Target="https://drive.google.com/file/d/16sjLsyFy9OwoTMsd4L2HqOOeb8fXWUTO/view?usp=share_link" TargetMode="External"/><Relationship Id="rId275" Type="http://schemas.openxmlformats.org/officeDocument/2006/relationships/hyperlink" Target="https://drive.google.com/file/d/1M6nW8pKL_Fv6tuwWGi5PDvE1DNGpl19W/view?usp=sharing" TargetMode="External"/><Relationship Id="rId396" Type="http://schemas.openxmlformats.org/officeDocument/2006/relationships/hyperlink" Target="https://drive.google.com/file/d/1qvYOfR-r8nXA1DTagUJQ9D_1d1yawY_S/view?usp=share_link" TargetMode="External"/><Relationship Id="rId153" Type="http://schemas.openxmlformats.org/officeDocument/2006/relationships/hyperlink" Target="https://drive.google.com/file/d/1sngOUn8XMLE3ZowcLAg9XmgHZwVm13qZ/view?usp=share_link" TargetMode="External"/><Relationship Id="rId274" Type="http://schemas.openxmlformats.org/officeDocument/2006/relationships/hyperlink" Target="https://drive.google.com/file/d/1bx-_A4XDJ0xHI_NkgtGq3sElJxyeJ5YM/view?usp=sharing" TargetMode="External"/><Relationship Id="rId395" Type="http://schemas.openxmlformats.org/officeDocument/2006/relationships/hyperlink" Target="https://drive.google.com/file/d/1kvnur-gqYKNFEsJfAWXnbZppDaqw82L9/view?usp=share_link" TargetMode="External"/><Relationship Id="rId152" Type="http://schemas.openxmlformats.org/officeDocument/2006/relationships/hyperlink" Target="https://drive.google.com/file/d/1whJjMmQzZIO1P7emcxOqVrWWxisFvhmK/view?usp=share_link" TargetMode="External"/><Relationship Id="rId273" Type="http://schemas.openxmlformats.org/officeDocument/2006/relationships/hyperlink" Target="https://gyazo.com/3fefad4e2f0a984422f7641d9201e47d" TargetMode="External"/><Relationship Id="rId394" Type="http://schemas.openxmlformats.org/officeDocument/2006/relationships/hyperlink" Target="https://drive.google.com/file/d/1DCWeBH_wFhgsL5E9FAjvbMKfLo3zvEDG/view?usp=share_link" TargetMode="External"/><Relationship Id="rId151" Type="http://schemas.openxmlformats.org/officeDocument/2006/relationships/hyperlink" Target="https://drive.google.com/file/d/1RQtSvvJG0fQDGaaAuI4sr-B8YAbE8_tq/view?usp=share_link" TargetMode="External"/><Relationship Id="rId272" Type="http://schemas.openxmlformats.org/officeDocument/2006/relationships/hyperlink" Target="https://drive.google.com/file/d/1oW2a9gDLu_0HGTePMN1VCpx6l4-uDWcM/view?usp=sharing" TargetMode="External"/><Relationship Id="rId393" Type="http://schemas.openxmlformats.org/officeDocument/2006/relationships/hyperlink" Target="https://drive.google.com/file/d/1yJV3kTigyY8DXXwqaRwPbE3rkJX4XT0O/view?usp=share_link" TargetMode="External"/><Relationship Id="rId158" Type="http://schemas.openxmlformats.org/officeDocument/2006/relationships/hyperlink" Target="https://drive.google.com/file/d/1HxAnan0O__BAKgs-iv1N7UIGllqElhvI/view?usp=share_link" TargetMode="External"/><Relationship Id="rId279" Type="http://schemas.openxmlformats.org/officeDocument/2006/relationships/hyperlink" Target="https://drive.google.com/file/d/1cNytGtweSQiDtxMV-KeQ9QIDSuPOIm-K/view?usp=share_link" TargetMode="External"/><Relationship Id="rId157" Type="http://schemas.openxmlformats.org/officeDocument/2006/relationships/hyperlink" Target="https://drive.google.com/file/d/1Red8YOB8Blq8kWzYWDqgTF_2kYJ9gL4u/view?usp=share_link" TargetMode="External"/><Relationship Id="rId278" Type="http://schemas.openxmlformats.org/officeDocument/2006/relationships/hyperlink" Target="https://drive.google.com/file/d/1yjERuGgHJyRPBtjIt5iAKgKJ9-4uav8D/view?usp=share_link" TargetMode="External"/><Relationship Id="rId399" Type="http://schemas.openxmlformats.org/officeDocument/2006/relationships/hyperlink" Target="https://drive.google.com/file/d/14m6CBw0O_6abh-4cTg0i-LFNzD3KWllN/view?usp=share_link" TargetMode="External"/><Relationship Id="rId156" Type="http://schemas.openxmlformats.org/officeDocument/2006/relationships/hyperlink" Target="https://drive.google.com/file/d/1R5U_NxVoJz3Ng4AfTo0vijBHCj0HGjsA/view?usp=share_link" TargetMode="External"/><Relationship Id="rId277" Type="http://schemas.openxmlformats.org/officeDocument/2006/relationships/hyperlink" Target="https://drive.google.com/file/d/1FEsxCetrqHtDjOumV7Hxd1fyw7V-WAf8/view?usp=share_link" TargetMode="External"/><Relationship Id="rId398" Type="http://schemas.openxmlformats.org/officeDocument/2006/relationships/hyperlink" Target="https://drive.google.com/file/d/1odd6CfqBj27MkY1gRtstMINuYwVzxCHi/view?usp=share_link" TargetMode="External"/><Relationship Id="rId155" Type="http://schemas.openxmlformats.org/officeDocument/2006/relationships/hyperlink" Target="https://drive.google.com/file/d/102OftK9BmLvffypH5zURi0E-4e1Ohx_z/view?usp=share_link" TargetMode="External"/><Relationship Id="rId276" Type="http://schemas.openxmlformats.org/officeDocument/2006/relationships/hyperlink" Target="https://drive.google.com/file/d/1rE75uHTUtUHyyX9dhalsd1OFtVk1irUc/view?usp=share_link" TargetMode="External"/><Relationship Id="rId397" Type="http://schemas.openxmlformats.org/officeDocument/2006/relationships/hyperlink" Target="https://drive.google.com/file/d/1fCc_Pkb1EUK4nm2uBT4iw2wMkuURDIF1/view?usp=share_link" TargetMode="External"/><Relationship Id="rId40" Type="http://schemas.openxmlformats.org/officeDocument/2006/relationships/hyperlink" Target="https://drive.google.com/file/d/1AinxE85TdLQ9_GNdyV8w1UWwsRiVebs3/view?usp=share_link" TargetMode="External"/><Relationship Id="rId42" Type="http://schemas.openxmlformats.org/officeDocument/2006/relationships/hyperlink" Target="https://drive.google.com/file/d/1Pd5T5gPMLfTVqRBzpN85L-Cs9_YXMcCL/view?usp=share_link" TargetMode="External"/><Relationship Id="rId41" Type="http://schemas.openxmlformats.org/officeDocument/2006/relationships/hyperlink" Target="https://drive.google.com/file/d/10WZcP5-uiXm4fB5DZM-813wFRJ-0GOgs/view?usp=share_link" TargetMode="External"/><Relationship Id="rId44" Type="http://schemas.openxmlformats.org/officeDocument/2006/relationships/hyperlink" Target="https://drive.google.com/file/d/1VX94YT2Q3sjjfLvug5PkQgIaTWtiltiw/view?usp=share_link" TargetMode="External"/><Relationship Id="rId43" Type="http://schemas.openxmlformats.org/officeDocument/2006/relationships/hyperlink" Target="https://drive.google.com/file/d/1Pe2blM4Rr25nzzZYJz3swtxM_jK7Y-aw/view?usp=share_link" TargetMode="External"/><Relationship Id="rId46" Type="http://schemas.openxmlformats.org/officeDocument/2006/relationships/hyperlink" Target="https://gyazo.com/7652de6e1ae04415631f2648a28b1d65" TargetMode="External"/><Relationship Id="rId45" Type="http://schemas.openxmlformats.org/officeDocument/2006/relationships/hyperlink" Target="https://drive.google.com/file/d/1_0cOcCqOarswFOX72hVQ1-Mvil-SiLUD/view?usp=share_link" TargetMode="External"/><Relationship Id="rId509" Type="http://schemas.openxmlformats.org/officeDocument/2006/relationships/hyperlink" Target="https://gyazo.com/b43ed9e976ae3fd44d4e8806146de874" TargetMode="External"/><Relationship Id="rId508" Type="http://schemas.openxmlformats.org/officeDocument/2006/relationships/hyperlink" Target="https://drive.google.com/file/d/1tP6HAVMbCbnRwML9H2CerxezgdHLw1-V/view?usp=share_link" TargetMode="External"/><Relationship Id="rId503" Type="http://schemas.openxmlformats.org/officeDocument/2006/relationships/hyperlink" Target="https://drive.google.com/file/d/18jQJjlnr37JBITQ5oqbRUvMCR8un32UL/view?usp=share_link" TargetMode="External"/><Relationship Id="rId502" Type="http://schemas.openxmlformats.org/officeDocument/2006/relationships/hyperlink" Target="https://drive.google.com/file/d/1AAQ6Jum58jDdnUK-gQsrxnClgqNIdFwr/view?usp=share_link" TargetMode="External"/><Relationship Id="rId501" Type="http://schemas.openxmlformats.org/officeDocument/2006/relationships/hyperlink" Target="https://drive.google.com/file/d/1DAi-buOGCn_ORquVuDDL7otpkaO1Xpo0/view?usp=share_link" TargetMode="External"/><Relationship Id="rId500" Type="http://schemas.openxmlformats.org/officeDocument/2006/relationships/hyperlink" Target="https://drive.google.com/file/d/1kMFDzgl-u20oPHLbjbejqcO5v79y_QBM/view?usp=share_link" TargetMode="External"/><Relationship Id="rId507" Type="http://schemas.openxmlformats.org/officeDocument/2006/relationships/hyperlink" Target="https://drive.google.com/file/d/14OdiMy0tata4U6zoMbbvwTYjoxZ5O2W1/view?usp=share_link" TargetMode="External"/><Relationship Id="rId506" Type="http://schemas.openxmlformats.org/officeDocument/2006/relationships/hyperlink" Target="https://drive.google.com/file/d/1qyQWtvQbL6WMZkcilfILq3d5-_3F25HS/view?usp=share_link" TargetMode="External"/><Relationship Id="rId505" Type="http://schemas.openxmlformats.org/officeDocument/2006/relationships/hyperlink" Target="https://drive.google.com/file/d/1Oq2wRe7vsaADOz56OkE808SRj8ZSFV2u/view?usp=share_link" TargetMode="External"/><Relationship Id="rId504" Type="http://schemas.openxmlformats.org/officeDocument/2006/relationships/hyperlink" Target="https://drive.google.com/file/d/1vEjlLtLiY_t_F76B2gfVPupdLxOhfwct/view?usp=share_link" TargetMode="External"/><Relationship Id="rId48" Type="http://schemas.openxmlformats.org/officeDocument/2006/relationships/hyperlink" Target="https://drive.google.com/file/d/1UX7_IzIoeQ6O1s_yuqSdvAVCPQfGVxDm/view?usp=share_link" TargetMode="External"/><Relationship Id="rId47" Type="http://schemas.openxmlformats.org/officeDocument/2006/relationships/hyperlink" Target="https://drive.google.com/file/d/1mq-LtP2OMkpTJvAaVJErPu3Ve6txslTG/view?usp=share_link" TargetMode="External"/><Relationship Id="rId49" Type="http://schemas.openxmlformats.org/officeDocument/2006/relationships/hyperlink" Target="https://drive.google.com/file/d/1SUe8SFldCIkMW9OMUAgS4983ijdETXm9/view?usp=share_link" TargetMode="External"/><Relationship Id="rId31" Type="http://schemas.openxmlformats.org/officeDocument/2006/relationships/hyperlink" Target="https://drive.google.com/file/d/1ga4qpZa6ZfixAHqencHRsWp4MjoaEo-e/view?usp=share_link" TargetMode="External"/><Relationship Id="rId30" Type="http://schemas.openxmlformats.org/officeDocument/2006/relationships/hyperlink" Target="https://drive.google.com/file/d/1cnFxM5S6G1vf5EEicgDliMK-2K3xzNqD/view?usp=share_link" TargetMode="External"/><Relationship Id="rId33" Type="http://schemas.openxmlformats.org/officeDocument/2006/relationships/hyperlink" Target="https://drive.google.com/file/d/1eYm9BkR1FKJmSIjTOFVfhIwU4qELJkBP/view?usp=share_link" TargetMode="External"/><Relationship Id="rId32" Type="http://schemas.openxmlformats.org/officeDocument/2006/relationships/hyperlink" Target="https://drive.google.com/file/d/1Wx9Gev5QpqcVVFv5X9-ifHfeyoxmSUqv/view?usp=share_link" TargetMode="External"/><Relationship Id="rId35" Type="http://schemas.openxmlformats.org/officeDocument/2006/relationships/hyperlink" Target="https://drive.google.com/file/d/1CKDgXmLGMaZrj0eE1cMvG7rVppM_qEjx/view?usp=share_link" TargetMode="External"/><Relationship Id="rId34" Type="http://schemas.openxmlformats.org/officeDocument/2006/relationships/hyperlink" Target="https://drive.google.com/file/d/133hOecTayBmE4PgOb2lARiw5BEVKtfGy/view?usp=share_link" TargetMode="External"/><Relationship Id="rId37" Type="http://schemas.openxmlformats.org/officeDocument/2006/relationships/hyperlink" Target="https://drive.google.com/file/d/1ontrF5Plfuyx44qf1yXVJ4Ohy_XXLHkn/view?usp=share_link" TargetMode="External"/><Relationship Id="rId36" Type="http://schemas.openxmlformats.org/officeDocument/2006/relationships/hyperlink" Target="https://drive.google.com/file/d/1fDFYYg2VPIV2lcqUht-eqh2QCoQ0npw5/view?usp=share_link" TargetMode="External"/><Relationship Id="rId39" Type="http://schemas.openxmlformats.org/officeDocument/2006/relationships/hyperlink" Target="https://drive.google.com/file/d/1uYEreTWL0Sw1l4_XznOMiWBK6bk3PSFW/view?usp=share_link" TargetMode="External"/><Relationship Id="rId38" Type="http://schemas.openxmlformats.org/officeDocument/2006/relationships/hyperlink" Target="https://drive.google.com/file/d/1ARNiV49ofKBCniocrO45lJiEGldnFa78/view?usp=share_link" TargetMode="External"/><Relationship Id="rId20" Type="http://schemas.openxmlformats.org/officeDocument/2006/relationships/hyperlink" Target="https://drive.google.com/file/d/1w9A5kud-BGtSEEjdJXLUdIisGHaGjAva/view?usp=share_link" TargetMode="External"/><Relationship Id="rId22" Type="http://schemas.openxmlformats.org/officeDocument/2006/relationships/hyperlink" Target="https://drive.google.com/file/d/12yWOpuuz-AY6cc1CdHIS73pcSWCclmd9/view?usp=share_link" TargetMode="External"/><Relationship Id="rId21" Type="http://schemas.openxmlformats.org/officeDocument/2006/relationships/hyperlink" Target="https://drive.google.com/file/d/1qdXnqOoCoFLWNuFNZ_MHQjRIAxUA-eR3/view?usp=share_link" TargetMode="External"/><Relationship Id="rId24" Type="http://schemas.openxmlformats.org/officeDocument/2006/relationships/hyperlink" Target="https://drive.google.com/file/d/1_yAlImzlFOnwu1XeqifLPjFOwdh-s5NP/view?usp=share_link" TargetMode="External"/><Relationship Id="rId23" Type="http://schemas.openxmlformats.org/officeDocument/2006/relationships/hyperlink" Target="https://drive.google.com/file/d/1HcQWZyCqaWbalGwmjkyOZ-u58mmDKmHW/view?usp=sharing" TargetMode="External"/><Relationship Id="rId409" Type="http://schemas.openxmlformats.org/officeDocument/2006/relationships/hyperlink" Target="https://drive.google.com/file/d/12hRK45VeK8IKl-b2zu11NiGyvMSOx6dQ/view?usp=share_link" TargetMode="External"/><Relationship Id="rId404" Type="http://schemas.openxmlformats.org/officeDocument/2006/relationships/hyperlink" Target="https://drive.google.com/file/d/1THeRcOVI6eQSEFCLEGlMNHWjy_BmcSsv/view?usp=share_link" TargetMode="External"/><Relationship Id="rId525" Type="http://schemas.openxmlformats.org/officeDocument/2006/relationships/vmlDrawing" Target="../drawings/vmlDrawing2.vml"/><Relationship Id="rId403" Type="http://schemas.openxmlformats.org/officeDocument/2006/relationships/hyperlink" Target="https://drive.google.com/file/d/1XKg7_ch7kZPJxro1MHnGfKVfCHye8Cxo/view?usp=share_link" TargetMode="External"/><Relationship Id="rId524" Type="http://schemas.openxmlformats.org/officeDocument/2006/relationships/drawing" Target="../drawings/drawing3.xml"/><Relationship Id="rId402" Type="http://schemas.openxmlformats.org/officeDocument/2006/relationships/hyperlink" Target="https://drive.google.com/file/d/1Yj7ye9-WdbRGurdEdN2vkvTe4t6mdfTK/view?usp=share_link" TargetMode="External"/><Relationship Id="rId523" Type="http://schemas.openxmlformats.org/officeDocument/2006/relationships/hyperlink" Target="https://drive.google.com/file/d/1SfAKjv3nFcwHhNtOab1bb5UZu-5Khap-/view?usp=share_link" TargetMode="External"/><Relationship Id="rId401" Type="http://schemas.openxmlformats.org/officeDocument/2006/relationships/hyperlink" Target="https://drive.google.com/file/d/1AunXyygMDgpg9EiLJCT48l-e4L9PNUbP/view?usp=share_link" TargetMode="External"/><Relationship Id="rId522" Type="http://schemas.openxmlformats.org/officeDocument/2006/relationships/hyperlink" Target="https://drive.google.com/file/d/1JX7C0ETAMmgJdXvkdcAXCNxLsj6rW8BQ/view?usp=share_link" TargetMode="External"/><Relationship Id="rId408" Type="http://schemas.openxmlformats.org/officeDocument/2006/relationships/hyperlink" Target="https://drive.google.com/file/d/1wiQ83UBEw9mJRs4c62Plvcie37vhPph3/view?usp=share_link" TargetMode="External"/><Relationship Id="rId407" Type="http://schemas.openxmlformats.org/officeDocument/2006/relationships/hyperlink" Target="https://drive.google.com/file/d/1t_46OD0jSkI4G16vb3FE1rtRKaUaN4-H/view?usp=share_link" TargetMode="External"/><Relationship Id="rId406" Type="http://schemas.openxmlformats.org/officeDocument/2006/relationships/hyperlink" Target="https://drive.google.com/file/d/1qeb1rZNtSTGmuJn3r_K2l8HZobH7Iqk5/view?usp=share_link" TargetMode="External"/><Relationship Id="rId405" Type="http://schemas.openxmlformats.org/officeDocument/2006/relationships/hyperlink" Target="https://drive.google.com/file/d/1X56DS4RAupxqyOpeEpS0F8OU8GNM8VJZ/view?usp=share_link" TargetMode="External"/><Relationship Id="rId26" Type="http://schemas.openxmlformats.org/officeDocument/2006/relationships/hyperlink" Target="https://drive.google.com/file/d/1EZhs7mXD4q1gUi7TSteJPnamGb1emfq_/view?usp=share_link" TargetMode="External"/><Relationship Id="rId25" Type="http://schemas.openxmlformats.org/officeDocument/2006/relationships/hyperlink" Target="https://drive.google.com/file/d/1PjrS3wCx-CV76dOuSLrcA0K5Gh_w_3ao/view?usp=share_link" TargetMode="External"/><Relationship Id="rId28" Type="http://schemas.openxmlformats.org/officeDocument/2006/relationships/hyperlink" Target="https://gyazo.com/195f6acec49712169475cc14752cd14a" TargetMode="External"/><Relationship Id="rId27" Type="http://schemas.openxmlformats.org/officeDocument/2006/relationships/hyperlink" Target="https://drive.google.com/file/d/1gbu3USgpQuVE0JRcIxzoOcNmr7gPzAvt/view?usp=share_link" TargetMode="External"/><Relationship Id="rId400" Type="http://schemas.openxmlformats.org/officeDocument/2006/relationships/hyperlink" Target="https://drive.google.com/file/d/1_gA_XXps75K-UCc2MLtWbbOGPfMo4bKz/view?usp=share_link" TargetMode="External"/><Relationship Id="rId521" Type="http://schemas.openxmlformats.org/officeDocument/2006/relationships/hyperlink" Target="https://drive.google.com/file/d/1u2VCb074aGaMJa0cVef7GtQ4Vp69c6DD/view?usp=share_link" TargetMode="External"/><Relationship Id="rId29" Type="http://schemas.openxmlformats.org/officeDocument/2006/relationships/hyperlink" Target="https://drive.google.com/drive/folders/1aFaFeVrokML9bxregpe2mFMGOcXDHVNv?usp=sharing" TargetMode="External"/><Relationship Id="rId520" Type="http://schemas.openxmlformats.org/officeDocument/2006/relationships/hyperlink" Target="https://drive.google.com/file/d/1ahALwrXSrbYyjPzR1wj9O3Ze9kdRLxJr/view?usp=share_link" TargetMode="External"/><Relationship Id="rId11" Type="http://schemas.openxmlformats.org/officeDocument/2006/relationships/hyperlink" Target="https://drive.google.com/file/d/1KTy56Tbvwu74MSw8rhrmkvtNaIb9b5XG/view?usp=share_link" TargetMode="External"/><Relationship Id="rId10" Type="http://schemas.openxmlformats.org/officeDocument/2006/relationships/hyperlink" Target="https://drive.google.com/file/d/1CP7e95AAUkjTvndMgNVfJsBRKMEQaP5I/view?usp=sharing" TargetMode="External"/><Relationship Id="rId13" Type="http://schemas.openxmlformats.org/officeDocument/2006/relationships/hyperlink" Target="https://drive.google.com/file/d/1uwvgD4JOwz_khRknycbeos24-hRUgH9w/view?usp=share_link" TargetMode="External"/><Relationship Id="rId12" Type="http://schemas.openxmlformats.org/officeDocument/2006/relationships/hyperlink" Target="https://drive.google.com/file/d/1rYdei-3zGjw5hjfxb-HqB_lO3ahVtGWW/view?usp=share_link" TargetMode="External"/><Relationship Id="rId519" Type="http://schemas.openxmlformats.org/officeDocument/2006/relationships/hyperlink" Target="https://drive.google.com/file/d/1ht2CLi_HerpUJWAzl8UP4GV4F6WZOSi9/view?usp=share_link" TargetMode="External"/><Relationship Id="rId514" Type="http://schemas.openxmlformats.org/officeDocument/2006/relationships/hyperlink" Target="https://drive.google.com/file/d/1VQrJkULltW_oXmuZXgrVF83SjvTB7ZxK/view?usp=share_link" TargetMode="External"/><Relationship Id="rId513" Type="http://schemas.openxmlformats.org/officeDocument/2006/relationships/hyperlink" Target="https://drive.google.com/file/d/1fSX2khYk5r8d_YeCkkOsaKvoDTMC3va_/view?usp=share_link" TargetMode="External"/><Relationship Id="rId512" Type="http://schemas.openxmlformats.org/officeDocument/2006/relationships/hyperlink" Target="https://drive.google.com/file/d/1vn0qNrwhEszIj4joXyW-6qIPhFh236zg/view?usp=share_link" TargetMode="External"/><Relationship Id="rId511" Type="http://schemas.openxmlformats.org/officeDocument/2006/relationships/hyperlink" Target="https://drive.google.com/file/d/1aIN06P1JFGnt2R8Kz5Cz8ZW0C5lzibfC/view?usp=share_link" TargetMode="External"/><Relationship Id="rId518" Type="http://schemas.openxmlformats.org/officeDocument/2006/relationships/hyperlink" Target="https://drive.google.com/file/d/1w699wCe1uqUnYkUYsBWHuQfwg9-Rfw2O/view?usp=share_link" TargetMode="External"/><Relationship Id="rId517" Type="http://schemas.openxmlformats.org/officeDocument/2006/relationships/hyperlink" Target="https://drive.google.com/file/d/1a7SdjIJXduFVGrs1M-D-E27MuE5PfOkI/view?usp=share_link" TargetMode="External"/><Relationship Id="rId516" Type="http://schemas.openxmlformats.org/officeDocument/2006/relationships/hyperlink" Target="https://drive.google.com/file/d/1A9ZDa_p7ODQ6Bb-tzoLCFlO8A-iMYY7i/view?usp=share_link" TargetMode="External"/><Relationship Id="rId515" Type="http://schemas.openxmlformats.org/officeDocument/2006/relationships/hyperlink" Target="https://drive.google.com/file/d/14HN0TfpSVFuPCxkzmAs4t3dHRzG7rGsB/view?usp=share_link" TargetMode="External"/><Relationship Id="rId15" Type="http://schemas.openxmlformats.org/officeDocument/2006/relationships/hyperlink" Target="https://drive.google.com/file/d/1tm7hO5kHvCMUDCvt3JqLsTZrjp_dafVU/view?usp=share_link" TargetMode="External"/><Relationship Id="rId14" Type="http://schemas.openxmlformats.org/officeDocument/2006/relationships/hyperlink" Target="https://drive.google.com/file/d/1Xe6cigT5OkYiSewSchegqSGw2Z0Auqre/view?usp=share_link" TargetMode="External"/><Relationship Id="rId17" Type="http://schemas.openxmlformats.org/officeDocument/2006/relationships/hyperlink" Target="https://drive.google.com/file/d/1ILX_S6YShUIl6ugeDUx2hrRliO9d1yWP/view?usp=share_link" TargetMode="External"/><Relationship Id="rId16" Type="http://schemas.openxmlformats.org/officeDocument/2006/relationships/hyperlink" Target="https://drive.google.com/file/d/10yOKBfaiPFOK-7nuam0-e3dXDjWBXzcO/view?usp=share_link" TargetMode="External"/><Relationship Id="rId19" Type="http://schemas.openxmlformats.org/officeDocument/2006/relationships/hyperlink" Target="https://drive.google.com/file/d/1vCXJgCBLKr59eX9_JEslPW8nFaxu9uTi/view?usp=share_link" TargetMode="External"/><Relationship Id="rId510" Type="http://schemas.openxmlformats.org/officeDocument/2006/relationships/hyperlink" Target="https://drive.google.com/file/d/1Nr0eP1mMi13EiY31cBHgrostULWCvxkK/view?usp=share_link" TargetMode="External"/><Relationship Id="rId18" Type="http://schemas.openxmlformats.org/officeDocument/2006/relationships/hyperlink" Target="https://drive.google.com/file/d/1vWmtvBzI_EynEy_EjoIvubwl4jkgA94x/view?usp=share_link" TargetMode="External"/><Relationship Id="rId84" Type="http://schemas.openxmlformats.org/officeDocument/2006/relationships/hyperlink" Target="https://gyazo.com/62ad30bf149c42a53ba286b2e020e9d6" TargetMode="External"/><Relationship Id="rId83" Type="http://schemas.openxmlformats.org/officeDocument/2006/relationships/hyperlink" Target="https://drive.google.com/file/d/1coAUwNc-fAxiBijywD9-kBr_hk8PdHtw/view?usp=share_link" TargetMode="External"/><Relationship Id="rId86" Type="http://schemas.openxmlformats.org/officeDocument/2006/relationships/hyperlink" Target="https://gyazo.com/62ad30bf149c42a53ba286b2e020e9d6" TargetMode="External"/><Relationship Id="rId85" Type="http://schemas.openxmlformats.org/officeDocument/2006/relationships/hyperlink" Target="https://drive.google.com/file/d/1uhCa4ItVDwIx5zezeAr2PgqhMwZ3yRR6/view?usp=share_link" TargetMode="External"/><Relationship Id="rId88" Type="http://schemas.openxmlformats.org/officeDocument/2006/relationships/hyperlink" Target="https://gyazo.com/62ad30bf149c42a53ba286b2e020e9d6" TargetMode="External"/><Relationship Id="rId87" Type="http://schemas.openxmlformats.org/officeDocument/2006/relationships/hyperlink" Target="https://drive.google.com/file/d/1yf811u7F9c2oIURNyfFPjVMkWq4uEtEH/view?usp=share_link" TargetMode="External"/><Relationship Id="rId89" Type="http://schemas.openxmlformats.org/officeDocument/2006/relationships/hyperlink" Target="https://drive.google.com/file/d/1ofmvQ9H8av4eSPHCLkATB8XJ5EzZGArt/view?usp=share_link" TargetMode="External"/><Relationship Id="rId80" Type="http://schemas.openxmlformats.org/officeDocument/2006/relationships/hyperlink" Target="https://gyazo.com/62ad30bf149c42a53ba286b2e020e9d6" TargetMode="External"/><Relationship Id="rId82" Type="http://schemas.openxmlformats.org/officeDocument/2006/relationships/hyperlink" Target="https://gyazo.com/62ad30bf149c42a53ba286b2e020e9d6" TargetMode="External"/><Relationship Id="rId81" Type="http://schemas.openxmlformats.org/officeDocument/2006/relationships/hyperlink" Target="https://drive.google.com/file/d/1avhoxKbwYyNfErvbYTUsmOlxUcMlYbgs/view?usp=share_link" TargetMode="External"/><Relationship Id="rId73" Type="http://schemas.openxmlformats.org/officeDocument/2006/relationships/hyperlink" Target="https://drive.google.com/file/d/1EnCKBrx8QDhWPiaWDkEge4E1EhUUr4eR/view?usp=share_link" TargetMode="External"/><Relationship Id="rId72" Type="http://schemas.openxmlformats.org/officeDocument/2006/relationships/hyperlink" Target="https://drive.google.com/file/d/1IA_yU7ghQudS1EYVKJVGCIyDbmAx_DPE/view?usp=share_link" TargetMode="External"/><Relationship Id="rId75" Type="http://schemas.openxmlformats.org/officeDocument/2006/relationships/hyperlink" Target="https://drive.google.com/file/d/1pSYyM_qHa9LW2n8wq7GlJynBR1CxjjBA/view?usp=share_link" TargetMode="External"/><Relationship Id="rId74" Type="http://schemas.openxmlformats.org/officeDocument/2006/relationships/hyperlink" Target="https://drive.google.com/file/d/1bt4S4yw0wWsNkhBQa3hLxoYOZ0KzcNaD/view?usp=share_link" TargetMode="External"/><Relationship Id="rId77" Type="http://schemas.openxmlformats.org/officeDocument/2006/relationships/hyperlink" Target="https://drive.google.com/file/d/1sQGkm0Ar8aSV3gyICMjSoRuSLqdCu8jm/view?usp=sharing" TargetMode="External"/><Relationship Id="rId76" Type="http://schemas.openxmlformats.org/officeDocument/2006/relationships/hyperlink" Target="https://drive.google.com/file/d/13L9-qHgAX_ZI5sbKpQ0vDUHmHUYqGLqe/view?usp=share_link" TargetMode="External"/><Relationship Id="rId79" Type="http://schemas.openxmlformats.org/officeDocument/2006/relationships/hyperlink" Target="https://drive.google.com/file/d/1YaVNLoIdzSRv1kBj5e6w_4L1yhvImSnQ/view?usp=share_link" TargetMode="External"/><Relationship Id="rId78" Type="http://schemas.openxmlformats.org/officeDocument/2006/relationships/hyperlink" Target="https://gyazo.com/62ad30bf149c42a53ba286b2e020e9d6" TargetMode="External"/><Relationship Id="rId71" Type="http://schemas.openxmlformats.org/officeDocument/2006/relationships/hyperlink" Target="https://drive.google.com/file/d/1Ae4YvbOX2OwHxeZARwqZj2lBuEMPUoCz/view?usp=share_link" TargetMode="External"/><Relationship Id="rId70" Type="http://schemas.openxmlformats.org/officeDocument/2006/relationships/hyperlink" Target="https://drive.google.com/file/d/1yRoE_ImXUnDFxq6fr5JXVzNF7nY6iZrG/view?usp=share_link" TargetMode="External"/><Relationship Id="rId62" Type="http://schemas.openxmlformats.org/officeDocument/2006/relationships/hyperlink" Target="https://drive.google.com/file/d/1LG69XsLp4mac87SeXRNAtazbOVHRa6tJ/view?usp=share_link" TargetMode="External"/><Relationship Id="rId61" Type="http://schemas.openxmlformats.org/officeDocument/2006/relationships/hyperlink" Target="https://drive.google.com/file/d/1nq6NAd-lcoCEg9C7tkxtQ0Agg2A5xJ8M/view?usp=share_link" TargetMode="External"/><Relationship Id="rId64" Type="http://schemas.openxmlformats.org/officeDocument/2006/relationships/hyperlink" Target="https://drive.google.com/file/d/1Ua6o3BfTL3TOTLCA-p5_Syq8Ja_NxeDM/view?usp=share_link" TargetMode="External"/><Relationship Id="rId63" Type="http://schemas.openxmlformats.org/officeDocument/2006/relationships/hyperlink" Target="https://drive.google.com/file/d/1CiFVYjPhRElwzKkwqTopayfhLa0Rt5q7/view?usp=share_link" TargetMode="External"/><Relationship Id="rId66" Type="http://schemas.openxmlformats.org/officeDocument/2006/relationships/hyperlink" Target="https://drive.google.com/file/d/1pL_JV08BEaSuRQeO4SyFRBZwU_HXn5TU/view?usp=share_link" TargetMode="External"/><Relationship Id="rId65" Type="http://schemas.openxmlformats.org/officeDocument/2006/relationships/hyperlink" Target="https://drive.google.com/file/d/10dtUBwj8LQ3YNUdc-pj9TUg90S1TMvAA/view?usp=share_link" TargetMode="External"/><Relationship Id="rId68" Type="http://schemas.openxmlformats.org/officeDocument/2006/relationships/hyperlink" Target="https://drive.google.com/file/d/1FQVF6-_vFcJ5TSpSzm3_5Z-7CYIR_RAB/view?usp=share_link" TargetMode="External"/><Relationship Id="rId67" Type="http://schemas.openxmlformats.org/officeDocument/2006/relationships/hyperlink" Target="https://drive.google.com/file/d/1AvaQXnAlCLcskZb1AsXmXNYGrdobaptG/view?usp=share_link" TargetMode="External"/><Relationship Id="rId60" Type="http://schemas.openxmlformats.org/officeDocument/2006/relationships/hyperlink" Target="https://drive.google.com/file/d/1LM4ygRbigSZp6GCo4xwL3L491i-UqKyD/view?usp=share_link" TargetMode="External"/><Relationship Id="rId69" Type="http://schemas.openxmlformats.org/officeDocument/2006/relationships/hyperlink" Target="https://drive.google.com/file/d/1jAg22oHfXfTpjCPMW3loshEL5z2kq6at/view?usp=share_link" TargetMode="External"/><Relationship Id="rId51" Type="http://schemas.openxmlformats.org/officeDocument/2006/relationships/hyperlink" Target="https://drive.google.com/file/d/16N-Fk8ZsOu5Qkr3spGp8H9pAX7Ebktar/view?usp=share_link" TargetMode="External"/><Relationship Id="rId50" Type="http://schemas.openxmlformats.org/officeDocument/2006/relationships/hyperlink" Target="https://drive.google.com/file/d/1hGW-AFff1lDDMiaI1jHZdhQM7vkFNezS/view?usp=share_link" TargetMode="External"/><Relationship Id="rId53" Type="http://schemas.openxmlformats.org/officeDocument/2006/relationships/hyperlink" Target="https://drive.google.com/file/d/120-WgKt-GfBZAIqAZqlVLTR_fCUv0_0d/view?usp=sharing" TargetMode="External"/><Relationship Id="rId52" Type="http://schemas.openxmlformats.org/officeDocument/2006/relationships/hyperlink" Target="https://drive.google.com/file/d/1-mPMX3130ABve6l9LT7o6tOXvvW4S7Nu/view?usp=share_link" TargetMode="External"/><Relationship Id="rId55" Type="http://schemas.openxmlformats.org/officeDocument/2006/relationships/hyperlink" Target="https://drive.google.com/file/d/13ZruVHaHlDQCGV9JqrzTZH8-9l0zOHuf/view?usp=share_link" TargetMode="External"/><Relationship Id="rId54" Type="http://schemas.openxmlformats.org/officeDocument/2006/relationships/hyperlink" Target="https://drive.google.com/file/d/1jWQMIgh4J57M35iRzfDlr_Es_QL4cnn0/view?usp=sharing" TargetMode="External"/><Relationship Id="rId57" Type="http://schemas.openxmlformats.org/officeDocument/2006/relationships/hyperlink" Target="https://drive.google.com/file/d/1FvUt1GQKQTSVy4gQRaFW-WYvecn7E655/view?usp=share_link" TargetMode="External"/><Relationship Id="rId56" Type="http://schemas.openxmlformats.org/officeDocument/2006/relationships/hyperlink" Target="https://drive.google.com/file/d/12GQD7PsXh7Oj-iuE7Ew8j-ITXE2zG_QC/view?usp=sharing" TargetMode="External"/><Relationship Id="rId59" Type="http://schemas.openxmlformats.org/officeDocument/2006/relationships/hyperlink" Target="https://drive.google.com/file/d/1CR9Yfhx0-GUjbjdOmIb3XvgwQ1c8x-SF/view?usp=share_link" TargetMode="External"/><Relationship Id="rId58" Type="http://schemas.openxmlformats.org/officeDocument/2006/relationships/hyperlink" Target="https://drive.google.com/file/d/1jYEcSKvijR-2glRR-CY3rRl5YYl3zX4z/view?usp=share_link" TargetMode="External"/><Relationship Id="rId107" Type="http://schemas.openxmlformats.org/officeDocument/2006/relationships/hyperlink" Target="https://drive.google.com/file/d/1O4kKHSwyRWFEEzmQ1bJgNX9D8rNTlgLJ/view?usp=share_link" TargetMode="External"/><Relationship Id="rId228" Type="http://schemas.openxmlformats.org/officeDocument/2006/relationships/hyperlink" Target="https://drive.google.com/file/d/1OCP0kpP9-IG9rZvBJX4lNIPINVaZy0vu/view?usp=share_link" TargetMode="External"/><Relationship Id="rId349" Type="http://schemas.openxmlformats.org/officeDocument/2006/relationships/hyperlink" Target="https://drive.google.com/file/d/1buLdIsKRxyDqpb0RS5xV2zOV9vHG61Kg/view?usp=sharing" TargetMode="External"/><Relationship Id="rId106" Type="http://schemas.openxmlformats.org/officeDocument/2006/relationships/hyperlink" Target="https://drive.google.com/file/d/1_rXIhY5d5_MIB1VWnPc-ujlFnMMv05YB/view?usp=share_link" TargetMode="External"/><Relationship Id="rId227" Type="http://schemas.openxmlformats.org/officeDocument/2006/relationships/hyperlink" Target="https://drive.google.com/file/d/1DjriwWgzxxWSHrABikFs5Wmay8EgRxjB/view?usp=share_link" TargetMode="External"/><Relationship Id="rId348" Type="http://schemas.openxmlformats.org/officeDocument/2006/relationships/hyperlink" Target="https://drive.google.com/file/d/1LIjuW14difVig4cRnrke5dTENRUovuTM/view?usp=sharing" TargetMode="External"/><Relationship Id="rId469" Type="http://schemas.openxmlformats.org/officeDocument/2006/relationships/hyperlink" Target="https://drive.google.com/file/d/1Ybdtv8LrOZEHU0iSCO-T3fYtIXlIlyxZ/view?usp=share_link" TargetMode="External"/><Relationship Id="rId105" Type="http://schemas.openxmlformats.org/officeDocument/2006/relationships/hyperlink" Target="https://drive.google.com/file/d/1RTLQvrTpeqai4BXo2E5OAxANH0YYv_mI/view?usp=share_link" TargetMode="External"/><Relationship Id="rId226" Type="http://schemas.openxmlformats.org/officeDocument/2006/relationships/hyperlink" Target="https://drive.google.com/file/d/1VlXUZsQJ7jV1J2qdryaWXCjYJO8GyQFk/view?usp=share_link" TargetMode="External"/><Relationship Id="rId347" Type="http://schemas.openxmlformats.org/officeDocument/2006/relationships/hyperlink" Target="https://drive.google.com/file/d/1IogP4AMjem9-xT6D8tc1V4WuCnBNlkJu/view?usp=share_link" TargetMode="External"/><Relationship Id="rId468" Type="http://schemas.openxmlformats.org/officeDocument/2006/relationships/hyperlink" Target="https://drive.google.com/file/d/1wsx9pxG8he-RMK3w3tVDry_2nrwDKzWU/view?usp=share_link" TargetMode="External"/><Relationship Id="rId104" Type="http://schemas.openxmlformats.org/officeDocument/2006/relationships/hyperlink" Target="https://drive.google.com/file/d/1QgQpEfZ05Fn5Ir49nELzyF8bXHGNJdYp/view?usp=share_link" TargetMode="External"/><Relationship Id="rId225" Type="http://schemas.openxmlformats.org/officeDocument/2006/relationships/hyperlink" Target="https://drive.google.com/file/d/1qM8LUmki6xrRhy_EvQGJ0XAE43hdKoXR/view?usp=share_link" TargetMode="External"/><Relationship Id="rId346" Type="http://schemas.openxmlformats.org/officeDocument/2006/relationships/hyperlink" Target="https://drive.google.com/file/d/1RHbgIU9HNUi7-mAqza6NiuaES5iCD6G4/view?usp=share_link" TargetMode="External"/><Relationship Id="rId467" Type="http://schemas.openxmlformats.org/officeDocument/2006/relationships/hyperlink" Target="https://drive.google.com/file/d/1nO8K24tivpsC4fdd5F17IO040Zj4Bq4b/view?usp=share_link" TargetMode="External"/><Relationship Id="rId109" Type="http://schemas.openxmlformats.org/officeDocument/2006/relationships/hyperlink" Target="https://drive.google.com/file/d/1IA_yU7ghQudS1EYVKJVGCIyDbmAx_DPE/view?usp=share_link" TargetMode="External"/><Relationship Id="rId108" Type="http://schemas.openxmlformats.org/officeDocument/2006/relationships/hyperlink" Target="https://drive.google.com/file/d/1Ae4YvbOX2OwHxeZARwqZj2lBuEMPUoCz/view?usp=share_link" TargetMode="External"/><Relationship Id="rId229" Type="http://schemas.openxmlformats.org/officeDocument/2006/relationships/hyperlink" Target="https://drive.google.com/file/d/1UKKQoWeRieWUTJ_fIH8SY6fK2Bbn_cCL/view?usp=share_link" TargetMode="External"/><Relationship Id="rId220" Type="http://schemas.openxmlformats.org/officeDocument/2006/relationships/hyperlink" Target="https://drive.google.com/file/d/1tm0ybbBrS5dBjpjYBbPnJOMLgpRRE4l-/view?usp=sharing" TargetMode="External"/><Relationship Id="rId341" Type="http://schemas.openxmlformats.org/officeDocument/2006/relationships/hyperlink" Target="https://drive.google.com/file/d/1yJGp9bKUK0gVPnZV1Msdv_wXy5Qks7KD/view?usp=share_link" TargetMode="External"/><Relationship Id="rId462" Type="http://schemas.openxmlformats.org/officeDocument/2006/relationships/hyperlink" Target="https://drive.google.com/file/d/18smszMXXK4Rlmw5RrINhZ4GhycC5_4FR/view?usp=share_link" TargetMode="External"/><Relationship Id="rId340" Type="http://schemas.openxmlformats.org/officeDocument/2006/relationships/hyperlink" Target="https://drive.google.com/file/d/1RjD8JCtSBb7Lv81_N0gh9X33GZEQFKvt/view?usp=share_link" TargetMode="External"/><Relationship Id="rId461" Type="http://schemas.openxmlformats.org/officeDocument/2006/relationships/hyperlink" Target="https://drive.google.com/file/d/1sYPnwDU2cxb3Ihk2bI-2TT8AWlsLNowO/view?usp=share_link" TargetMode="External"/><Relationship Id="rId460" Type="http://schemas.openxmlformats.org/officeDocument/2006/relationships/hyperlink" Target="https://drive.google.com/file/d/1liYVIz5B7rvGBvyIKIea0XeHVblgoa0g/view?usp=share_link" TargetMode="External"/><Relationship Id="rId103" Type="http://schemas.openxmlformats.org/officeDocument/2006/relationships/hyperlink" Target="https://drive.google.com/file/d/1CpOIV9lmsoXZqjWappJeythyMHOhFAf1/view?usp=share_link" TargetMode="External"/><Relationship Id="rId224" Type="http://schemas.openxmlformats.org/officeDocument/2006/relationships/hyperlink" Target="https://drive.google.com/file/d/1tm0ybbBrS5dBjpjYBbPnJOMLgpRRE4l-/view?usp=sharing" TargetMode="External"/><Relationship Id="rId345" Type="http://schemas.openxmlformats.org/officeDocument/2006/relationships/hyperlink" Target="https://drive.google.com/file/d/1gqpTJd0AZoHNYF2ls3UxVextCdl0kNKY/view?usp=share_link" TargetMode="External"/><Relationship Id="rId466" Type="http://schemas.openxmlformats.org/officeDocument/2006/relationships/hyperlink" Target="https://drive.google.com/file/d/1wsx9pxG8he-RMK3w3tVDry_2nrwDKzWU/view?usp=share_link" TargetMode="External"/><Relationship Id="rId102" Type="http://schemas.openxmlformats.org/officeDocument/2006/relationships/hyperlink" Target="https://drive.google.com/file/d/1GHprbC4AOgv5z-54rIwZPDpXJG7uwNZV/view?usp=share_link" TargetMode="External"/><Relationship Id="rId223" Type="http://schemas.openxmlformats.org/officeDocument/2006/relationships/hyperlink" Target="https://drive.google.com/file/d/1oeRPdlKPDvdfMnVnZTFrPihREY77BCkA/view?usp=share_link" TargetMode="External"/><Relationship Id="rId344" Type="http://schemas.openxmlformats.org/officeDocument/2006/relationships/hyperlink" Target="https://drive.google.com/file/d/1LvkYnntVMQVS9yLZCSNKFX0mT8xZImX0/view?usp=share_link" TargetMode="External"/><Relationship Id="rId465" Type="http://schemas.openxmlformats.org/officeDocument/2006/relationships/hyperlink" Target="https://drive.google.com/file/d/1CqLVRm0JcZYk8QPE627dzCGlYAXr4gFb/view?usp=share_link" TargetMode="External"/><Relationship Id="rId101" Type="http://schemas.openxmlformats.org/officeDocument/2006/relationships/hyperlink" Target="https://drive.google.com/file/d/1oSMjETBOezoK3IxLkj6uvv59AmtxVPsk/view?usp=share_link" TargetMode="External"/><Relationship Id="rId222" Type="http://schemas.openxmlformats.org/officeDocument/2006/relationships/hyperlink" Target="https://drive.google.com/file/d/1tm0ybbBrS5dBjpjYBbPnJOMLgpRRE4l-/view?usp=sharing" TargetMode="External"/><Relationship Id="rId343" Type="http://schemas.openxmlformats.org/officeDocument/2006/relationships/hyperlink" Target="https://drive.google.com/file/d/15gw9-a5c0eKKtJ2OqXVO_UFsNXqjk1YE/view?usp=share_link" TargetMode="External"/><Relationship Id="rId464" Type="http://schemas.openxmlformats.org/officeDocument/2006/relationships/hyperlink" Target="https://drive.google.com/file/d/16dZCpCSUcpivff2cx2qvSSX7-N7XtQQn/view?usp=share_link" TargetMode="External"/><Relationship Id="rId100" Type="http://schemas.openxmlformats.org/officeDocument/2006/relationships/hyperlink" Target="https://drive.google.com/file/d/1sw56u4-ZeFpeMfjM-ZzoFdHfTdFanDVc/view?usp=share_link" TargetMode="External"/><Relationship Id="rId221" Type="http://schemas.openxmlformats.org/officeDocument/2006/relationships/hyperlink" Target="https://drive.google.com/file/d/1uFgBJ2okSojDYDR3uhR6n97_j60eQGxH/view?usp=share_link" TargetMode="External"/><Relationship Id="rId342" Type="http://schemas.openxmlformats.org/officeDocument/2006/relationships/hyperlink" Target="https://drive.google.com/file/d/1pElq-Tv9C_du_W2-meHT_8dm8Pua05s0/view?usp=share_link" TargetMode="External"/><Relationship Id="rId463" Type="http://schemas.openxmlformats.org/officeDocument/2006/relationships/hyperlink" Target="https://drive.google.com/file/d/1_7muhXh5OX_TjR5h15_h36DExSNhUiRv/view?usp=share_link" TargetMode="External"/><Relationship Id="rId217" Type="http://schemas.openxmlformats.org/officeDocument/2006/relationships/hyperlink" Target="https://drive.google.com/file/d/1os5zyxhcWJxRmCT6DDjPlmqASk_FTvtc/view?usp=share_link" TargetMode="External"/><Relationship Id="rId338" Type="http://schemas.openxmlformats.org/officeDocument/2006/relationships/hyperlink" Target="https://drive.google.com/file/d/1E9U2vD5870xjZsdtXgNKwef7rGb6bxSx/view?usp=share_link" TargetMode="External"/><Relationship Id="rId459" Type="http://schemas.openxmlformats.org/officeDocument/2006/relationships/hyperlink" Target="https://drive.google.com/drive/folders/1Mi6lp54X1fkxaBn1WoYHqwtfIjfWzKim?usp=sharing" TargetMode="External"/><Relationship Id="rId216" Type="http://schemas.openxmlformats.org/officeDocument/2006/relationships/hyperlink" Target="https://drive.google.com/file/d/1tm0ybbBrS5dBjpjYBbPnJOMLgpRRE4l-/view?usp=sharing" TargetMode="External"/><Relationship Id="rId337" Type="http://schemas.openxmlformats.org/officeDocument/2006/relationships/hyperlink" Target="https://drive.google.com/file/d/1cbcQuRl2rU2syY8ck0G9xAQlsAK3VSdk/view?usp=share_link" TargetMode="External"/><Relationship Id="rId458" Type="http://schemas.openxmlformats.org/officeDocument/2006/relationships/hyperlink" Target="https://drive.google.com/file/d/1BCMC47JqVbQZW8f2B_fmKp0i7LnwXIdJ/view?usp=share_link" TargetMode="External"/><Relationship Id="rId215" Type="http://schemas.openxmlformats.org/officeDocument/2006/relationships/hyperlink" Target="https://drive.google.com/file/d/1EWpUHg8Sq8PuFSJbjNda22l2VZ6z3a1B/view?usp=share_link" TargetMode="External"/><Relationship Id="rId336" Type="http://schemas.openxmlformats.org/officeDocument/2006/relationships/hyperlink" Target="https://drive.google.com/file/d/1d4z8k7w8xoU1Xq-0mYIsGkPN-_jqEstx/view?usp=share_link" TargetMode="External"/><Relationship Id="rId457" Type="http://schemas.openxmlformats.org/officeDocument/2006/relationships/hyperlink" Target="https://drive.google.com/file/d/1ieroI11vtq1V8uG3kBr-VflPhccPUVPV/view?usp=share_link" TargetMode="External"/><Relationship Id="rId214" Type="http://schemas.openxmlformats.org/officeDocument/2006/relationships/hyperlink" Target="https://drive.google.com/file/d/1tm0ybbBrS5dBjpjYBbPnJOMLgpRRE4l-/view?usp=sharing" TargetMode="External"/><Relationship Id="rId335" Type="http://schemas.openxmlformats.org/officeDocument/2006/relationships/hyperlink" Target="https://drive.google.com/file/d/10ollTI1w1gcS9DJyalz3qwSpac4iMjcq/view?usp=share_link" TargetMode="External"/><Relationship Id="rId456" Type="http://schemas.openxmlformats.org/officeDocument/2006/relationships/hyperlink" Target="https://gyazo.com/54514a410b80aba1d3c027040eb87ef5" TargetMode="External"/><Relationship Id="rId219" Type="http://schemas.openxmlformats.org/officeDocument/2006/relationships/hyperlink" Target="https://drive.google.com/file/d/1UKBh_CL7P_tPjtN0rfNbLt2g2oV7m7eI/view?usp=share_link" TargetMode="External"/><Relationship Id="rId218" Type="http://schemas.openxmlformats.org/officeDocument/2006/relationships/hyperlink" Target="https://drive.google.com/file/d/1tm0ybbBrS5dBjpjYBbPnJOMLgpRRE4l-/view?usp=sharing" TargetMode="External"/><Relationship Id="rId339" Type="http://schemas.openxmlformats.org/officeDocument/2006/relationships/hyperlink" Target="https://drive.google.com/file/d/1vxB_neqmvyf9XYll9pbZxA4cizFaM7qa/view?usp=share_link" TargetMode="External"/><Relationship Id="rId330" Type="http://schemas.openxmlformats.org/officeDocument/2006/relationships/hyperlink" Target="https://drive.google.com/file/d/1kKhadCYxzfBY93-N0RD1kUgs9GShI-zK/view?usp=share_link" TargetMode="External"/><Relationship Id="rId451" Type="http://schemas.openxmlformats.org/officeDocument/2006/relationships/hyperlink" Target="https://drive.google.com/file/d/1uqohM6dnmI9HzZgpHaY7gX0j344q_YtG/view?usp=share_link" TargetMode="External"/><Relationship Id="rId450" Type="http://schemas.openxmlformats.org/officeDocument/2006/relationships/hyperlink" Target="https://drive.google.com/file/d/1qbh71PfzHIGQAHCwhWSGjdOLb5JRJtke/view?usp=sharing" TargetMode="External"/><Relationship Id="rId213" Type="http://schemas.openxmlformats.org/officeDocument/2006/relationships/hyperlink" Target="https://drive.google.com/file/d/1WTEiMr5uECk4TjtjL-pZxmJPvxwZWcUx/view?usp=share_link" TargetMode="External"/><Relationship Id="rId334" Type="http://schemas.openxmlformats.org/officeDocument/2006/relationships/hyperlink" Target="https://drive.google.com/file/d/1WQYhlS2kdGW6K84xSuHfubU3BBhyuoUu/view?usp=share_link" TargetMode="External"/><Relationship Id="rId455" Type="http://schemas.openxmlformats.org/officeDocument/2006/relationships/hyperlink" Target="https://drive.google.com/file/d/13e764MKCi25XqOZGNnMUHkjT8F4A_m33/view?usp=share_link" TargetMode="External"/><Relationship Id="rId212" Type="http://schemas.openxmlformats.org/officeDocument/2006/relationships/hyperlink" Target="https://drive.google.com/file/d/1ZorrKekPWZaS56OLQyyZryFsHGG29PLl/view?usp=share_link" TargetMode="External"/><Relationship Id="rId333" Type="http://schemas.openxmlformats.org/officeDocument/2006/relationships/hyperlink" Target="https://drive.google.com/file/d/1MeA56RzRFv6p4FkkI-eM1luH3zojmhTE/view?usp=share_link" TargetMode="External"/><Relationship Id="rId454" Type="http://schemas.openxmlformats.org/officeDocument/2006/relationships/hyperlink" Target="https://drive.google.com/file/d/1juGSsk7jy78koOwAqt0F0HUjiHT1XwQA/view?usp=share_link" TargetMode="External"/><Relationship Id="rId211" Type="http://schemas.openxmlformats.org/officeDocument/2006/relationships/hyperlink" Target="https://drive.google.com/file/d/1vmVZVkjQIcseSdufgGhcp73rrt3biiVj/view?usp=share_link" TargetMode="External"/><Relationship Id="rId332" Type="http://schemas.openxmlformats.org/officeDocument/2006/relationships/hyperlink" Target="https://drive.google.com/file/d/1yRa-GcuMoDUVbOBXZQ-KrhHNLaOgb6GX/view?usp=share_link" TargetMode="External"/><Relationship Id="rId453" Type="http://schemas.openxmlformats.org/officeDocument/2006/relationships/hyperlink" Target="https://drive.google.com/file/d/1O97eJ5IH0Voau5d4xFU3NufhfHLFMkmx/view?usp=share_link" TargetMode="External"/><Relationship Id="rId210" Type="http://schemas.openxmlformats.org/officeDocument/2006/relationships/hyperlink" Target="https://drive.google.com/file/d/1uX9SiEjv8y3dD3dvZWI-KqLeLIxiwow6/view?usp=share_link" TargetMode="External"/><Relationship Id="rId331" Type="http://schemas.openxmlformats.org/officeDocument/2006/relationships/hyperlink" Target="https://drive.google.com/file/d/1-UYPbUKp5ZavYe6UYAx1Muo6Hi_BBt8Q/view?usp=share_link" TargetMode="External"/><Relationship Id="rId452" Type="http://schemas.openxmlformats.org/officeDocument/2006/relationships/hyperlink" Target="https://drive.google.com/file/d/1qbh71PfzHIGQAHCwhWSGjdOLb5JRJtke/view?usp=sharing" TargetMode="External"/><Relationship Id="rId370" Type="http://schemas.openxmlformats.org/officeDocument/2006/relationships/hyperlink" Target="https://drive.google.com/file/d/1jxPt0MxgFoUf3b0NhZU6P7bUXIZRWVA6/view?usp=share_link" TargetMode="External"/><Relationship Id="rId491" Type="http://schemas.openxmlformats.org/officeDocument/2006/relationships/hyperlink" Target="https://drive.google.com/file/d/1FXdYJXmShY9T1JHFgJPP4QwIje5yISRt/view?usp=share_link" TargetMode="External"/><Relationship Id="rId490" Type="http://schemas.openxmlformats.org/officeDocument/2006/relationships/hyperlink" Target="https://drive.google.com/file/d/1kMFDzgl-u20oPHLbjbejqcO5v79y_QBM/view?usp=share_link" TargetMode="External"/><Relationship Id="rId129" Type="http://schemas.openxmlformats.org/officeDocument/2006/relationships/hyperlink" Target="https://drive.google.com/file/d/1EcvkJYNAOlxma8KVf5nycyqxfuvE6ddX/view?usp=share_link" TargetMode="External"/><Relationship Id="rId128" Type="http://schemas.openxmlformats.org/officeDocument/2006/relationships/hyperlink" Target="https://drive.google.com/file/d/1HNPAsOJI1bXz18PQzhzBPNGFjqZ1PNL0/view?usp=share_link" TargetMode="External"/><Relationship Id="rId249" Type="http://schemas.openxmlformats.org/officeDocument/2006/relationships/hyperlink" Target="https://drive.google.com/file/d/1hh2sWQArae71cw7NTtc5NrfoEsOSCI7_/view?usp=share_link" TargetMode="External"/><Relationship Id="rId127" Type="http://schemas.openxmlformats.org/officeDocument/2006/relationships/hyperlink" Target="https://gyazo.com/12f434262d516d9be63274c71e96dfb6" TargetMode="External"/><Relationship Id="rId248" Type="http://schemas.openxmlformats.org/officeDocument/2006/relationships/hyperlink" Target="https://drive.google.com/file/d/1YKS0gq4VAACO_amjDGkTBx6XAe9vXk7t/view?usp=share_link" TargetMode="External"/><Relationship Id="rId369" Type="http://schemas.openxmlformats.org/officeDocument/2006/relationships/hyperlink" Target="https://drive.google.com/file/d/1ec1sXWFZ-wH3JU0zyeUPbmVh1QOSIbv8/view?usp=sharing" TargetMode="External"/><Relationship Id="rId126" Type="http://schemas.openxmlformats.org/officeDocument/2006/relationships/hyperlink" Target="https://drive.google.com/file/d/12bJXBLDctvsulMoYUpph_AoE-PZSO4Mn/view?usp=share_link" TargetMode="External"/><Relationship Id="rId247" Type="http://schemas.openxmlformats.org/officeDocument/2006/relationships/hyperlink" Target="https://drive.google.com/file/d/1PKkV-kldCcHsuVu72-UbId7JStGokaIY/view?usp=share_link" TargetMode="External"/><Relationship Id="rId368" Type="http://schemas.openxmlformats.org/officeDocument/2006/relationships/hyperlink" Target="https://drive.google.com/file/d/1Psa5adT9kbCEefCbELIPEI7cO9-Lf17I/view?usp=sharing" TargetMode="External"/><Relationship Id="rId489" Type="http://schemas.openxmlformats.org/officeDocument/2006/relationships/hyperlink" Target="https://drive.google.com/file/d/1fi3sbdVKWs5G-tWbZWbLpBozTmLBbu2b/view?usp=share_link" TargetMode="External"/><Relationship Id="rId121" Type="http://schemas.openxmlformats.org/officeDocument/2006/relationships/hyperlink" Target="https://drive.google.com/file/d/1HtKSoNpO6OCiMbeAzXkJC9oIG48crw9V/view?usp=share_link" TargetMode="External"/><Relationship Id="rId242" Type="http://schemas.openxmlformats.org/officeDocument/2006/relationships/hyperlink" Target="https://drive.google.com/file/d/1AxtZ_36h5eUFobptxVQt2_ZZOV6ZBFLw/view?usp=sharing" TargetMode="External"/><Relationship Id="rId363" Type="http://schemas.openxmlformats.org/officeDocument/2006/relationships/hyperlink" Target="https://drive.google.com/file/d/1pQ08gl23Sz7Hfcy_n9z-WHizqrX_tKBX/view?usp=sharing" TargetMode="External"/><Relationship Id="rId484" Type="http://schemas.openxmlformats.org/officeDocument/2006/relationships/hyperlink" Target="https://drive.google.com/file/d/1TiSOKUtlRgwsiooB8d6KCnm6l028UdT5/view?usp=share_link" TargetMode="External"/><Relationship Id="rId120" Type="http://schemas.openxmlformats.org/officeDocument/2006/relationships/hyperlink" Target="https://drive.google.com/file/d/198l5FiV7SB93ykVUJGvcCCPtlxuSrLtM/view?usp=share_link" TargetMode="External"/><Relationship Id="rId241" Type="http://schemas.openxmlformats.org/officeDocument/2006/relationships/hyperlink" Target="https://drive.google.com/file/d/1t-u1OK0vS5y3pg0_Ix7MO22cKuO4e302/view?usp=share_link" TargetMode="External"/><Relationship Id="rId362" Type="http://schemas.openxmlformats.org/officeDocument/2006/relationships/hyperlink" Target="https://drive.google.com/file/d/1ghE1KdndoPWV88hCiQSlrCvXwNd99Udh/view?usp=sharing" TargetMode="External"/><Relationship Id="rId483" Type="http://schemas.openxmlformats.org/officeDocument/2006/relationships/hyperlink" Target="https://drive.google.com/file/d/1ka1C2F43FKbJ0LAtz1lI61t7QXu89L9k/view?usp=share_link" TargetMode="External"/><Relationship Id="rId240" Type="http://schemas.openxmlformats.org/officeDocument/2006/relationships/hyperlink" Target="https://drive.google.com/file/d/1AxtZ_36h5eUFobptxVQt2_ZZOV6ZBFLw/view?usp=sharing" TargetMode="External"/><Relationship Id="rId361" Type="http://schemas.openxmlformats.org/officeDocument/2006/relationships/hyperlink" Target="https://drive.google.com/file/d/1GQWCNGwY45yH-XxvCOVVjlbVvZMQhO6b/view?usp=share_link" TargetMode="External"/><Relationship Id="rId482" Type="http://schemas.openxmlformats.org/officeDocument/2006/relationships/hyperlink" Target="https://drive.google.com/file/d/1TiSOKUtlRgwsiooB8d6KCnm6l028UdT5/view?usp=share_link" TargetMode="External"/><Relationship Id="rId360" Type="http://schemas.openxmlformats.org/officeDocument/2006/relationships/hyperlink" Target="https://drive.google.com/file/d/1WESbHM60Qxge5RAg7O4CRfZ7gfVmyuMi/view?usp=sharing" TargetMode="External"/><Relationship Id="rId481" Type="http://schemas.openxmlformats.org/officeDocument/2006/relationships/hyperlink" Target="https://drive.google.com/file/d/1s47k4eRlQZ1xRCwaEUrH2WG8aO1qz8T2/view?usp=share_link" TargetMode="External"/><Relationship Id="rId125" Type="http://schemas.openxmlformats.org/officeDocument/2006/relationships/hyperlink" Target="https://drive.google.com/file/d/1VsGmbtbJYrTJZwsWdCgLsfZqjfVb3bsV/view?usp=share_link" TargetMode="External"/><Relationship Id="rId246" Type="http://schemas.openxmlformats.org/officeDocument/2006/relationships/hyperlink" Target="https://drive.google.com/file/d/1uEm2j6TigiwyIRysaL9-M34DW8AZuHvz/view?usp=share_link" TargetMode="External"/><Relationship Id="rId367" Type="http://schemas.openxmlformats.org/officeDocument/2006/relationships/hyperlink" Target="https://drive.google.com/file/d/1qFAsUgddfjPZB0dj3X735072l5JUcFG7/view?usp=share_link" TargetMode="External"/><Relationship Id="rId488" Type="http://schemas.openxmlformats.org/officeDocument/2006/relationships/hyperlink" Target="https://drive.google.com/file/d/1TiSOKUtlRgwsiooB8d6KCnm6l028UdT5/view?usp=share_link" TargetMode="External"/><Relationship Id="rId124" Type="http://schemas.openxmlformats.org/officeDocument/2006/relationships/hyperlink" Target="https://drive.google.com/file/d/1sDJUArsy__uL_5lpZA8h5qVlUqs5YMJt/view?usp=share_link" TargetMode="External"/><Relationship Id="rId245" Type="http://schemas.openxmlformats.org/officeDocument/2006/relationships/hyperlink" Target="https://drive.google.com/file/d/1fwSqCNdIQnWv8rB3MW8eWh0r1IfB6F7Y/view?usp=share_link" TargetMode="External"/><Relationship Id="rId366" Type="http://schemas.openxmlformats.org/officeDocument/2006/relationships/hyperlink" Target="https://drive.google.com/file/d/1Xc_HTRkmDyTjwng4Nu3V_4XnJZdiyA1O/view?usp=sharing" TargetMode="External"/><Relationship Id="rId487" Type="http://schemas.openxmlformats.org/officeDocument/2006/relationships/hyperlink" Target="https://drive.google.com/file/d/19GoqcEXdajjAbKtBe9Bs5AxASpUlwead/view?usp=share_link" TargetMode="External"/><Relationship Id="rId123" Type="http://schemas.openxmlformats.org/officeDocument/2006/relationships/hyperlink" Target="https://drive.google.com/file/d/1Fi8-YJCeLuQBSmc-p9jX99784NA9DLwX/view?usp=share_link" TargetMode="External"/><Relationship Id="rId244" Type="http://schemas.openxmlformats.org/officeDocument/2006/relationships/hyperlink" Target="https://drive.google.com/file/d/1oY2Mk3nkVk3vlSJTya3_iv8q2ourpO_a/view?usp=share_link" TargetMode="External"/><Relationship Id="rId365" Type="http://schemas.openxmlformats.org/officeDocument/2006/relationships/hyperlink" Target="https://drive.google.com/file/d/1kjmQV7CyCl4aYBM0prQj91Wueh_FLGgy/view?usp=sharing" TargetMode="External"/><Relationship Id="rId486" Type="http://schemas.openxmlformats.org/officeDocument/2006/relationships/hyperlink" Target="https://drive.google.com/file/d/1TiSOKUtlRgwsiooB8d6KCnm6l028UdT5/view?usp=share_link" TargetMode="External"/><Relationship Id="rId122" Type="http://schemas.openxmlformats.org/officeDocument/2006/relationships/hyperlink" Target="https://drive.google.com/file/d/1QZZnS8EBr02uK9jRzyPBjNxOvrzOP7Lg/view?usp=share_link" TargetMode="External"/><Relationship Id="rId243" Type="http://schemas.openxmlformats.org/officeDocument/2006/relationships/hyperlink" Target="https://drive.google.com/file/d/1zXeH0zF1Rh_HxhmcukiFI_yDhqwZKAJ1/view?usp=share_link" TargetMode="External"/><Relationship Id="rId364" Type="http://schemas.openxmlformats.org/officeDocument/2006/relationships/hyperlink" Target="https://drive.google.com/file/d/1cGi4BXlcWYwjnHf5eKI0sFB3mFu2Zkgo/view?usp=share_link" TargetMode="External"/><Relationship Id="rId485" Type="http://schemas.openxmlformats.org/officeDocument/2006/relationships/hyperlink" Target="https://drive.google.com/file/d/1YiI77uHEeH-jNsoHGI9m2jWq77kqq8xP/view?usp=share_link" TargetMode="External"/><Relationship Id="rId95" Type="http://schemas.openxmlformats.org/officeDocument/2006/relationships/hyperlink" Target="https://drive.google.com/file/d/1BvhTz09eU6wno2R5GW8war3KSg6o9SN5/view?usp=sharing" TargetMode="External"/><Relationship Id="rId94" Type="http://schemas.openxmlformats.org/officeDocument/2006/relationships/hyperlink" Target="https://drive.google.com/file/d/1g3VXeLL-e-cfPTkixsa8ABZDbw-l5Rih/view?usp=sharing" TargetMode="External"/><Relationship Id="rId97" Type="http://schemas.openxmlformats.org/officeDocument/2006/relationships/hyperlink" Target="https://drive.google.com/file/d/1CPfKoLOwWADcSzOs5GA0_cWkjdh_5HiJ/view?usp=sharing" TargetMode="External"/><Relationship Id="rId96" Type="http://schemas.openxmlformats.org/officeDocument/2006/relationships/hyperlink" Target="https://drive.google.com/file/d/1kkuaC0GDnoragemLLa-kbu-WxzCUoS8B/view?usp=sharing" TargetMode="External"/><Relationship Id="rId99" Type="http://schemas.openxmlformats.org/officeDocument/2006/relationships/hyperlink" Target="https://drive.google.com/file/d/1IuHlpPcBGzIwS-0bWXcZXXiMMS-OJh0e/view?usp=sharing" TargetMode="External"/><Relationship Id="rId480" Type="http://schemas.openxmlformats.org/officeDocument/2006/relationships/hyperlink" Target="https://drive.google.com/file/d/1TiSOKUtlRgwsiooB8d6KCnm6l028UdT5/view?usp=share_link" TargetMode="External"/><Relationship Id="rId98" Type="http://schemas.openxmlformats.org/officeDocument/2006/relationships/hyperlink" Target="https://drive.google.com/file/d/13YQit0UsLub6a77-gDoZbqXLr4w3Fw86/view?usp=sharing" TargetMode="External"/><Relationship Id="rId91" Type="http://schemas.openxmlformats.org/officeDocument/2006/relationships/hyperlink" Target="https://drive.google.com/file/d/1Ucpamrbtkz395-79dznX584zDdrchoI3/view?usp=share_link" TargetMode="External"/><Relationship Id="rId90" Type="http://schemas.openxmlformats.org/officeDocument/2006/relationships/hyperlink" Target="https://drive.google.com/drive/folders/1bEGQ6BI4cXlXAWPHy0vEXoY_GRBJ0cGW?usp=sharing" TargetMode="External"/><Relationship Id="rId93" Type="http://schemas.openxmlformats.org/officeDocument/2006/relationships/hyperlink" Target="https://drive.google.com/file/d/1zzV-9Cm0OhWfWut2OOSNo7Q9wvgXU69i/view?usp=share_link" TargetMode="External"/><Relationship Id="rId92" Type="http://schemas.openxmlformats.org/officeDocument/2006/relationships/hyperlink" Target="https://drive.google.com/file/d/1Z11UHJaS2rVf9k0OTcrzE-OTiJC0GOBr/view?usp=share_link" TargetMode="External"/><Relationship Id="rId118" Type="http://schemas.openxmlformats.org/officeDocument/2006/relationships/hyperlink" Target="https://drive.google.com/file/d/1kqDsEy6FOpHugLGrnsG5LcBQnJEoceeM/view?usp=share_link" TargetMode="External"/><Relationship Id="rId239" Type="http://schemas.openxmlformats.org/officeDocument/2006/relationships/hyperlink" Target="https://drive.google.com/file/d/1zR8DikpYwQwdU7DlCAl_f1AzlNGuEQSx/view?usp=share_link" TargetMode="External"/><Relationship Id="rId117" Type="http://schemas.openxmlformats.org/officeDocument/2006/relationships/hyperlink" Target="https://drive.google.com/file/d/1n_X52hPJQ1xuUlayq0lsa0t95aq0_7jN/view?usp=share_link" TargetMode="External"/><Relationship Id="rId238" Type="http://schemas.openxmlformats.org/officeDocument/2006/relationships/hyperlink" Target="https://drive.google.com/file/d/1AxtZ_36h5eUFobptxVQt2_ZZOV6ZBFLw/view?usp=sharing" TargetMode="External"/><Relationship Id="rId359" Type="http://schemas.openxmlformats.org/officeDocument/2006/relationships/hyperlink" Target="https://drive.google.com/file/d/1EdHFtt7m51UgESUOgUVWeIA7aSQpPD70/view?usp=sharing" TargetMode="External"/><Relationship Id="rId116" Type="http://schemas.openxmlformats.org/officeDocument/2006/relationships/hyperlink" Target="https://drive.google.com/drive/folders/1w7agDBkR2iY0tmOWF0nu7BYr_FM2-i6v?usp=sharing" TargetMode="External"/><Relationship Id="rId237" Type="http://schemas.openxmlformats.org/officeDocument/2006/relationships/hyperlink" Target="https://drive.google.com/file/d/1qC-f6ERdUEY8y4Yf9kJM7DMlR89YS37I/view?usp=share_link" TargetMode="External"/><Relationship Id="rId358" Type="http://schemas.openxmlformats.org/officeDocument/2006/relationships/hyperlink" Target="https://gyazo.com/295d8e0021252050f5549ec90cd4023a" TargetMode="External"/><Relationship Id="rId479" Type="http://schemas.openxmlformats.org/officeDocument/2006/relationships/hyperlink" Target="https://drive.google.com/file/d/1TfIYHoEjYYkH0EVxlfHZ_JQBIQlQ1H_c/view?usp=share_link" TargetMode="External"/><Relationship Id="rId115" Type="http://schemas.openxmlformats.org/officeDocument/2006/relationships/hyperlink" Target="https://drive.google.com/file/d/1r5GPu-u5GXeovu6bzQ-WTjj0DnVhWiDG/view?usp=sharing" TargetMode="External"/><Relationship Id="rId236" Type="http://schemas.openxmlformats.org/officeDocument/2006/relationships/hyperlink" Target="https://drive.google.com/file/d/1AxtZ_36h5eUFobptxVQt2_ZZOV6ZBFLw/view?usp=sharing" TargetMode="External"/><Relationship Id="rId357" Type="http://schemas.openxmlformats.org/officeDocument/2006/relationships/hyperlink" Target="https://drive.google.com/file/d/1S8ftRfA4CjXc0guC0forD5UZ86WFTOk4/view?usp=sharing" TargetMode="External"/><Relationship Id="rId478" Type="http://schemas.openxmlformats.org/officeDocument/2006/relationships/hyperlink" Target="https://drive.google.com/file/d/1TiSOKUtlRgwsiooB8d6KCnm6l028UdT5/view?usp=share_link" TargetMode="External"/><Relationship Id="rId119" Type="http://schemas.openxmlformats.org/officeDocument/2006/relationships/hyperlink" Target="https://drive.google.com/file/d/1y9TNC22cDOQdsFRbtpo04msa9gjGpl_F/view?usp=share_link" TargetMode="External"/><Relationship Id="rId110" Type="http://schemas.openxmlformats.org/officeDocument/2006/relationships/hyperlink" Target="https://drive.google.com/file/d/1EnCKBrx8QDhWPiaWDkEge4E1EhUUr4eR/view?usp=share_link" TargetMode="External"/><Relationship Id="rId231" Type="http://schemas.openxmlformats.org/officeDocument/2006/relationships/hyperlink" Target="https://drive.google.com/file/d/12LU3YLFhoCp50NncbXwBa20_DCvHVGjS/view?usp=share_link" TargetMode="External"/><Relationship Id="rId352" Type="http://schemas.openxmlformats.org/officeDocument/2006/relationships/hyperlink" Target="https://drive.google.com/file/d/1SfloDNarNZ_UomYDWChGG18RdBj-Fpks/view?usp=sharing" TargetMode="External"/><Relationship Id="rId473" Type="http://schemas.openxmlformats.org/officeDocument/2006/relationships/hyperlink" Target="https://drive.google.com/file/d/1BiQrnaROeawiUo04nS4-YCDruDwGDfEI/view?usp=share_link" TargetMode="External"/><Relationship Id="rId230" Type="http://schemas.openxmlformats.org/officeDocument/2006/relationships/hyperlink" Target="https://drive.google.com/file/d/15u_VY7ROJqD0AEgzqAcxaB82FthSVr8M/view?usp=share_link" TargetMode="External"/><Relationship Id="rId351" Type="http://schemas.openxmlformats.org/officeDocument/2006/relationships/hyperlink" Target="https://drive.google.com/file/d/1WSUPh7wUdC-rzRM4UBqt7dhsUyLz8npD/view?usp=sharing" TargetMode="External"/><Relationship Id="rId472" Type="http://schemas.openxmlformats.org/officeDocument/2006/relationships/hyperlink" Target="https://drive.google.com/file/d/1wsx9pxG8he-RMK3w3tVDry_2nrwDKzWU/view?usp=share_link" TargetMode="External"/><Relationship Id="rId350" Type="http://schemas.openxmlformats.org/officeDocument/2006/relationships/hyperlink" Target="https://drive.google.com/file/d/1suS54sDSXodA2qTKQ16D5tWAcXtAoGvt/view?usp=sharing" TargetMode="External"/><Relationship Id="rId471" Type="http://schemas.openxmlformats.org/officeDocument/2006/relationships/hyperlink" Target="https://drive.google.com/file/d/1BqMNaXpE-JvvYFAzV1UIH2Q65NFVAuYa/view?usp=share_link" TargetMode="External"/><Relationship Id="rId470" Type="http://schemas.openxmlformats.org/officeDocument/2006/relationships/hyperlink" Target="https://drive.google.com/file/d/1wsx9pxG8he-RMK3w3tVDry_2nrwDKzWU/view?usp=share_link" TargetMode="External"/><Relationship Id="rId114" Type="http://schemas.openxmlformats.org/officeDocument/2006/relationships/hyperlink" Target="https://drive.google.com/file/d/1KYFIRjlVZnNSXEBVLFlfG_hfNJqZa3xi/view?usp=sharing" TargetMode="External"/><Relationship Id="rId235" Type="http://schemas.openxmlformats.org/officeDocument/2006/relationships/hyperlink" Target="https://drive.google.com/file/d/1wmhYUj6IBRsfbSOpQjRWMyFxB1UqIJNH/view?usp=share_link" TargetMode="External"/><Relationship Id="rId356" Type="http://schemas.openxmlformats.org/officeDocument/2006/relationships/hyperlink" Target="https://drive.google.com/file/d/1l4BoKzf-_3YrBTew5Vp_D7AMs5bCz5TF/view?usp=sharing" TargetMode="External"/><Relationship Id="rId477" Type="http://schemas.openxmlformats.org/officeDocument/2006/relationships/hyperlink" Target="https://drive.google.com/file/d/1afJ_J7YKtuRF5T-1Y30Yn4kvQjg-v1O_/view?usp=share_link" TargetMode="External"/><Relationship Id="rId113" Type="http://schemas.openxmlformats.org/officeDocument/2006/relationships/hyperlink" Target="https://drive.google.com/file/d/13L9-qHgAX_ZI5sbKpQ0vDUHmHUYqGLqe/view?usp=share_link" TargetMode="External"/><Relationship Id="rId234" Type="http://schemas.openxmlformats.org/officeDocument/2006/relationships/hyperlink" Target="https://drive.google.com/file/d/1AxtZ_36h5eUFobptxVQt2_ZZOV6ZBFLw/view?usp=sharing" TargetMode="External"/><Relationship Id="rId355" Type="http://schemas.openxmlformats.org/officeDocument/2006/relationships/hyperlink" Target="https://drive.google.com/file/d/11YwAL9zKXkVtrsPSNVDIXnULXqokeylh/view?usp=sharing" TargetMode="External"/><Relationship Id="rId476" Type="http://schemas.openxmlformats.org/officeDocument/2006/relationships/hyperlink" Target="https://drive.google.com/file/d/1wsx9pxG8he-RMK3w3tVDry_2nrwDKzWU/view?usp=share_link" TargetMode="External"/><Relationship Id="rId112" Type="http://schemas.openxmlformats.org/officeDocument/2006/relationships/hyperlink" Target="https://drive.google.com/file/d/1pSYyM_qHa9LW2n8wq7GlJynBR1CxjjBA/view?usp=share_link" TargetMode="External"/><Relationship Id="rId233" Type="http://schemas.openxmlformats.org/officeDocument/2006/relationships/hyperlink" Target="https://drive.google.com/file/d/1jm24PZR32HBemZrkFT8mOUenNKrzRcoW/view?usp=share_link" TargetMode="External"/><Relationship Id="rId354" Type="http://schemas.openxmlformats.org/officeDocument/2006/relationships/hyperlink" Target="https://drive.google.com/file/d/1vfWPD0agHAYU2w5ZihbRheoc8Zn2ofp6/view?usp=sharing" TargetMode="External"/><Relationship Id="rId475" Type="http://schemas.openxmlformats.org/officeDocument/2006/relationships/hyperlink" Target="https://drive.google.com/file/d/1auk9yb3EgCylsRJhxHPf9tHU4LpXGh5V/view?usp=share_link" TargetMode="External"/><Relationship Id="rId111" Type="http://schemas.openxmlformats.org/officeDocument/2006/relationships/hyperlink" Target="https://drive.google.com/file/d/1bt4S4yw0wWsNkhBQa3hLxoYOZ0KzcNaD/view?usp=share_link" TargetMode="External"/><Relationship Id="rId232" Type="http://schemas.openxmlformats.org/officeDocument/2006/relationships/hyperlink" Target="https://drive.google.com/file/d/1AxtZ_36h5eUFobptxVQt2_ZZOV6ZBFLw/view?usp=sharing" TargetMode="External"/><Relationship Id="rId353" Type="http://schemas.openxmlformats.org/officeDocument/2006/relationships/hyperlink" Target="https://drive.google.com/file/d/1wCK-mo-QdKZ7GlVi2CsySu7vvk-4U2ZH/view?usp=sharing" TargetMode="External"/><Relationship Id="rId474" Type="http://schemas.openxmlformats.org/officeDocument/2006/relationships/hyperlink" Target="https://drive.google.com/file/d/1wsx9pxG8he-RMK3w3tVDry_2nrwDKzWU/view?usp=share_link" TargetMode="External"/><Relationship Id="rId305" Type="http://schemas.openxmlformats.org/officeDocument/2006/relationships/hyperlink" Target="https://drive.google.com/file/d/18Fh5RxChAXXzUpgLK5Gjs9QumpYDTKk2/view?usp=sharing" TargetMode="External"/><Relationship Id="rId426" Type="http://schemas.openxmlformats.org/officeDocument/2006/relationships/hyperlink" Target="https://drive.google.com/file/d/1Eoq9oHVg1EJIEujeHEYmdC0-TJuyvVV9/view?usp=sharing" TargetMode="External"/><Relationship Id="rId304" Type="http://schemas.openxmlformats.org/officeDocument/2006/relationships/hyperlink" Target="https://drive.google.com/file/d/1LfNPvTDsfLAM79sQjlFECeazNP0Q8QuA/view?usp=sharing" TargetMode="External"/><Relationship Id="rId425" Type="http://schemas.openxmlformats.org/officeDocument/2006/relationships/hyperlink" Target="https://gyazo.com/862fba0a35f95eecdc578efd19759e61" TargetMode="External"/><Relationship Id="rId303" Type="http://schemas.openxmlformats.org/officeDocument/2006/relationships/hyperlink" Target="https://drive.google.com/file/d/1aqIsPmLE6gL4PYyXNwZiN7iAT25PMNz8/view?usp=sharing" TargetMode="External"/><Relationship Id="rId424" Type="http://schemas.openxmlformats.org/officeDocument/2006/relationships/hyperlink" Target="https://drive.google.com/file/d/1PunYsIVbS9gwz4gEYBpUt03TcQFK96vp/view?usp=sharing" TargetMode="External"/><Relationship Id="rId302" Type="http://schemas.openxmlformats.org/officeDocument/2006/relationships/hyperlink" Target="https://drive.google.com/file/d/16UnqMFqtxLt9qtavfQGL4Hho4WfznQ-O/view?usp=share_link" TargetMode="External"/><Relationship Id="rId423" Type="http://schemas.openxmlformats.org/officeDocument/2006/relationships/hyperlink" Target="https://gyazo.com/c5ececbd86f48bb1a6cd3b97ee5fe4b0" TargetMode="External"/><Relationship Id="rId309" Type="http://schemas.openxmlformats.org/officeDocument/2006/relationships/hyperlink" Target="https://drive.google.com/file/d/15-GmmAjqaxTqHhhtxQ5t4nIV8QfFnjhb/view?usp=share_link" TargetMode="External"/><Relationship Id="rId308" Type="http://schemas.openxmlformats.org/officeDocument/2006/relationships/hyperlink" Target="https://drive.google.com/file/d/1QRYndDkwazZQwgR8Dg8jldSVZJnp7DjI/view?usp=sharing" TargetMode="External"/><Relationship Id="rId429" Type="http://schemas.openxmlformats.org/officeDocument/2006/relationships/hyperlink" Target="https://gyazo.com/f1266fffd064b0e63fbd960dcf80b3c4" TargetMode="External"/><Relationship Id="rId307" Type="http://schemas.openxmlformats.org/officeDocument/2006/relationships/hyperlink" Target="https://drive.google.com/file/d/13DEF5zAZLqzYUIlcm_wtPwVXJYFlvnqY/view?usp=sharing" TargetMode="External"/><Relationship Id="rId428" Type="http://schemas.openxmlformats.org/officeDocument/2006/relationships/hyperlink" Target="https://drive.google.com/file/d/18DTPi1zQy2VJ9aYNRQ_D81-Cv2Oc2dmJ/view?usp=sharing" TargetMode="External"/><Relationship Id="rId306" Type="http://schemas.openxmlformats.org/officeDocument/2006/relationships/hyperlink" Target="https://drive.google.com/file/d/1lEgox1qdajE_XxOIMq6AC4zwI60nmGUg/view?usp=sharing" TargetMode="External"/><Relationship Id="rId427" Type="http://schemas.openxmlformats.org/officeDocument/2006/relationships/hyperlink" Target="https://gyazo.com/e5bf145a0fbbce8ad07fb82a60ae1ac3" TargetMode="External"/><Relationship Id="rId301" Type="http://schemas.openxmlformats.org/officeDocument/2006/relationships/hyperlink" Target="https://drive.google.com/file/d/1_F6K31eveYBY9GSwYGLJIgad2rRTzD6z/view?usp=share_link" TargetMode="External"/><Relationship Id="rId422" Type="http://schemas.openxmlformats.org/officeDocument/2006/relationships/hyperlink" Target="https://drive.google.com/file/d/1m1dXNHF-01cyO3fjSaT-hZeGNJqEVcHv/view?usp=sharing" TargetMode="External"/><Relationship Id="rId300" Type="http://schemas.openxmlformats.org/officeDocument/2006/relationships/hyperlink" Target="https://drive.google.com/file/d/1uLg2TZM7ukB4OgXcPslKhcuaeExJ4QA2/view?usp=share_link" TargetMode="External"/><Relationship Id="rId421" Type="http://schemas.openxmlformats.org/officeDocument/2006/relationships/hyperlink" Target="https://gyazo.com/2dcf613e11d40c74d0d2d7c86f9a4331" TargetMode="External"/><Relationship Id="rId420" Type="http://schemas.openxmlformats.org/officeDocument/2006/relationships/hyperlink" Target="https://drive.google.com/file/d/1q6x81zEdfgeHP80olTL2gzZ2YwehyTiG/view?usp=sharing" TargetMode="External"/><Relationship Id="rId415" Type="http://schemas.openxmlformats.org/officeDocument/2006/relationships/hyperlink" Target="https://drive.google.com/file/d/1aTmPAJ_OI9r1hmRWtF8X_y3G2VUjw1y9/view?usp=sharing" TargetMode="External"/><Relationship Id="rId414" Type="http://schemas.openxmlformats.org/officeDocument/2006/relationships/hyperlink" Target="https://drive.google.com/drive/folders/1TVJIe8thX3Kg6zzJDffC3NVE0LxNFN4P?usp=share_link" TargetMode="External"/><Relationship Id="rId413" Type="http://schemas.openxmlformats.org/officeDocument/2006/relationships/hyperlink" Target="https://drive.google.com/file/d/1bGOyV5vVB82VD7Ik13YmxJza0ugBGyJ-/view?usp=share_link" TargetMode="External"/><Relationship Id="rId412" Type="http://schemas.openxmlformats.org/officeDocument/2006/relationships/hyperlink" Target="https://drive.google.com/file/d/1-VBb56bdmiQjWoDO0KjIAeUpzUY92bvn/view?usp=share_link" TargetMode="External"/><Relationship Id="rId419" Type="http://schemas.openxmlformats.org/officeDocument/2006/relationships/hyperlink" Target="https://drive.google.com/file/d/1Jj8C9WS2uvyI5MVsVV9X89pW_1oPC171/view?usp=sharing" TargetMode="External"/><Relationship Id="rId418" Type="http://schemas.openxmlformats.org/officeDocument/2006/relationships/hyperlink" Target="https://drive.google.com/file/d/17clOkeAj3Us0BmXrO5Sg9gmPullBGzPn/view?usp=sharing" TargetMode="External"/><Relationship Id="rId417" Type="http://schemas.openxmlformats.org/officeDocument/2006/relationships/hyperlink" Target="https://drive.google.com/file/d/1ZD1qa0pNzp6AqjZ-s9SQyxEJnBz7NMX-/view?usp=sharing" TargetMode="External"/><Relationship Id="rId416" Type="http://schemas.openxmlformats.org/officeDocument/2006/relationships/hyperlink" Target="https://drive.google.com/file/d/1_VvggmPM8H5k-u9z0_p96OEPcYEjmW7p/view?usp=sharing" TargetMode="External"/><Relationship Id="rId411" Type="http://schemas.openxmlformats.org/officeDocument/2006/relationships/hyperlink" Target="https://drive.google.com/file/d/1SEvZXniZYngsvCQMoR1161KaKzDtarD_/view?usp=share_link" TargetMode="External"/><Relationship Id="rId410" Type="http://schemas.openxmlformats.org/officeDocument/2006/relationships/hyperlink" Target="https://drive.google.com/file/d/1xBmKt81_QJkQoXQxj2pft-pYugdQ1ncR/view?usp=share_link" TargetMode="External"/><Relationship Id="rId206" Type="http://schemas.openxmlformats.org/officeDocument/2006/relationships/hyperlink" Target="https://drive.google.com/file/d/1qldqP_30g9cB9PB79eL5yJ1jjGPaJBRF/view?usp=share_link" TargetMode="External"/><Relationship Id="rId327" Type="http://schemas.openxmlformats.org/officeDocument/2006/relationships/hyperlink" Target="https://drive.google.com/file/d/1AOwFDmi2VYgFV2GpApsHu6v8ng8lcTi8/view?usp=share_link" TargetMode="External"/><Relationship Id="rId448" Type="http://schemas.openxmlformats.org/officeDocument/2006/relationships/hyperlink" Target="https://drive.google.com/file/d/1HnU-f0pSwyQbO2Ruaf2dh6YG4xCbkRoV/view?usp=sharing" TargetMode="External"/><Relationship Id="rId205" Type="http://schemas.openxmlformats.org/officeDocument/2006/relationships/hyperlink" Target="https://drive.google.com/file/d/1xSVvUiVXztUahqs0kI7D1YbX1lkJXUOE/view?usp=share_link" TargetMode="External"/><Relationship Id="rId326" Type="http://schemas.openxmlformats.org/officeDocument/2006/relationships/hyperlink" Target="https://drive.google.com/file/d/1wparWDAuZEL7gcaZ8tIZQ6-89AmUJ32o/view?usp=share_link" TargetMode="External"/><Relationship Id="rId447" Type="http://schemas.openxmlformats.org/officeDocument/2006/relationships/hyperlink" Target="https://drive.google.com/file/d/1lK6vP-Ll-BM3e20fIIgQWjjzHaqHzPEN/view?usp=share_link" TargetMode="External"/><Relationship Id="rId204" Type="http://schemas.openxmlformats.org/officeDocument/2006/relationships/hyperlink" Target="https://drive.google.com/file/d/1Hgc5yViZBZoCK6HeM89yLUgrLpw-k12f/view?usp=share_link" TargetMode="External"/><Relationship Id="rId325" Type="http://schemas.openxmlformats.org/officeDocument/2006/relationships/hyperlink" Target="https://drive.google.com/file/d/1_h5ekslLYTroGajOSWf1GxrfjmimMcmr/view?usp=share_link" TargetMode="External"/><Relationship Id="rId446" Type="http://schemas.openxmlformats.org/officeDocument/2006/relationships/hyperlink" Target="https://drive.google.com/file/d/1HnU-f0pSwyQbO2Ruaf2dh6YG4xCbkRoV/view?usp=sharing" TargetMode="External"/><Relationship Id="rId203" Type="http://schemas.openxmlformats.org/officeDocument/2006/relationships/hyperlink" Target="https://drive.google.com/file/d/1RYMI2aHq5H3LPLoWVC8rPipB2I9IsrbU/view?usp=share_link" TargetMode="External"/><Relationship Id="rId324" Type="http://schemas.openxmlformats.org/officeDocument/2006/relationships/hyperlink" Target="https://drive.google.com/file/d/1hT7Hk-0tmRNe9xLIu-qzLLVmfv8TZAE9/view?usp=share_link" TargetMode="External"/><Relationship Id="rId445" Type="http://schemas.openxmlformats.org/officeDocument/2006/relationships/hyperlink" Target="https://drive.google.com/file/d/1jzqyXWlKLQAwjMT9MHhqXU3COIX26Zvb/view?usp=sharing" TargetMode="External"/><Relationship Id="rId209" Type="http://schemas.openxmlformats.org/officeDocument/2006/relationships/hyperlink" Target="https://drive.google.com/file/d/1ukbzuUfMRvw2aZa0e2_m9nzLbWX_youe/view?usp=sharing" TargetMode="External"/><Relationship Id="rId208" Type="http://schemas.openxmlformats.org/officeDocument/2006/relationships/hyperlink" Target="https://drive.google.com/file/d/1-wUC2k0C3bp9j3GFFqou1JMKCHyTYU6N/view?usp=share_link" TargetMode="External"/><Relationship Id="rId329" Type="http://schemas.openxmlformats.org/officeDocument/2006/relationships/hyperlink" Target="https://drive.google.com/file/d/1uve92Sf3pLSQp8hOVe2dsKYd0LsZ_cFB/view?usp=share_link" TargetMode="External"/><Relationship Id="rId207" Type="http://schemas.openxmlformats.org/officeDocument/2006/relationships/hyperlink" Target="https://drive.google.com/file/d/1WHT2PKmxNFkp5mCTGMoVp8uk5vdnk9iW/view?usp=share_link" TargetMode="External"/><Relationship Id="rId328" Type="http://schemas.openxmlformats.org/officeDocument/2006/relationships/hyperlink" Target="https://drive.google.com/file/d/1RTJhAM7VBmgqQ7kqYjp__Nkbc7TRcy4C/view?usp=share_link" TargetMode="External"/><Relationship Id="rId449" Type="http://schemas.openxmlformats.org/officeDocument/2006/relationships/hyperlink" Target="https://drive.google.com/file/d/153AHE0OAjkjRA5_YeRT037Ew6fhwPkNi/view?usp=share_link" TargetMode="External"/><Relationship Id="rId440" Type="http://schemas.openxmlformats.org/officeDocument/2006/relationships/hyperlink" Target="https://drive.google.com/file/d/1lYhWIzwkW82t2Am2eXJuU7UyZl_eg8sd/view?usp=sharing" TargetMode="External"/><Relationship Id="rId202" Type="http://schemas.openxmlformats.org/officeDocument/2006/relationships/hyperlink" Target="https://drive.google.com/file/d/1hFoBY61CryrpFqB6XD4IEu7EXVZKOsRq/view?usp=share_link" TargetMode="External"/><Relationship Id="rId323" Type="http://schemas.openxmlformats.org/officeDocument/2006/relationships/hyperlink" Target="https://drive.google.com/file/d/1Vs4QxntJmY9XxkuUqd836KMcWJ6W4dgA/view?usp=share_link" TargetMode="External"/><Relationship Id="rId444" Type="http://schemas.openxmlformats.org/officeDocument/2006/relationships/hyperlink" Target="https://drive.google.com/file/d/1UWBg_pO7wDun3TbEUgWdPrnZMU0RxnFG/view?usp=sharing" TargetMode="External"/><Relationship Id="rId201" Type="http://schemas.openxmlformats.org/officeDocument/2006/relationships/hyperlink" Target="https://drive.google.com/file/d/1LD253-QtKyYBlR_xyjYXjbNmP8guSOTD/view?usp=share_link" TargetMode="External"/><Relationship Id="rId322" Type="http://schemas.openxmlformats.org/officeDocument/2006/relationships/hyperlink" Target="https://drive.google.com/file/d/1V8bUZUWbrX_zUwHfNexxI3PCzIcq4eXu/view?usp=share_link" TargetMode="External"/><Relationship Id="rId443" Type="http://schemas.openxmlformats.org/officeDocument/2006/relationships/hyperlink" Target="https://drive.google.com/file/d/1gU8NdErYdFFGohm1dxEquY6sDPNYEqCd/view?usp=sharing" TargetMode="External"/><Relationship Id="rId200" Type="http://schemas.openxmlformats.org/officeDocument/2006/relationships/hyperlink" Target="https://drive.google.com/file/d/1j2PQ8unaTl2QQndPawbrQ362zIvDItc2/view?usp=share_link" TargetMode="External"/><Relationship Id="rId321" Type="http://schemas.openxmlformats.org/officeDocument/2006/relationships/hyperlink" Target="https://drive.google.com/file/d/1Jqzae1ZrePUd2nVhnHeVo7SZvWtHshUi/view?usp=share_link" TargetMode="External"/><Relationship Id="rId442" Type="http://schemas.openxmlformats.org/officeDocument/2006/relationships/hyperlink" Target="https://drive.google.com/file/d/17HSpJSpe0bZFIfMHBdEG3vu1AKJC8Dyk/view?usp=sharing" TargetMode="External"/><Relationship Id="rId320" Type="http://schemas.openxmlformats.org/officeDocument/2006/relationships/hyperlink" Target="https://drive.google.com/file/d/13F939zQuoZ5rlsuG_5QJTu0qWl-yaFio/view?usp=share_link" TargetMode="External"/><Relationship Id="rId441" Type="http://schemas.openxmlformats.org/officeDocument/2006/relationships/hyperlink" Target="https://drive.google.com/file/d/1DUzdXXDXhERYJS2_2LQiNexbRgEbywNw/view?usp=sharing" TargetMode="External"/><Relationship Id="rId316" Type="http://schemas.openxmlformats.org/officeDocument/2006/relationships/hyperlink" Target="https://drive.google.com/file/d/1j2-3WcpeFbQItK2xcez9NL-R5NwruEPr/view?usp=share_link" TargetMode="External"/><Relationship Id="rId437" Type="http://schemas.openxmlformats.org/officeDocument/2006/relationships/hyperlink" Target="https://drive.google.com/file/d/1IojfqccKB1CYhTvUTG7kmEKHTtgEVaSu/view?usp=sharing" TargetMode="External"/><Relationship Id="rId315" Type="http://schemas.openxmlformats.org/officeDocument/2006/relationships/hyperlink" Target="https://drive.google.com/file/d/1OhcoDF1uSGguJR3wLzIYWn3QXe5LUQsr/view?usp=sharing" TargetMode="External"/><Relationship Id="rId436" Type="http://schemas.openxmlformats.org/officeDocument/2006/relationships/hyperlink" Target="https://gyazo.com/5aa8d6dd930f7ff40d59eb1bf29289b5" TargetMode="External"/><Relationship Id="rId314" Type="http://schemas.openxmlformats.org/officeDocument/2006/relationships/hyperlink" Target="https://drive.google.com/file/d/1cgy5iTn-jDkuVKTeMXvZkUvgvspOkJyv/view?usp=sharing" TargetMode="External"/><Relationship Id="rId435" Type="http://schemas.openxmlformats.org/officeDocument/2006/relationships/hyperlink" Target="https://drive.google.com/file/d/1U0lfi2ChZnOB0t2zDYN3j3TiWUl-beQw/view?usp=sharing" TargetMode="External"/><Relationship Id="rId313" Type="http://schemas.openxmlformats.org/officeDocument/2006/relationships/hyperlink" Target="https://drive.google.com/file/d/11375QH_aEZjHJ1OLiCyUJ9u3vYEL5N3G/view?usp=share_link" TargetMode="External"/><Relationship Id="rId434" Type="http://schemas.openxmlformats.org/officeDocument/2006/relationships/hyperlink" Target="https://drive.google.com/file/d/1q1rogKL_8jjZEwyroOruOW1buF6-GiOt/view?usp=sharing" TargetMode="External"/><Relationship Id="rId319" Type="http://schemas.openxmlformats.org/officeDocument/2006/relationships/hyperlink" Target="https://drive.google.com/file/d/1DyqXAAfMtqZ6be-_z8-QnpHROUTw4sFP/view?usp=share_link" TargetMode="External"/><Relationship Id="rId318" Type="http://schemas.openxmlformats.org/officeDocument/2006/relationships/hyperlink" Target="https://drive.google.com/file/d/16CRWGlnU_Rf1dxwO7nT08Rmd8LCfTs8d/view" TargetMode="External"/><Relationship Id="rId439" Type="http://schemas.openxmlformats.org/officeDocument/2006/relationships/hyperlink" Target="https://drive.google.com/file/d/11RUqLCoR0hTCjB-qWzOMdi60ifeYMD13/view?usp=sharing" TargetMode="External"/><Relationship Id="rId317" Type="http://schemas.openxmlformats.org/officeDocument/2006/relationships/hyperlink" Target="https://drive.google.com/file/d/1f4YR4PbrOLdNObw5-YxdwVjMPBS8Rqb2/view?usp=sharing" TargetMode="External"/><Relationship Id="rId438" Type="http://schemas.openxmlformats.org/officeDocument/2006/relationships/hyperlink" Target="https://drive.google.com/file/d/135gtBZ-Lnv82nzuAFWKvBaZwq00NILFt/view?usp=sharing" TargetMode="External"/><Relationship Id="rId312" Type="http://schemas.openxmlformats.org/officeDocument/2006/relationships/hyperlink" Target="https://drive.google.com/file/d/1EAp-71y2PMghS3K7rxUbZPCyxDlcIYL5/view?usp=sharing" TargetMode="External"/><Relationship Id="rId433" Type="http://schemas.openxmlformats.org/officeDocument/2006/relationships/hyperlink" Target="https://gyazo.com/ef098781750373a03f35bb34c3908dca" TargetMode="External"/><Relationship Id="rId311" Type="http://schemas.openxmlformats.org/officeDocument/2006/relationships/hyperlink" Target="https://gyazo.com/075bfce031e4a50a3dfc8a82b8bcf966" TargetMode="External"/><Relationship Id="rId432" Type="http://schemas.openxmlformats.org/officeDocument/2006/relationships/hyperlink" Target="https://drive.google.com/file/d/1W5lazdj81XcY0wh-zr76hSmAWvkPFyVI/view?usp=sharing" TargetMode="External"/><Relationship Id="rId310" Type="http://schemas.openxmlformats.org/officeDocument/2006/relationships/hyperlink" Target="https://drive.google.com/file/d/1NjYeCZR8UD2tbykXpcseY1XyZ_Gb8HpA/view?usp=sharing" TargetMode="External"/><Relationship Id="rId431" Type="http://schemas.openxmlformats.org/officeDocument/2006/relationships/hyperlink" Target="https://gyazo.com/2a246d59fcf93c3952ffa0586a00cdbe" TargetMode="External"/><Relationship Id="rId430" Type="http://schemas.openxmlformats.org/officeDocument/2006/relationships/hyperlink" Target="https://drive.google.com/file/d/1uZ9VGHynJtRI1yNBpjzKqZVI3Hvrkpz4/view?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5" width="10.13"/>
    <col customWidth="1" min="6" max="6" width="34.5"/>
    <col customWidth="1" min="7" max="7" width="18.88"/>
    <col customWidth="1" hidden="1" min="8" max="8" width="34.5"/>
    <col customWidth="1" min="9" max="10" width="10.13"/>
    <col customWidth="1" min="11" max="12" width="31.38"/>
    <col customWidth="1" min="13" max="13" width="10.13"/>
    <col customWidth="1" min="14" max="14" width="13.88"/>
    <col customWidth="1" min="15" max="15" width="22.63"/>
    <col customWidth="1" min="16" max="16" width="14.88"/>
    <col customWidth="1" min="17" max="17" width="17.38"/>
    <col customWidth="1" hidden="1" min="18" max="18" width="25.13"/>
    <col customWidth="1" min="19" max="19" width="25.13"/>
    <col customWidth="1" min="20" max="20" width="25.25"/>
    <col customWidth="1" min="21" max="21" width="27.63"/>
    <col customWidth="1" min="22" max="22" width="28.25"/>
    <col customWidth="1" min="23" max="24" width="25.13"/>
    <col customWidth="1" min="25" max="25" width="13.13"/>
    <col customWidth="1" min="26" max="27" width="42.0"/>
    <col customWidth="1" min="28" max="29" width="25.5"/>
    <col customWidth="1" min="30" max="30" width="14.5"/>
    <col customWidth="1" min="31" max="31" width="12.63"/>
    <col customWidth="1" min="32" max="33" width="17.0"/>
  </cols>
  <sheetData>
    <row r="1">
      <c r="A1" s="1" t="s">
        <v>0</v>
      </c>
      <c r="B1" s="1" t="s">
        <v>1</v>
      </c>
      <c r="C1" s="1" t="s">
        <v>2</v>
      </c>
      <c r="D1" s="2" t="s">
        <v>3</v>
      </c>
      <c r="E1" s="3" t="s">
        <v>4</v>
      </c>
      <c r="F1" s="1" t="s">
        <v>5</v>
      </c>
      <c r="G1" s="1" t="s">
        <v>6</v>
      </c>
      <c r="H1" s="1" t="s">
        <v>7</v>
      </c>
      <c r="I1" s="1" t="s">
        <v>8</v>
      </c>
      <c r="J1" s="1" t="s">
        <v>9</v>
      </c>
      <c r="K1" s="1" t="s">
        <v>10</v>
      </c>
      <c r="L1" s="1" t="s">
        <v>11</v>
      </c>
      <c r="M1" s="1" t="s">
        <v>12</v>
      </c>
      <c r="N1" s="4" t="s">
        <v>13</v>
      </c>
      <c r="O1" s="4" t="s">
        <v>14</v>
      </c>
      <c r="P1" s="4" t="s">
        <v>15</v>
      </c>
      <c r="Q1" s="4" t="s">
        <v>16</v>
      </c>
      <c r="R1" s="5" t="s">
        <v>17</v>
      </c>
      <c r="S1" s="5" t="s">
        <v>18</v>
      </c>
      <c r="T1" s="5" t="s">
        <v>19</v>
      </c>
      <c r="U1" s="5" t="s">
        <v>20</v>
      </c>
      <c r="V1" s="5" t="s">
        <v>21</v>
      </c>
      <c r="W1" s="5" t="s">
        <v>22</v>
      </c>
      <c r="X1" s="5" t="s">
        <v>23</v>
      </c>
      <c r="Y1" s="1" t="s">
        <v>24</v>
      </c>
      <c r="Z1" s="6" t="s">
        <v>25</v>
      </c>
      <c r="AA1" s="6" t="s">
        <v>26</v>
      </c>
      <c r="AB1" s="1" t="s">
        <v>27</v>
      </c>
      <c r="AC1" s="1" t="s">
        <v>28</v>
      </c>
      <c r="AD1" s="1" t="s">
        <v>29</v>
      </c>
      <c r="AE1" s="1" t="s">
        <v>30</v>
      </c>
      <c r="AF1" s="1" t="s">
        <v>31</v>
      </c>
      <c r="AG1" s="1" t="s">
        <v>32</v>
      </c>
    </row>
    <row r="2" ht="112.5" customHeight="1">
      <c r="A2" s="7" t="s">
        <v>33</v>
      </c>
      <c r="B2" s="8" t="s">
        <v>34</v>
      </c>
      <c r="C2" s="9" t="s">
        <v>35</v>
      </c>
      <c r="D2" s="10" t="s">
        <v>36</v>
      </c>
      <c r="E2" s="11"/>
      <c r="F2" s="12" t="s">
        <v>37</v>
      </c>
      <c r="G2" s="12"/>
      <c r="H2" s="12"/>
      <c r="I2" s="11" t="s">
        <v>38</v>
      </c>
      <c r="J2" s="11" t="s">
        <v>39</v>
      </c>
      <c r="K2" s="12" t="s">
        <v>40</v>
      </c>
      <c r="L2" s="13" t="s">
        <v>41</v>
      </c>
      <c r="M2" s="14" t="s">
        <v>42</v>
      </c>
      <c r="N2" s="15" t="s">
        <v>43</v>
      </c>
      <c r="O2" s="15" t="s">
        <v>44</v>
      </c>
      <c r="P2" s="16"/>
      <c r="Q2" s="17"/>
      <c r="R2" s="18"/>
      <c r="S2" s="18"/>
      <c r="T2" s="18"/>
      <c r="U2" s="18"/>
      <c r="V2" s="18"/>
      <c r="W2" s="18"/>
      <c r="X2" s="19"/>
      <c r="Y2" s="20" t="s">
        <v>45</v>
      </c>
      <c r="Z2" s="21" t="str">
        <f t="shared" ref="Z2:Z630" si="1">REPLACE(AA2,SEARCH("M3-",AA2),LEN(AB2),AC2)</f>
        <v>{"id":"M3-NyO-1a-I-1-BR","stimulus":"&lt;p&gt;Arraste a forma como o número é lido para o local apropiado.&lt;/p&gt;","hint":"&lt;p&gt;A posição de cada algarismo determina a forma como o número é lido.&lt;/p&gt;","feedback":"&lt;p&gt;A posição de cada algarismo determina a forma como o número é lido. Por isso, 40 se lê diferente de 400.&lt;/p&gt;","seed":{"parameters":[{"name":"Q1","label":null,"min":1000,"max":9999,"step":1},{"name":"Q2","label":null,"min":1000,"max":9999,"step":1},{"name":"Q3","label":null,"min":1000,"max":9999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v>
      </c>
      <c r="AA2" s="21" t="s">
        <v>46</v>
      </c>
      <c r="AB2" s="22" t="str">
        <f t="shared" ref="AB2:AB630" si="2">IF(D2&lt;&gt;"No hacer",CONCATENATE(A2,"-",LEFT(C2),"-",IF(A1&lt;&gt;A2,1,IF(C1=C2,RIGHT(AB1)+1,1))))</f>
        <v>M3-NyO-1a-I-1</v>
      </c>
      <c r="AC2" s="22" t="str">
        <f t="shared" ref="AC2:AC630" si="3">CONCATENATE(AB2,"-BR")</f>
        <v>M3-NyO-1a-I-1-BR</v>
      </c>
      <c r="AD2" s="20" t="s">
        <v>47</v>
      </c>
      <c r="AE2" s="9"/>
      <c r="AF2" s="9" t="s">
        <v>48</v>
      </c>
      <c r="AG2" s="9" t="s">
        <v>49</v>
      </c>
    </row>
    <row r="3" ht="112.5" customHeight="1">
      <c r="A3" s="7" t="s">
        <v>33</v>
      </c>
      <c r="B3" s="8" t="s">
        <v>34</v>
      </c>
      <c r="C3" s="9" t="s">
        <v>50</v>
      </c>
      <c r="D3" s="10" t="s">
        <v>36</v>
      </c>
      <c r="E3" s="20"/>
      <c r="F3" s="23" t="s">
        <v>51</v>
      </c>
      <c r="G3" s="12"/>
      <c r="H3" s="12"/>
      <c r="I3" s="24" t="s">
        <v>38</v>
      </c>
      <c r="J3" s="24" t="s">
        <v>52</v>
      </c>
      <c r="K3" s="23" t="s">
        <v>53</v>
      </c>
      <c r="L3" s="25" t="s">
        <v>54</v>
      </c>
      <c r="M3" s="26" t="s">
        <v>42</v>
      </c>
      <c r="N3" s="15" t="s">
        <v>43</v>
      </c>
      <c r="O3" s="15" t="s">
        <v>44</v>
      </c>
      <c r="P3" s="16"/>
      <c r="Q3" s="17"/>
      <c r="R3" s="16"/>
      <c r="S3" s="16"/>
      <c r="T3" s="16"/>
      <c r="U3" s="16"/>
      <c r="V3" s="18"/>
      <c r="W3" s="18"/>
      <c r="X3" s="19"/>
      <c r="Y3" s="20" t="s">
        <v>45</v>
      </c>
      <c r="Z3" s="21" t="str">
        <f t="shared" si="1"/>
        <v>{"id":"M3-NyO-1a-E-1-BR","stimulus":"&lt;p&gt;Como se escreve este número por extenso? Complete.&lt;/p&gt;","template":"&lt;p&gt;{{T1}}: {{T2}} {{T3}} e {{response}}","hint":"&lt;p&gt;A posição de cada algarismo determina a forma como o número é lido.&lt;/p&gt;","feedback":"&lt;p&gt;A posição de cada algarismo determina a forma como o número é lido. Por isso, 40 se lê diferente de 400.&lt;/p&gt;","seed":{"parameters":[{"name":"Q1","label":null,"min":1,"max":9,"step":1},{"name":"Q2","label":null,"min":2,"max":9,"step":1},{"name":"Q3","label":null,"min":10,"max":30,"step":1}],"calculated":[{"name":"T1","label":"","function":"{{Q1}}*1000+{{Q2}}*100+{{Q3}}","temp":true},{"name":"T2","label":"{{function}}","function":" Lemonlib.numToWords({{Q1}}*1000,'pt')","temp":true},{"name":"T3","label":"{{function}}","function":" Lemonlib.numToWords({{Q2}}*100,'pt')","temp":true},{"name":"A1","label":"{{function}}","function":"Lemonlib.numToWords({{Q3}},'pt')"}],"uniques":true},"algorithm":{"name":"calculateOperation","template":"Cloze with text"}}</v>
      </c>
      <c r="AA3" s="21" t="s">
        <v>55</v>
      </c>
      <c r="AB3" s="22" t="str">
        <f t="shared" si="2"/>
        <v>M3-NyO-1a-E-1</v>
      </c>
      <c r="AC3" s="22" t="str">
        <f t="shared" si="3"/>
        <v>M3-NyO-1a-E-1-BR</v>
      </c>
      <c r="AD3" s="20" t="s">
        <v>47</v>
      </c>
      <c r="AE3" s="9"/>
      <c r="AF3" s="9" t="s">
        <v>48</v>
      </c>
      <c r="AG3" s="9" t="s">
        <v>49</v>
      </c>
    </row>
    <row r="4" ht="112.5" customHeight="1">
      <c r="A4" s="7" t="s">
        <v>33</v>
      </c>
      <c r="B4" s="8" t="s">
        <v>34</v>
      </c>
      <c r="C4" s="9" t="s">
        <v>50</v>
      </c>
      <c r="D4" s="10" t="s">
        <v>36</v>
      </c>
      <c r="E4" s="20"/>
      <c r="F4" s="23" t="s">
        <v>56</v>
      </c>
      <c r="G4" s="12"/>
      <c r="H4" s="12"/>
      <c r="I4" s="24" t="s">
        <v>38</v>
      </c>
      <c r="J4" s="24" t="s">
        <v>52</v>
      </c>
      <c r="K4" s="25" t="s">
        <v>57</v>
      </c>
      <c r="L4" s="25" t="s">
        <v>58</v>
      </c>
      <c r="M4" s="14" t="s">
        <v>42</v>
      </c>
      <c r="N4" s="15" t="s">
        <v>43</v>
      </c>
      <c r="O4" s="15" t="s">
        <v>44</v>
      </c>
      <c r="P4" s="16"/>
      <c r="Q4" s="17"/>
      <c r="R4" s="16"/>
      <c r="S4" s="16"/>
      <c r="T4" s="16"/>
      <c r="U4" s="16"/>
      <c r="V4" s="18"/>
      <c r="W4" s="18"/>
      <c r="X4" s="19"/>
      <c r="Y4" s="20" t="s">
        <v>45</v>
      </c>
      <c r="Z4" s="21" t="str">
        <f t="shared" si="1"/>
        <v>{"id":"M3-NyO-1a-E-2-BR","stimulus":"&lt;p&gt;Como se escreve este número por extenso? Complete.&lt;/p&gt;","template":"&lt;p&gt;{{T1}}: {{T2}} {{T3}} e {{response}} e {{T4}}&lt;/p&gt;","hint":"&lt;p&gt;A posição de cada algarismo determina a forma como o número é lido.&lt;/p&gt;","feedback":"&lt;p&gt;A posição de cada algarismo determina a forma como o número é lido. Por isso, 40 se lê diferente de 400.&lt;/p&gt;","seed":{"parameters":[{"name":"Q1","label":null,"min":1,"max":9,"step":1},{"name":"Q2","label":null,"min":2,"max":9,"step":1},{"name":"Q3","label":null,"min":3,"max":9,"step":1},{"name":"Q4","label":null,"min":1,"max":9,"step":1}],"calculated":[{"name":"T1","label":"","function":"{{Q1}}*1000+{{Q2}}*100+{{Q3}}*10+{{Q4}}","temp":true},{"name":"T2","label":"{{function}}","function":" Lemonlib.numToWords({{Q1}}*1000,'pt')","temp":true},{"name":"T3","label":"{{function}}","function":" Lemonlib.numToWords({{Q2}}*100,'pt')","temp":true},{"name":"T4","label":"{{function}}","function":"Lemonlib.numToWords({{Q4}},'pt')","temp":true},{"name":"A1","label":"{{function}}","function":"Lemonlib.numToWords({{Q3}}*10,'pt')"}],"uniques":true},"algorithm":{"name":"calculateOperation","template":"Cloze with text"}}</v>
      </c>
      <c r="AA4" s="21" t="s">
        <v>59</v>
      </c>
      <c r="AB4" s="22" t="str">
        <f t="shared" si="2"/>
        <v>M3-NyO-1a-E-2</v>
      </c>
      <c r="AC4" s="22" t="str">
        <f t="shared" si="3"/>
        <v>M3-NyO-1a-E-2-BR</v>
      </c>
      <c r="AD4" s="20" t="s">
        <v>47</v>
      </c>
      <c r="AE4" s="9"/>
      <c r="AF4" s="9" t="s">
        <v>48</v>
      </c>
      <c r="AG4" s="9" t="s">
        <v>49</v>
      </c>
    </row>
    <row r="5" ht="112.5" customHeight="1">
      <c r="A5" s="7" t="s">
        <v>33</v>
      </c>
      <c r="B5" s="8" t="s">
        <v>34</v>
      </c>
      <c r="C5" s="9" t="s">
        <v>50</v>
      </c>
      <c r="D5" s="10" t="s">
        <v>36</v>
      </c>
      <c r="E5" s="20"/>
      <c r="F5" s="23" t="s">
        <v>60</v>
      </c>
      <c r="G5" s="12"/>
      <c r="H5" s="12"/>
      <c r="I5" s="24" t="s">
        <v>38</v>
      </c>
      <c r="J5" s="24" t="s">
        <v>52</v>
      </c>
      <c r="K5" s="25" t="s">
        <v>61</v>
      </c>
      <c r="L5" s="25" t="s">
        <v>62</v>
      </c>
      <c r="M5" s="14" t="s">
        <v>42</v>
      </c>
      <c r="N5" s="15" t="s">
        <v>43</v>
      </c>
      <c r="O5" s="15" t="s">
        <v>44</v>
      </c>
      <c r="P5" s="16"/>
      <c r="Q5" s="17"/>
      <c r="R5" s="16"/>
      <c r="S5" s="16"/>
      <c r="T5" s="16"/>
      <c r="U5" s="16"/>
      <c r="V5" s="18"/>
      <c r="W5" s="18"/>
      <c r="X5" s="19"/>
      <c r="Y5" s="20" t="s">
        <v>45</v>
      </c>
      <c r="Z5" s="21" t="str">
        <f t="shared" si="1"/>
        <v>{"id":"M3-NyO-1a-E-3-BR","stimulus":"&lt;p&gt;Como se escreve este número por extenso? Complete.&lt;/p&gt;","template":"&lt;p&gt;{{T1}}: {{T2}} {{response}} e {{T3}}&lt;/p&gt;","hint":"&lt;p&gt;A posição de cada algarismo determina a forma como o número é lido.&lt;/p&gt;","feedback":"&lt;p&gt;A posição de cada algarismo determina a forma como o número é lido. Por isso, 40 se lê diferente de 400.&lt;/p&gt;","seed":{"parameters":[{"name":"Q1","label":null,"min":1,"max":9,"step":1},{"name":"Q2","label":null,"min":2,"max":9,"step":1},{"name":"Q3","label":null,"min":10,"max":99,"step":1}],"calculated":[{"name":"T1","label":"","function":"{{Q1}}*1000+{{Q2}}*100+{{Q3}}","temp":true},{"name":"T2","label":"{{function}}","function":" Lemonlib.numToWords({{Q1}}*1000,'pt')","temp":true},{"name":"T3","label":"{{function}}","function":"Lemonlib.numToWords({{Q3}},'pt')","temp":true},{"name":"A1","label":"{{function}}","function":"Lemonlib.numToWords({{Q2}}*100,'pt')"}],"uniques":true},"algorithm":{"name":"calculateOperation","template":"Cloze with text"}}</v>
      </c>
      <c r="AA5" s="21" t="s">
        <v>63</v>
      </c>
      <c r="AB5" s="22" t="str">
        <f t="shared" si="2"/>
        <v>M3-NyO-1a-E-3</v>
      </c>
      <c r="AC5" s="22" t="str">
        <f t="shared" si="3"/>
        <v>M3-NyO-1a-E-3-BR</v>
      </c>
      <c r="AD5" s="20" t="s">
        <v>47</v>
      </c>
      <c r="AE5" s="9"/>
      <c r="AF5" s="9" t="s">
        <v>48</v>
      </c>
      <c r="AG5" s="9" t="s">
        <v>49</v>
      </c>
    </row>
    <row r="6" ht="112.5" customHeight="1">
      <c r="A6" s="7" t="s">
        <v>33</v>
      </c>
      <c r="B6" s="8" t="s">
        <v>34</v>
      </c>
      <c r="C6" s="9" t="s">
        <v>50</v>
      </c>
      <c r="D6" s="10" t="s">
        <v>36</v>
      </c>
      <c r="E6" s="20"/>
      <c r="F6" s="23" t="s">
        <v>64</v>
      </c>
      <c r="G6" s="12"/>
      <c r="H6" s="12"/>
      <c r="I6" s="24" t="s">
        <v>38</v>
      </c>
      <c r="J6" s="24" t="s">
        <v>52</v>
      </c>
      <c r="K6" s="25" t="s">
        <v>65</v>
      </c>
      <c r="L6" s="23" t="s">
        <v>66</v>
      </c>
      <c r="M6" s="14" t="s">
        <v>42</v>
      </c>
      <c r="N6" s="15" t="s">
        <v>43</v>
      </c>
      <c r="O6" s="15" t="s">
        <v>44</v>
      </c>
      <c r="P6" s="16"/>
      <c r="Q6" s="17"/>
      <c r="R6" s="16"/>
      <c r="S6" s="16"/>
      <c r="T6" s="16"/>
      <c r="U6" s="16"/>
      <c r="V6" s="18"/>
      <c r="W6" s="18"/>
      <c r="X6" s="19"/>
      <c r="Y6" s="20" t="s">
        <v>45</v>
      </c>
      <c r="Z6" s="21" t="str">
        <f t="shared" si="1"/>
        <v>{"id":"M3-NyO-1a-E-4-BR","stimulus":"&lt;p&gt;Como se escreve este número por extenso? Complete.&lt;/p&gt;","template":"&lt;p&gt;{{T1}}: {{response}} {{T2}}&lt;/p&gt;","hint":"&lt;p&gt;A posição de cada algarismo determina a forma como o número é lido.&lt;/p&gt;","feedback":"&lt;p&gt;A posição de cada algarismo determina a forma como o número é lido. Por isso, 40 se lê diferente de 400.&lt;/p&gt;","seed":{"parameters":[{"name":"Q1","label":null,"min":1,"max":9,"step":1},{"name":"Q2","label":null,"min":100,"max":999,"step":1}],"calculated":[{"name":"T1","label":"","function":"{{Q1}}*1000+{{Q2}}","temp":true},{"name":"T2","label":"{{function}}","function":" Lemonlib.numToWords({{Q2}},'pt')","temp":true},{"name":"A1","label":"{{function}}","function":"Lemonlib.numToWords({{Q1}}*1000,'pt')"}],"uniques":true},"algorithm":{"name":"calculateOperation","template":"Cloze with text"}}</v>
      </c>
      <c r="AA6" s="21" t="s">
        <v>67</v>
      </c>
      <c r="AB6" s="22" t="str">
        <f t="shared" si="2"/>
        <v>M3-NyO-1a-E-4</v>
      </c>
      <c r="AC6" s="22" t="str">
        <f t="shared" si="3"/>
        <v>M3-NyO-1a-E-4-BR</v>
      </c>
      <c r="AD6" s="20" t="s">
        <v>47</v>
      </c>
      <c r="AE6" s="9"/>
      <c r="AF6" s="9" t="s">
        <v>48</v>
      </c>
      <c r="AG6" s="9" t="s">
        <v>49</v>
      </c>
    </row>
    <row r="7" ht="112.5" customHeight="1">
      <c r="A7" s="7" t="s">
        <v>33</v>
      </c>
      <c r="B7" s="8" t="s">
        <v>34</v>
      </c>
      <c r="C7" s="9" t="s">
        <v>68</v>
      </c>
      <c r="D7" s="10" t="s">
        <v>36</v>
      </c>
      <c r="E7" s="11"/>
      <c r="F7" s="13" t="s">
        <v>69</v>
      </c>
      <c r="G7" s="13"/>
      <c r="H7" s="12"/>
      <c r="I7" s="11" t="s">
        <v>38</v>
      </c>
      <c r="J7" s="11" t="s">
        <v>52</v>
      </c>
      <c r="K7" s="25" t="s">
        <v>70</v>
      </c>
      <c r="L7" s="25" t="s">
        <v>58</v>
      </c>
      <c r="M7" s="14" t="s">
        <v>42</v>
      </c>
      <c r="N7" s="15" t="s">
        <v>43</v>
      </c>
      <c r="O7" s="15" t="s">
        <v>44</v>
      </c>
      <c r="P7" s="15"/>
      <c r="Q7" s="17"/>
      <c r="R7" s="27"/>
      <c r="S7" s="27"/>
      <c r="T7" s="27"/>
      <c r="U7" s="27"/>
      <c r="V7" s="27"/>
      <c r="W7" s="18"/>
      <c r="X7" s="19"/>
      <c r="Y7" s="20" t="s">
        <v>45</v>
      </c>
      <c r="Z7" s="21" t="str">
        <f t="shared" si="1"/>
        <v>{"id":"M3-NyO-1a-A-1-BR","stimulus":"&lt;p&gt;Uma empresa afirma que vendeu {{T1}} violinos em todo o mundo no último mês. Complete o valor por extenso.&lt;/p&gt;","template":"Foram vendidos {{T2}} {{T4}} e {{response}} e {{T3}} violinos.","hint":"&lt;p&gt;A posição de cada algarismo determina a forma como o número é lido.&lt;/p&gt;","feedback":"&lt;p&gt;A posição de cada algarismo determina a forma como o número é lido. Por isso, 40 se lê diferente de 400.&lt;/p&gt;","seed":{"parameters":[{"name":"Q1","label":null,"min":1,"max":9,"step":1},{"name":"Q2","label":null,"min":2,"max":9,"step":1},{"name":"Q3","label":null,"min":3,"max":9,"step":1},{"name":"Q4","label":null,"min":1,"max":9,"step":1}],"calculated":[{"name":"T1","label":"","function":"{{Q1}}*1000+{{Q2}}*100+{{Q3}}*10+{{Q4}}","temp":true},{"name":"T2","label":"{{function}}","function":" Lemonlib.numToWords({{Q1}}*1000,'pt')","temp":true},{"name":"T3","label":"{{function}}","function":" Lemonlib.numToWords({{Q4}},'pt')","temp":true},{"name":"T4","label":"{{function}}","function":" Lemonlib.numToWords({{Q2}}*100,'pt')","temp":true},{"name":"A1","label":"{{function}}","function":"Lemonlib.numToWords({{Q3}}*10,'pt')"}],"uniques":true},"algorithm":{"name":"calculateOperation","template":"Cloze with text"}}</v>
      </c>
      <c r="AA7" s="28" t="s">
        <v>71</v>
      </c>
      <c r="AB7" s="22" t="str">
        <f t="shared" si="2"/>
        <v>M3-NyO-1a-A-1</v>
      </c>
      <c r="AC7" s="22" t="str">
        <f t="shared" si="3"/>
        <v>M3-NyO-1a-A-1-BR</v>
      </c>
      <c r="AD7" s="20" t="s">
        <v>47</v>
      </c>
      <c r="AE7" s="10"/>
      <c r="AF7" s="9" t="s">
        <v>48</v>
      </c>
      <c r="AG7" s="9" t="s">
        <v>49</v>
      </c>
    </row>
    <row r="8" ht="112.5" customHeight="1">
      <c r="A8" s="7" t="s">
        <v>33</v>
      </c>
      <c r="B8" s="8" t="s">
        <v>34</v>
      </c>
      <c r="C8" s="9" t="s">
        <v>68</v>
      </c>
      <c r="D8" s="10" t="s">
        <v>36</v>
      </c>
      <c r="E8" s="11"/>
      <c r="F8" s="13" t="s">
        <v>72</v>
      </c>
      <c r="G8" s="13"/>
      <c r="H8" s="12"/>
      <c r="I8" s="11" t="s">
        <v>38</v>
      </c>
      <c r="J8" s="11" t="s">
        <v>52</v>
      </c>
      <c r="K8" s="25" t="s">
        <v>73</v>
      </c>
      <c r="L8" s="25" t="s">
        <v>62</v>
      </c>
      <c r="M8" s="14" t="s">
        <v>42</v>
      </c>
      <c r="N8" s="15" t="s">
        <v>43</v>
      </c>
      <c r="O8" s="15" t="s">
        <v>44</v>
      </c>
      <c r="P8" s="15"/>
      <c r="Q8" s="17"/>
      <c r="R8" s="27"/>
      <c r="S8" s="27"/>
      <c r="T8" s="27"/>
      <c r="U8" s="27"/>
      <c r="V8" s="27"/>
      <c r="W8" s="18"/>
      <c r="X8" s="19"/>
      <c r="Y8" s="20" t="s">
        <v>45</v>
      </c>
      <c r="Z8" s="21" t="str">
        <f t="shared" si="1"/>
        <v>{"id":"M3-NyO-1a-A-2-BR","stimulus":"&lt;p&gt;Em um escritório, {{T1}} impressos foram distribuídos durante o ano. Complete o valor por extenso.&lt;/p&gt;","template":"Foram distribuídos {{T2}} {{response}} e {{T3}} impressos.","hint":"&lt;p&gt;A posição de cada algarismo determina a forma como o número é lido.&lt;/p&gt;","feedback":"&lt;p&gt;A posição de cada algarismo determina a forma como o número é lido. Por isso, 40 se lê diferente de 400.&lt;/p&gt;","seed":{"parameters":[{"name":"Q1","label":null,"min":1,"max":9,"step":1},{"name":"Q2","label":null,"min":2,"max":9,"step":1},{"name":"Q3","label":null,"min":10,"max":99,"step":1}],"calculated":[{"name":"T1","label":"","function":"{{Q1}}*1000+{{Q2}}*100+{{Q3}}","temp":true},{"name":"T2","label":"{{function}}","function":"Lemonlib.numToWords({{Q1}}*1000,'pt')","temp":true},{"name":"T3","label":"{{function}}","function":" Lemonlib.numToWords({{Q3}},'pt')","temp":true},{"name":"A1","label":"{{function}}","function":"Lemonlib.numToWords({{Q2}}*100,'pt')"}],"uniques":true},"algorithm":{"name":"calculateOperation","template":"Cloze with text"}}</v>
      </c>
      <c r="AA8" s="28" t="s">
        <v>74</v>
      </c>
      <c r="AB8" s="22" t="str">
        <f t="shared" si="2"/>
        <v>M3-NyO-1a-A-2</v>
      </c>
      <c r="AC8" s="22" t="str">
        <f t="shared" si="3"/>
        <v>M3-NyO-1a-A-2-BR</v>
      </c>
      <c r="AD8" s="20" t="s">
        <v>47</v>
      </c>
      <c r="AE8" s="10"/>
      <c r="AF8" s="9" t="s">
        <v>48</v>
      </c>
      <c r="AG8" s="9" t="s">
        <v>49</v>
      </c>
    </row>
    <row r="9" ht="112.5" customHeight="1">
      <c r="A9" s="7" t="s">
        <v>33</v>
      </c>
      <c r="B9" s="8" t="s">
        <v>34</v>
      </c>
      <c r="C9" s="9" t="s">
        <v>68</v>
      </c>
      <c r="D9" s="10" t="s">
        <v>36</v>
      </c>
      <c r="E9" s="11"/>
      <c r="F9" s="23" t="s">
        <v>75</v>
      </c>
      <c r="G9" s="12"/>
      <c r="H9" s="12"/>
      <c r="I9" s="24" t="s">
        <v>38</v>
      </c>
      <c r="J9" s="24" t="s">
        <v>52</v>
      </c>
      <c r="K9" s="25" t="s">
        <v>76</v>
      </c>
      <c r="L9" s="23" t="s">
        <v>66</v>
      </c>
      <c r="M9" s="14" t="s">
        <v>42</v>
      </c>
      <c r="N9" s="15" t="s">
        <v>43</v>
      </c>
      <c r="O9" s="15" t="s">
        <v>44</v>
      </c>
      <c r="P9" s="18"/>
      <c r="Q9" s="22"/>
      <c r="R9" s="8"/>
      <c r="S9" s="8"/>
      <c r="T9" s="8"/>
      <c r="U9" s="8"/>
      <c r="V9" s="8"/>
      <c r="W9" s="18"/>
      <c r="X9" s="22"/>
      <c r="Y9" s="20" t="s">
        <v>45</v>
      </c>
      <c r="Z9" s="21" t="str">
        <f t="shared" si="1"/>
        <v>{"id":"M3-NyO-1a-A-3-BR","stimulus":"&lt;p&gt;Priscila foi passear de bicicleta e percorreu um distância de {{T1}} m. Complete o valor por extenso.&lt;/p&gt;","template":"Priscila percorreu {{response}} {{T2}} m.","hint":"&lt;p&gt;A posição de cada algarismo determina a forma como o número é lido.&lt;/p&gt;","feedback":"&lt;p&gt;A posição de cada algarismo determina a forma como o número é lido. Por isso, 40 se lê diferente de 400.&lt;/p&gt;","seed":{"parameters":[{"name":"Q1","label":null,"min":1,"max":9,"step":1},{"name":"Q2","label":null,"min":100,"max":999,"step":1}],"calculated":[{"name":"T1","label":"","function":"{{Q1}}*1000+{{Q2}}","temp":true},{"name":"T2","label":"{{function}}","function":"Lemonlib.numToWords({{Q2}},'pt')","temp":true},{"name":"A1","label":"{{function}}","function":"Lemonlib.numToWords({{Q1}}*1000,'pt')"}],"uniques":true},"algorithm":{"name":"calculateOperation","template":"Cloze with text"}}</v>
      </c>
      <c r="AA9" s="28" t="s">
        <v>77</v>
      </c>
      <c r="AB9" s="22" t="str">
        <f t="shared" si="2"/>
        <v>M3-NyO-1a-A-3</v>
      </c>
      <c r="AC9" s="22" t="str">
        <f t="shared" si="3"/>
        <v>M3-NyO-1a-A-3-BR</v>
      </c>
      <c r="AD9" s="20" t="s">
        <v>47</v>
      </c>
      <c r="AE9" s="9"/>
      <c r="AF9" s="9" t="s">
        <v>48</v>
      </c>
      <c r="AG9" s="9" t="s">
        <v>49</v>
      </c>
    </row>
    <row r="10" ht="112.5" customHeight="1">
      <c r="A10" s="7" t="s">
        <v>33</v>
      </c>
      <c r="B10" s="8" t="s">
        <v>34</v>
      </c>
      <c r="C10" s="9" t="s">
        <v>68</v>
      </c>
      <c r="D10" s="10" t="s">
        <v>36</v>
      </c>
      <c r="E10" s="11"/>
      <c r="F10" s="13" t="s">
        <v>78</v>
      </c>
      <c r="G10" s="13"/>
      <c r="H10" s="12"/>
      <c r="I10" s="11" t="s">
        <v>38</v>
      </c>
      <c r="J10" s="11" t="s">
        <v>52</v>
      </c>
      <c r="K10" s="25" t="s">
        <v>79</v>
      </c>
      <c r="L10" s="25" t="s">
        <v>54</v>
      </c>
      <c r="M10" s="14" t="s">
        <v>42</v>
      </c>
      <c r="N10" s="15" t="s">
        <v>43</v>
      </c>
      <c r="O10" s="15" t="s">
        <v>44</v>
      </c>
      <c r="P10" s="18"/>
      <c r="Q10" s="22"/>
      <c r="R10" s="8"/>
      <c r="S10" s="8"/>
      <c r="T10" s="8"/>
      <c r="U10" s="8"/>
      <c r="V10" s="8"/>
      <c r="W10" s="18"/>
      <c r="X10" s="22"/>
      <c r="Y10" s="20" t="s">
        <v>45</v>
      </c>
      <c r="Z10" s="21" t="str">
        <f t="shared" si="1"/>
        <v>{"id":"M3-NyO-1a-A-4-BR","stimulus":"&lt;p&gt;Durante o horário de pico, {{T1}} passageiros estavam no metrô. Complete o valor por extenso.&lt;/p&gt;","template":"Havia {{T2}} {{T3}} e {{response}} passageiros no metrô.","hint":"&lt;p&gt;A posição de cada algarismo determina a forma como o número é lido.&lt;/p&gt;","feedback":"&lt;p&gt;A posição de cada algarismo determina a forma como o número é lido. Por isso, 40 se lê diferente de 400.&lt;/p&gt;","seed":{"parameters":[{"name":"Q1","label":null,"min":1,"max":9,"step":1},{"name":"Q2","label":null,"min":2,"max":9,"step":1},{"name":"Q3","label":null,"min":10,"max":30,"step":1}],"calculated":[{"name":"T1","label":"","function":"{{Q1}}*1000+{{Q2}}*100+{{Q3}}","temp":true},{"name":"T2","label":"{{function}}","function":"Lemonlib.numToWords({{Q1}}*1000,'pt')","temp":true},{"name":"T3","label":"{{function}}","function":"Lemonlib.numToWords({{Q2}}*100,'pt')","temp":true},{"name":"A1","label":"{{function}}","function":"Lemonlib.numToWords({{Q3}},'pt')"}],"uniques":true},"algorithm":{"name":"calculateOperation","template":"Cloze with text"}}</v>
      </c>
      <c r="AA10" s="28" t="s">
        <v>80</v>
      </c>
      <c r="AB10" s="22" t="str">
        <f t="shared" si="2"/>
        <v>M3-NyO-1a-A-4</v>
      </c>
      <c r="AC10" s="22" t="str">
        <f t="shared" si="3"/>
        <v>M3-NyO-1a-A-4-BR</v>
      </c>
      <c r="AD10" s="20" t="s">
        <v>47</v>
      </c>
      <c r="AE10" s="9"/>
      <c r="AF10" s="9" t="s">
        <v>48</v>
      </c>
      <c r="AG10" s="9" t="s">
        <v>49</v>
      </c>
    </row>
    <row r="11" ht="112.5" customHeight="1">
      <c r="A11" s="7" t="s">
        <v>33</v>
      </c>
      <c r="B11" s="8" t="s">
        <v>34</v>
      </c>
      <c r="C11" s="9" t="s">
        <v>68</v>
      </c>
      <c r="D11" s="10" t="s">
        <v>36</v>
      </c>
      <c r="E11" s="11"/>
      <c r="F11" s="13" t="s">
        <v>81</v>
      </c>
      <c r="G11" s="13"/>
      <c r="H11" s="12"/>
      <c r="I11" s="11" t="s">
        <v>38</v>
      </c>
      <c r="J11" s="11" t="s">
        <v>52</v>
      </c>
      <c r="K11" s="25" t="s">
        <v>61</v>
      </c>
      <c r="L11" s="25" t="s">
        <v>62</v>
      </c>
      <c r="M11" s="14" t="s">
        <v>42</v>
      </c>
      <c r="N11" s="15" t="s">
        <v>43</v>
      </c>
      <c r="O11" s="15" t="s">
        <v>44</v>
      </c>
      <c r="P11" s="18"/>
      <c r="Q11" s="22"/>
      <c r="R11" s="8"/>
      <c r="S11" s="8"/>
      <c r="T11" s="8"/>
      <c r="U11" s="8"/>
      <c r="V11" s="8"/>
      <c r="W11" s="18"/>
      <c r="X11" s="22"/>
      <c r="Y11" s="20" t="s">
        <v>45</v>
      </c>
      <c r="Z11" s="21" t="str">
        <f t="shared" si="1"/>
        <v>{"id":"M3-NyO-1a-A-5-BR","stimulus":"&lt;p&gt;Em uma toca vivem {{T1}} coelhos. Complete o valor por extenso.&lt;/p&gt;","template":"Há {{T2}} {{response}} e {{T3}} coelhos.","hint":"&lt;p&gt;A posição de cada algarismo determina a forma como o número é lido.&lt;/p&gt;","feedback":"&lt;p&gt;A posição de cada algarismo determina a forma como o número é lido. Por isso, 40 se lê diferente de 400.&lt;/p&gt;","seed":{"parameters":[{"name":"Q1","label":null,"min":1,"max":9,"step":1},{"name":"Q2","label":null,"min":2,"max":9,"step":1},{"name":"Q3","label":null,"min":10,"max":99,"step":1}],"calculated":[{"name":"T1","label":"","function":"{{Q1}}*1000+{{Q2}}*100+{{Q3}}","temp":true},{"name":"T2","label":"{{function}}","function":"Lemonlib.numToWords({{Q1}}*1000,'pt')","temp":true},{"name":"T3","label":"{{function}}","function":"Lemonlib.numToWords({{Q3}},'pt')","temp":true},{"name":"A1","label":"{{function}}","function":"Lemonlib.numToWords({{Q2}}*100,'pt')"}],"uniques":true},"algorithm":{"name":"calculateOperation","template":"Cloze with text"}}</v>
      </c>
      <c r="AA11" s="28" t="s">
        <v>82</v>
      </c>
      <c r="AB11" s="22" t="str">
        <f t="shared" si="2"/>
        <v>M3-NyO-1a-A-5</v>
      </c>
      <c r="AC11" s="22" t="str">
        <f t="shared" si="3"/>
        <v>M3-NyO-1a-A-5-BR</v>
      </c>
      <c r="AD11" s="20" t="s">
        <v>47</v>
      </c>
      <c r="AE11" s="9"/>
      <c r="AF11" s="9" t="s">
        <v>48</v>
      </c>
      <c r="AG11" s="9" t="s">
        <v>49</v>
      </c>
    </row>
    <row r="12" ht="112.5" customHeight="1">
      <c r="A12" s="29" t="s">
        <v>83</v>
      </c>
      <c r="B12" s="8" t="s">
        <v>84</v>
      </c>
      <c r="C12" s="9" t="s">
        <v>35</v>
      </c>
      <c r="D12" s="9" t="s">
        <v>36</v>
      </c>
      <c r="E12" s="11"/>
      <c r="F12" s="30" t="s">
        <v>85</v>
      </c>
      <c r="G12" s="30"/>
      <c r="H12" s="31"/>
      <c r="I12" s="11" t="s">
        <v>38</v>
      </c>
      <c r="J12" s="11" t="s">
        <v>39</v>
      </c>
      <c r="K12" s="12" t="s">
        <v>40</v>
      </c>
      <c r="L12" s="13" t="s">
        <v>86</v>
      </c>
      <c r="M12" s="11" t="s">
        <v>42</v>
      </c>
      <c r="N12" s="32" t="s">
        <v>87</v>
      </c>
      <c r="O12" s="27" t="s">
        <v>88</v>
      </c>
      <c r="P12" s="27" t="s">
        <v>89</v>
      </c>
      <c r="Q12" s="20"/>
      <c r="R12" s="8"/>
      <c r="S12" s="8"/>
      <c r="T12" s="8"/>
      <c r="U12" s="8"/>
      <c r="V12" s="8"/>
      <c r="W12" s="8"/>
      <c r="X12" s="20"/>
      <c r="Y12" s="20" t="s">
        <v>45</v>
      </c>
      <c r="Z12" s="21" t="str">
        <f t="shared" si="1"/>
        <v>{"id":"M3-NyO-1b-I-1-BR","stimulus":"&lt;p&gt;Arraste cada número à forma como ele é escrito por extenso.&lt;/p&gt;","hint":"&lt;p&gt;O valor de cada algarismo é posicional, ou seja, depende da posição que ocupa no número.&lt;/p&gt;","feedback":"&lt;p&gt;O valor de cada algarismo é posicional, ou seja, depende da posição que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name":"Q2","label":null,"min":1000,"max":9999,"step":1},{"name":"Q3","label":null,"min":1000,"max":9999,"step":1}],"calculated":[{"name":"A1","label":"{{Q1}}","function":"Lemonlib.numToWords({{Q1}},'pt')[0].toUpperCase() + Lemonlib.numToWords({{Q1}},'pt').slice(1,)"},{"name":"A2","label":"{{Q2}}","function":"Lemonlib.numToWords({{Q2}},'pt')[0].toUpperCase() + Lemonlib.numToWords({{Q2}},'pt').slice(1,)"},{"name":"A3","label":"{{Q3}}","function":"Lemonlib.numToWords({{Q3}},'pt')[0].toUpperCase() + Lemonlib.numToWords({{Q3}},'pt').slice(1,)"},{"name":"T1","label":"","function":"Lemonlib.numToWords({{Q1}},'pt')","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isNumToWords":true,"uniques":true},"algorithm":{"name":"linkOperationResult","params":{"invert":false},"template":"match list"}}</v>
      </c>
      <c r="AA12" s="21" t="s">
        <v>90</v>
      </c>
      <c r="AB12" s="22" t="str">
        <f t="shared" si="2"/>
        <v>M3-NyO-1b-I-1</v>
      </c>
      <c r="AC12" s="22" t="str">
        <f t="shared" si="3"/>
        <v>M3-NyO-1b-I-1-BR</v>
      </c>
      <c r="AD12" s="20" t="s">
        <v>47</v>
      </c>
      <c r="AE12" s="24"/>
      <c r="AF12" s="9" t="s">
        <v>48</v>
      </c>
      <c r="AG12" s="9" t="s">
        <v>49</v>
      </c>
    </row>
    <row r="13" ht="112.5" customHeight="1">
      <c r="A13" s="29" t="s">
        <v>83</v>
      </c>
      <c r="B13" s="8" t="s">
        <v>84</v>
      </c>
      <c r="C13" s="9" t="s">
        <v>50</v>
      </c>
      <c r="D13" s="9" t="s">
        <v>36</v>
      </c>
      <c r="E13" s="11"/>
      <c r="F13" s="13" t="s">
        <v>91</v>
      </c>
      <c r="G13" s="13"/>
      <c r="H13" s="8"/>
      <c r="I13" s="11" t="s">
        <v>38</v>
      </c>
      <c r="J13" s="11" t="s">
        <v>92</v>
      </c>
      <c r="K13" s="12" t="s">
        <v>93</v>
      </c>
      <c r="L13" s="13" t="s">
        <v>94</v>
      </c>
      <c r="M13" s="11" t="s">
        <v>42</v>
      </c>
      <c r="N13" s="32" t="s">
        <v>87</v>
      </c>
      <c r="O13" s="27" t="s">
        <v>88</v>
      </c>
      <c r="P13" s="8" t="s">
        <v>89</v>
      </c>
      <c r="Q13" s="20"/>
      <c r="R13" s="8"/>
      <c r="S13" s="8"/>
      <c r="T13" s="8"/>
      <c r="U13" s="8"/>
      <c r="V13" s="8"/>
      <c r="W13" s="8"/>
      <c r="X13" s="20"/>
      <c r="Y13" s="20" t="s">
        <v>45</v>
      </c>
      <c r="Z13" s="21" t="str">
        <f t="shared" si="1"/>
        <v>{"id":"M3-NyO-1b-E-1-BR","stimulus":"&lt;p&gt;Escreva usando algarismos os números que estão escritos por extenso.&lt;/p&gt;","template":"&lt;p&gt;O número &lt;i&gt;{{T1}}&lt;/i&gt; usando algarismos é: {{response}}&lt;/p&gt;","hint":"&lt;p&gt;O valor de cada algarismo é posicional, ou seja, depende da posição que ocupa no número.&lt;/p&gt;","feedback":"&lt;p&gt;O valor de cada algarismo é posicional, ou seja, depende da posição que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function":"{{Q1}}"},{"name":"T1","label":"","function":"Lemonlib.numToWords({{Q1}},'pt')","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v>
      </c>
      <c r="AA13" s="21" t="s">
        <v>95</v>
      </c>
      <c r="AB13" s="22" t="str">
        <f t="shared" si="2"/>
        <v>M3-NyO-1b-E-1</v>
      </c>
      <c r="AC13" s="22" t="str">
        <f t="shared" si="3"/>
        <v>M3-NyO-1b-E-1-BR</v>
      </c>
      <c r="AD13" s="20" t="s">
        <v>47</v>
      </c>
      <c r="AE13" s="24"/>
      <c r="AF13" s="9" t="s">
        <v>48</v>
      </c>
      <c r="AG13" s="9" t="s">
        <v>49</v>
      </c>
    </row>
    <row r="14" ht="112.5" customHeight="1">
      <c r="A14" s="29" t="s">
        <v>83</v>
      </c>
      <c r="B14" s="8" t="s">
        <v>84</v>
      </c>
      <c r="C14" s="9" t="s">
        <v>68</v>
      </c>
      <c r="D14" s="9" t="s">
        <v>36</v>
      </c>
      <c r="E14" s="11"/>
      <c r="F14" s="13" t="s">
        <v>96</v>
      </c>
      <c r="G14" s="13"/>
      <c r="H14" s="8"/>
      <c r="I14" s="11" t="s">
        <v>38</v>
      </c>
      <c r="J14" s="11" t="s">
        <v>92</v>
      </c>
      <c r="K14" s="12" t="s">
        <v>93</v>
      </c>
      <c r="L14" s="13" t="s">
        <v>94</v>
      </c>
      <c r="M14" s="11" t="s">
        <v>42</v>
      </c>
      <c r="N14" s="32" t="s">
        <v>87</v>
      </c>
      <c r="O14" s="27" t="s">
        <v>88</v>
      </c>
      <c r="P14" s="8" t="s">
        <v>97</v>
      </c>
      <c r="Q14" s="20"/>
      <c r="R14" s="8"/>
      <c r="S14" s="8"/>
      <c r="T14" s="8"/>
      <c r="U14" s="8"/>
      <c r="V14" s="8"/>
      <c r="W14" s="8"/>
      <c r="X14" s="20"/>
      <c r="Y14" s="20" t="s">
        <v>45</v>
      </c>
      <c r="Z14" s="21" t="str">
        <f t="shared" si="1"/>
        <v>{"id":"M3-NyO-1b-A-1-BR","stimulus":"&lt;p&gt;Em uma biblioteca há {{T1}} livros. Escreva esse número usando algarismos.&lt;/p&gt;","template":"&lt;p&gt;Na biblioteca há {{response}} livros.&lt;/p&gt;","hint":"&lt;p&gt;O valor de cada algarismo é posicional, ou seja, depende da posição que ocupa no número.&lt;/p&gt;","feedback":"&lt;p&gt;O valor de cada algarismo é posicional, ou seja, depende da posição que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function":"{{Q1}}"},{"name":"T1","label":"","function":"Lemonlib.numToWords({{Q1}},'pt')","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v>
      </c>
      <c r="AA14" s="21" t="s">
        <v>98</v>
      </c>
      <c r="AB14" s="22" t="str">
        <f t="shared" si="2"/>
        <v>M3-NyO-1b-A-1</v>
      </c>
      <c r="AC14" s="22" t="str">
        <f t="shared" si="3"/>
        <v>M3-NyO-1b-A-1-BR</v>
      </c>
      <c r="AD14" s="20" t="s">
        <v>47</v>
      </c>
      <c r="AE14" s="24"/>
      <c r="AF14" s="9" t="s">
        <v>48</v>
      </c>
      <c r="AG14" s="9" t="s">
        <v>49</v>
      </c>
    </row>
    <row r="15" ht="112.5" customHeight="1">
      <c r="A15" s="29" t="s">
        <v>83</v>
      </c>
      <c r="B15" s="8" t="s">
        <v>84</v>
      </c>
      <c r="C15" s="9" t="s">
        <v>68</v>
      </c>
      <c r="D15" s="9" t="s">
        <v>36</v>
      </c>
      <c r="E15" s="11"/>
      <c r="F15" s="12" t="s">
        <v>99</v>
      </c>
      <c r="G15" s="12"/>
      <c r="H15" s="13"/>
      <c r="I15" s="11" t="s">
        <v>38</v>
      </c>
      <c r="J15" s="11" t="s">
        <v>92</v>
      </c>
      <c r="K15" s="12" t="s">
        <v>93</v>
      </c>
      <c r="L15" s="13" t="s">
        <v>94</v>
      </c>
      <c r="M15" s="11" t="s">
        <v>42</v>
      </c>
      <c r="N15" s="32" t="s">
        <v>87</v>
      </c>
      <c r="O15" s="27" t="s">
        <v>88</v>
      </c>
      <c r="P15" s="8" t="s">
        <v>100</v>
      </c>
      <c r="Q15" s="20"/>
      <c r="R15" s="8"/>
      <c r="S15" s="8"/>
      <c r="T15" s="8"/>
      <c r="U15" s="8"/>
      <c r="V15" s="8"/>
      <c r="W15" s="8"/>
      <c r="X15" s="20"/>
      <c r="Y15" s="20" t="s">
        <v>45</v>
      </c>
      <c r="Z15" s="21" t="str">
        <f t="shared" si="1"/>
        <v>{"id":"M3-NyO-1b-A-2-BR","stimulus":"&lt;p&gt;A nova atualização do jogo de videogame favorito de Raquel ocupa {{T1}} kilobytes. Escreva essa quantidade usando algarismos.&lt;/p&gt;","template":"&lt;p&gt;A atualização ocupa {{response}} kilobytes.&lt;/p&gt;","hint":"&lt;p&gt;O valor de cada algarismo é posicional, ou seja, depende da posição que ocupa no número.&lt;/p&gt;","feedback":"&lt;p&gt;O valor de cada algarismo é posicional, ou seja, depende da posição que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function":"{{Q1}}"},{"name":"T1","label":"","function":"Lemonlib.numToWords({{Q1}},'pt')","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v>
      </c>
      <c r="AA15" s="21" t="s">
        <v>101</v>
      </c>
      <c r="AB15" s="22" t="str">
        <f t="shared" si="2"/>
        <v>M3-NyO-1b-A-2</v>
      </c>
      <c r="AC15" s="22" t="str">
        <f t="shared" si="3"/>
        <v>M3-NyO-1b-A-2-BR</v>
      </c>
      <c r="AD15" s="20" t="s">
        <v>47</v>
      </c>
      <c r="AE15" s="24"/>
      <c r="AF15" s="9" t="s">
        <v>48</v>
      </c>
      <c r="AG15" s="9" t="s">
        <v>49</v>
      </c>
    </row>
    <row r="16" ht="112.5" customHeight="1">
      <c r="A16" s="29" t="s">
        <v>83</v>
      </c>
      <c r="B16" s="8" t="s">
        <v>84</v>
      </c>
      <c r="C16" s="9" t="s">
        <v>68</v>
      </c>
      <c r="D16" s="9" t="s">
        <v>36</v>
      </c>
      <c r="E16" s="11"/>
      <c r="F16" s="12" t="s">
        <v>102</v>
      </c>
      <c r="G16" s="12"/>
      <c r="H16" s="8"/>
      <c r="I16" s="11" t="s">
        <v>38</v>
      </c>
      <c r="J16" s="11" t="s">
        <v>92</v>
      </c>
      <c r="K16" s="12" t="s">
        <v>93</v>
      </c>
      <c r="L16" s="13" t="s">
        <v>94</v>
      </c>
      <c r="M16" s="11" t="s">
        <v>42</v>
      </c>
      <c r="N16" s="32" t="s">
        <v>87</v>
      </c>
      <c r="O16" s="27" t="s">
        <v>88</v>
      </c>
      <c r="P16" s="8" t="s">
        <v>100</v>
      </c>
      <c r="Q16" s="20"/>
      <c r="R16" s="8"/>
      <c r="S16" s="8"/>
      <c r="T16" s="8"/>
      <c r="U16" s="8"/>
      <c r="V16" s="8"/>
      <c r="W16" s="8"/>
      <c r="X16" s="20"/>
      <c r="Y16" s="20" t="s">
        <v>45</v>
      </c>
      <c r="Z16" s="21" t="str">
        <f t="shared" si="1"/>
        <v>{"id":"M3-NyO-1b-A-3-BR","stimulus":"&lt;p&gt;Em um aterro sanitário se acumularam {{T1}} toneladas de resíduos tecnológicos. Escreva esse valor usando algarismos.&lt;/p&gt;","template":"&lt;p&gt;No aterro há {{response}} toneladas de resíduos tecnológicos.&lt;/p&gt;","hint":"&lt;p&gt;O valor de cada algarismo é posicional, ou seja, depende da posição que ocupa no número.&lt;/p&gt;","feedback":"&lt;p&gt;O valor de cada algarismo é posicional, ou seja, depende da posição que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label":"{{function}}","function":"{{Q1}}"},{"name":"T1","label":"","function":"Lemonlib.numToWords({{Q1}},'pt')","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v>
      </c>
      <c r="AA16" s="21" t="s">
        <v>103</v>
      </c>
      <c r="AB16" s="22" t="str">
        <f t="shared" si="2"/>
        <v>M3-NyO-1b-A-3</v>
      </c>
      <c r="AC16" s="22" t="str">
        <f t="shared" si="3"/>
        <v>M3-NyO-1b-A-3-BR</v>
      </c>
      <c r="AD16" s="20" t="s">
        <v>47</v>
      </c>
      <c r="AE16" s="24"/>
      <c r="AF16" s="9" t="s">
        <v>48</v>
      </c>
      <c r="AG16" s="9" t="s">
        <v>49</v>
      </c>
    </row>
    <row r="17" ht="112.5" customHeight="1">
      <c r="A17" s="29" t="s">
        <v>83</v>
      </c>
      <c r="B17" s="8" t="s">
        <v>84</v>
      </c>
      <c r="C17" s="9" t="s">
        <v>68</v>
      </c>
      <c r="D17" s="9" t="s">
        <v>36</v>
      </c>
      <c r="E17" s="11"/>
      <c r="F17" s="12" t="s">
        <v>104</v>
      </c>
      <c r="G17" s="12"/>
      <c r="H17" s="13"/>
      <c r="I17" s="11" t="s">
        <v>38</v>
      </c>
      <c r="J17" s="11" t="s">
        <v>92</v>
      </c>
      <c r="K17" s="12" t="s">
        <v>93</v>
      </c>
      <c r="L17" s="13" t="s">
        <v>94</v>
      </c>
      <c r="M17" s="11" t="s">
        <v>42</v>
      </c>
      <c r="N17" s="32" t="s">
        <v>87</v>
      </c>
      <c r="O17" s="27" t="s">
        <v>88</v>
      </c>
      <c r="P17" s="8" t="s">
        <v>100</v>
      </c>
      <c r="Q17" s="20"/>
      <c r="R17" s="8"/>
      <c r="S17" s="8"/>
      <c r="T17" s="8"/>
      <c r="U17" s="8"/>
      <c r="V17" s="8"/>
      <c r="W17" s="8"/>
      <c r="X17" s="20"/>
      <c r="Y17" s="20" t="s">
        <v>45</v>
      </c>
      <c r="Z17" s="21" t="str">
        <f t="shared" si="1"/>
        <v>{"id":"M3-NyO-1b-A-4-BR","stimulus":"&lt;p&gt;Um carpinteiro tem {{T1}} pregos na oficina dele. Escreva esse número usando algarismos.&lt;/p&gt;","template":"&lt;p&gt;O carpinteiro tem {{response}} pregos na oficina.&lt;/p&gt;","hint":"&lt;p&gt;O valor de cada algarismo é posicional, ou seja, depende da posição que ocupa no número.&lt;/p&gt;","feedback":"&lt;p&gt;O valor de cada algarismo é posicional, ou seja, depende da posição que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function":"{{Q1}}"},{"name":"T1","label":"","function":"Lemonlib.numToWords({{Q1}},'pt')","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v>
      </c>
      <c r="AA17" s="21" t="s">
        <v>105</v>
      </c>
      <c r="AB17" s="22" t="str">
        <f t="shared" si="2"/>
        <v>M3-NyO-1b-A-4</v>
      </c>
      <c r="AC17" s="22" t="str">
        <f t="shared" si="3"/>
        <v>M3-NyO-1b-A-4-BR</v>
      </c>
      <c r="AD17" s="20" t="s">
        <v>47</v>
      </c>
      <c r="AE17" s="24"/>
      <c r="AF17" s="9" t="s">
        <v>48</v>
      </c>
      <c r="AG17" s="9" t="s">
        <v>49</v>
      </c>
    </row>
    <row r="18" ht="112.5" customHeight="1">
      <c r="A18" s="29" t="s">
        <v>83</v>
      </c>
      <c r="B18" s="8" t="s">
        <v>84</v>
      </c>
      <c r="C18" s="9" t="s">
        <v>68</v>
      </c>
      <c r="D18" s="9" t="s">
        <v>36</v>
      </c>
      <c r="E18" s="11"/>
      <c r="F18" s="13" t="s">
        <v>106</v>
      </c>
      <c r="G18" s="13"/>
      <c r="H18" s="13"/>
      <c r="I18" s="11" t="s">
        <v>38</v>
      </c>
      <c r="J18" s="11" t="s">
        <v>92</v>
      </c>
      <c r="K18" s="12" t="s">
        <v>93</v>
      </c>
      <c r="L18" s="13" t="s">
        <v>94</v>
      </c>
      <c r="M18" s="11" t="s">
        <v>42</v>
      </c>
      <c r="N18" s="32" t="s">
        <v>87</v>
      </c>
      <c r="O18" s="27" t="s">
        <v>88</v>
      </c>
      <c r="P18" s="8" t="s">
        <v>100</v>
      </c>
      <c r="Q18" s="20"/>
      <c r="R18" s="8"/>
      <c r="S18" s="8"/>
      <c r="T18" s="8"/>
      <c r="U18" s="8"/>
      <c r="V18" s="8"/>
      <c r="W18" s="8"/>
      <c r="X18" s="20"/>
      <c r="Y18" s="20" t="s">
        <v>45</v>
      </c>
      <c r="Z18" s="21" t="str">
        <f t="shared" si="1"/>
        <v>{"id":"M3-NyO-1b-A-5-BR","stimulus":"&lt;p&gt;O novo videoclipe de um cantor recebeu {{T1}} visualizações em sua primeira hora de lançamento. Expresse essa quantidade usando algarismos.&lt;/p&gt;","template":"&lt;p&gt;O videoclipe recebeu {{response}} visualizações em uma hora.&lt;/p&gt;","hint":"&lt;p&gt;O valor de cada algarismo é posicional, ou seja, depende da posição que ocupa no número.&lt;/p&gt;","feedback":"&lt;p&gt;O valor de cada algarismo é posicional, ou seja, depende da posição que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function":"{{Q1}}"},{"name":"T1","label":"","function":"Lemonlib.numToWords({{Q1}},'pt')","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v>
      </c>
      <c r="AA18" s="21" t="s">
        <v>107</v>
      </c>
      <c r="AB18" s="22" t="str">
        <f t="shared" si="2"/>
        <v>M3-NyO-1b-A-5</v>
      </c>
      <c r="AC18" s="22" t="str">
        <f t="shared" si="3"/>
        <v>M3-NyO-1b-A-5-BR</v>
      </c>
      <c r="AD18" s="20" t="s">
        <v>47</v>
      </c>
      <c r="AE18" s="24"/>
      <c r="AF18" s="9" t="s">
        <v>48</v>
      </c>
      <c r="AG18" s="9" t="s">
        <v>49</v>
      </c>
    </row>
    <row r="19" ht="112.5" customHeight="1">
      <c r="A19" s="7" t="s">
        <v>108</v>
      </c>
      <c r="B19" s="33" t="s">
        <v>109</v>
      </c>
      <c r="C19" s="9" t="s">
        <v>35</v>
      </c>
      <c r="D19" s="10" t="s">
        <v>36</v>
      </c>
      <c r="E19" s="11"/>
      <c r="F19" s="25" t="s">
        <v>110</v>
      </c>
      <c r="G19" s="25"/>
      <c r="H19" s="34"/>
      <c r="I19" s="24" t="s">
        <v>38</v>
      </c>
      <c r="J19" s="24" t="s">
        <v>111</v>
      </c>
      <c r="K19" s="25" t="s">
        <v>112</v>
      </c>
      <c r="L19" s="25" t="s">
        <v>113</v>
      </c>
      <c r="M19" s="24" t="s">
        <v>42</v>
      </c>
      <c r="N19" s="23" t="s">
        <v>114</v>
      </c>
      <c r="O19" s="23" t="s">
        <v>115</v>
      </c>
      <c r="P19" s="18"/>
      <c r="Q19" s="22"/>
      <c r="R19" s="18"/>
      <c r="S19" s="18"/>
      <c r="T19" s="18"/>
      <c r="U19" s="18"/>
      <c r="V19" s="18"/>
      <c r="W19" s="18"/>
      <c r="X19" s="22"/>
      <c r="Y19" s="20" t="s">
        <v>45</v>
      </c>
      <c r="Z19" s="21" t="str">
        <f t="shared" si="1"/>
        <v>{
    "id": "M3-NyO-36a-I-1-BR",
    "stimulus": "&lt;p&gt;Indique quais das seguintes decomposições estão corretas ou incorretas.&lt;/p&gt;",
    "hint": "&lt;p&gt;Um número pode ser decomposto como a soma de seus algarismos multiplicados por 1, 10, 100, &lt;span class=\"no-break\"&gt;1 000&lt;/span&gt; ou &lt;span class=\"no-break\"&gt;10 000,&lt;/span&gt; de acordo com a posição que cada algarismo ocupa no número.&lt;/p&gt;",
    "feedback": "&lt;p&gt;Um número pode ser decomposto como a soma de seus algarismos multiplicados por 1, 10, 100, &lt;span class=\"no-break\"&gt;1 000&lt;/span&gt; ou &lt;span class=\"no-break\"&gt;10 000,&lt;/span&gt; de acordo com a posição que cada algarismo ocupa no número.&lt;/p&gt;",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"{{Q1}}{{Q2}} {{Q3}}{{Q4}}0 = {{Q1}} × 10 000 + {{Q2}} × 1 000 + {{Q3}} × 100 + {{Q4}} × 10",
                "function": ""
            },
            {
                "name": "A2",
                "label": "{{Q3}}{{Q5}} 0{{Q7}}0 = {{Q3}} × 10 000 + {{Q5}} × 1 000 + {{Q7}} × 10",
                "function": ""
            },
            {
                "name": "A3",
                "label": "{{Q4}}0 {{Q1}}00 = {{Q4}} × 10 000 + {{Q1}} × 100 ",
                "function": ""
            },
            {
                "name": "A4",
                "label": "{{Q2}}{{Q8}} {{Q3}}{{Q7}}0 = {{Q2}} × 10 000 + {{Q8}} × 1 000 + {{Q3}} × 100 ",
                "function": "",
                "incorrect": true,
                "feedback": "&lt;p&gt;A decomposição correta é:&lt;/p&gt;&lt;p&gt;{{Q2}}{{Q8}} {{Q3}}{{Q7}}0 = {{Q2}} × 10 000 + {{Q8}} × 1 000 + {{Q3}} × 100 + {{Q7}} × 10&lt;/p&gt;"
            },
            {
                "name": "A5",
                "label": "{{Q5}}0 {{Q6}}0{{Q7}} = {{Q5}} × 10 000 + {{Q6}} × 10 000 + {{Q7}} × 10 000 ",
                "function": "",
                "incorrect": true,
                "feedback": "&lt;p&gt;A decomposição correta é:&lt;/p&gt;&lt;p&gt;{{Q5}}0 {{Q6}}0{{Q7}} = {{Q5}} × 10 000 + {{Q6}} × 100 + {{Q7}}&lt;/p&gt;"
            },
            {
                "name": "A6",
                "label": "{{Q6}}{{Q8}} {{Q4}}0{{Q8}} = {{Q6}} × 10 000 + {{Q8}} × 1 000 + {{Q4}} × 100 + {{Q8}} × 10 ",
                "function": "",
                "incorrect": true,
                "feedback": "&lt;p&gt;A decomposição correta é:&lt;/p&gt;&lt;p&gt;{{Q6}}{{Q8}} {{Q4}}0{{Q8}} = {{Q6}} × 10 000 + {{Q8}} × 1 000 + {{Q4}} × 100 + {{Q8}}&lt;/p&gt;"
            }
        ],
        "uniques": true
    },
    "algorithm": {
        "name": "trueFalse",
        "template": "Choice matrix – inline",
        "params": {
            "countCorrect": 2,
            "countIncorrect": 1,
            "options": [
                "Correta",
                "Incorreta"
            ]
        }
    }
}</v>
      </c>
      <c r="AA19" s="21" t="s">
        <v>116</v>
      </c>
      <c r="AB19" s="22" t="str">
        <f t="shared" si="2"/>
        <v>M3-NyO-36a-I-1</v>
      </c>
      <c r="AC19" s="22" t="str">
        <f t="shared" si="3"/>
        <v>M3-NyO-36a-I-1-BR</v>
      </c>
      <c r="AD19" s="20" t="s">
        <v>47</v>
      </c>
      <c r="AE19" s="24"/>
      <c r="AF19" s="9" t="s">
        <v>48</v>
      </c>
      <c r="AG19" s="9" t="s">
        <v>49</v>
      </c>
    </row>
    <row r="20" ht="112.5" customHeight="1">
      <c r="A20" s="7" t="s">
        <v>108</v>
      </c>
      <c r="B20" s="33" t="s">
        <v>109</v>
      </c>
      <c r="C20" s="9" t="s">
        <v>50</v>
      </c>
      <c r="D20" s="10" t="s">
        <v>36</v>
      </c>
      <c r="E20" s="11"/>
      <c r="F20" s="35" t="s">
        <v>117</v>
      </c>
      <c r="G20" s="35"/>
      <c r="H20" s="34"/>
      <c r="I20" s="24" t="s">
        <v>38</v>
      </c>
      <c r="J20" s="24" t="s">
        <v>118</v>
      </c>
      <c r="K20" s="25" t="s">
        <v>119</v>
      </c>
      <c r="L20" s="25" t="s">
        <v>120</v>
      </c>
      <c r="M20" s="26" t="s">
        <v>42</v>
      </c>
      <c r="N20" s="23" t="s">
        <v>114</v>
      </c>
      <c r="O20" s="23" t="s">
        <v>121</v>
      </c>
      <c r="P20" s="18"/>
      <c r="Q20" s="22"/>
      <c r="R20" s="18"/>
      <c r="S20" s="18"/>
      <c r="T20" s="18"/>
      <c r="U20" s="18"/>
      <c r="V20" s="18"/>
      <c r="W20" s="18"/>
      <c r="X20" s="22"/>
      <c r="Y20" s="20" t="s">
        <v>45</v>
      </c>
      <c r="Z20" s="21" t="str">
        <f t="shared" si="1"/>
        <v>{"id":"M3-NyO-36a-E-1-BR","stimulus":"&lt;p&gt;Decomponha este número seguindo o exemplo:&lt;/p&gt;&lt;p style=\"text-align: center\"&gt;123 = 100 + 20 + 3&lt;/p&gt;","template":"&lt;p style=\"text-align: center\"&gt;{{Q1}}{{Q2}} {{Q3}}0{{Q4}} = {{response}} + {{response}} + {{response}} + {{response}}&lt;/p&gt;","hint":"&lt;p&gt;Um número pode ser decomposto como a soma de seus algarismos multiplicados por 1, 10, 100, &lt;span class=\"no-break\"&gt;1 000&lt;/span&gt; ou &lt;span class=\"no-break\"&gt;10 000,&lt;/span&gt; de acordo com a posição que cada algarismo ocupa no número.&lt;/p&gt;","feedback":"&lt;p&gt;Um número pode ser decomposto como a soma de seus algarismos multiplicados por 1, 10, 100, &lt;span class=\"no-break\"&gt;1 000&lt;/span&gt; ou &lt;span class=\"no-break\"&gt;10 000,&lt;/span&gt; de acordo com a posição que cada algarismo ocupa no número.&lt;/p&gt;","seed":{"parameters":[{"name":"Q1","label":null,"min":1,"max":9,"step":1},{"name":"Q2","label":null,"min":1,"max":9,"step":1},{"name":"Q3","label":null,"min":1,"max":9,"step":1},{"name":"Q4","label":null,"min":1,"max":9,"step":1}],"calculated":[{"name":"A1","label":"{{function}}","function":"{{Q1}}*10000"},{"name":"A2","label":"{{function}}","function":"{{Q2}}*1000"},{"name":"A3","label":"{{function}}","function":"{{Q3}}*100"},{"name":"A4","label":"{{function}}","function":"{{Q4}}"}],"uniques":true},"algorithm":{"name":"calculateOperation","params":{"method":"equivLiteral","keyboard":"NUMERICAL"}}}</v>
      </c>
      <c r="AA20" s="21" t="s">
        <v>122</v>
      </c>
      <c r="AB20" s="22" t="str">
        <f t="shared" si="2"/>
        <v>M3-NyO-36a-E-1</v>
      </c>
      <c r="AC20" s="22" t="str">
        <f t="shared" si="3"/>
        <v>M3-NyO-36a-E-1-BR</v>
      </c>
      <c r="AD20" s="20" t="s">
        <v>47</v>
      </c>
      <c r="AE20" s="24"/>
      <c r="AF20" s="9" t="s">
        <v>48</v>
      </c>
      <c r="AG20" s="9" t="s">
        <v>49</v>
      </c>
    </row>
    <row r="21" ht="112.5" customHeight="1">
      <c r="A21" s="7" t="s">
        <v>108</v>
      </c>
      <c r="B21" s="33" t="s">
        <v>109</v>
      </c>
      <c r="C21" s="9" t="s">
        <v>50</v>
      </c>
      <c r="D21" s="10" t="s">
        <v>36</v>
      </c>
      <c r="E21" s="11"/>
      <c r="F21" s="35" t="s">
        <v>123</v>
      </c>
      <c r="G21" s="35"/>
      <c r="H21" s="34"/>
      <c r="I21" s="24" t="s">
        <v>38</v>
      </c>
      <c r="J21" s="24" t="s">
        <v>118</v>
      </c>
      <c r="K21" s="25" t="s">
        <v>124</v>
      </c>
      <c r="L21" s="25" t="s">
        <v>125</v>
      </c>
      <c r="M21" s="26" t="s">
        <v>42</v>
      </c>
      <c r="N21" s="23" t="s">
        <v>114</v>
      </c>
      <c r="O21" s="23" t="s">
        <v>121</v>
      </c>
      <c r="P21" s="18"/>
      <c r="Q21" s="22"/>
      <c r="R21" s="18"/>
      <c r="S21" s="18"/>
      <c r="T21" s="18"/>
      <c r="U21" s="18"/>
      <c r="V21" s="18"/>
      <c r="W21" s="18"/>
      <c r="X21" s="22"/>
      <c r="Y21" s="20" t="s">
        <v>45</v>
      </c>
      <c r="Z21" s="21" t="str">
        <f t="shared" si="1"/>
        <v>{
    "id": "M3-NyO-36a-E-2-BR",
    "stimulus": "&lt;p&gt;Decomponha este número seguindo o exemplo:&lt;/p&gt;&lt;p style=\"text-align: center\"&gt;123 = 100 + 20 + 3&lt;/p&gt;",
    "template": "&lt;p style=\"text-align: center\"&gt;{{Q1}}0 0{{Q2}}0 = {{response}} + {{response}}&lt;/p&gt;",
    "hint": "&lt;p&gt;Um número pode ser decomposto como a soma de seus algarismos multiplicados por 1, 10, 100, &lt;span class=\"no-break\"&gt;1 000&lt;/span&gt; ou &lt;span class=\"no-break\"&gt;10 000,&lt;/span&gt; de acordo com a posição que cada algarismo ocupa no número.&lt;/p&gt;",
    "feedback": "&lt;p&gt;Um número pode ser decomposto como a soma de seus algarismos multiplicados por 1, 10, 100, &lt;span class=\"no-break\"&gt;1 000&lt;/span&gt; ou &lt;span class=\"no-break\"&gt;10 000,&lt;/span&gt; de acordo com a posição que cada algarismo ocupa no número.&lt;/p&gt;",
    "seed": {
        "parameters": [
            {
                "name": "Q1",
                "label": null,
                "min": 1,
                "max": 9,
                "step": 1
            },
            {
                "name": "Q2",
                "label": null,
                "min": 1,
                "max": 9,
                "step": 1
            }
        ],
        "calculated": [
            {
                "name": "A1",
                "label": "{{function}}",
                "function": "{{Q1}}*10000"
            },
            {
                "name": "A2",
                "label": "{{function}}",
                "function": "{{Q2}}*10"
            }
        ],
        "uniques": true
    },
    "algorithm": {
        "name": "calculateOperation",
        "params": {
            "method": "equivLiteral",
            "keyboard": "NUMERICAL"
        }
    }
}</v>
      </c>
      <c r="AA21" s="21" t="s">
        <v>126</v>
      </c>
      <c r="AB21" s="22" t="str">
        <f t="shared" si="2"/>
        <v>M3-NyO-36a-E-2</v>
      </c>
      <c r="AC21" s="22" t="str">
        <f t="shared" si="3"/>
        <v>M3-NyO-36a-E-2-BR</v>
      </c>
      <c r="AD21" s="20" t="s">
        <v>47</v>
      </c>
      <c r="AE21" s="24"/>
      <c r="AF21" s="9" t="s">
        <v>48</v>
      </c>
      <c r="AG21" s="9" t="s">
        <v>49</v>
      </c>
    </row>
    <row r="22" ht="112.5" customHeight="1">
      <c r="A22" s="7" t="s">
        <v>108</v>
      </c>
      <c r="B22" s="33" t="s">
        <v>109</v>
      </c>
      <c r="C22" s="9" t="s">
        <v>50</v>
      </c>
      <c r="D22" s="10" t="s">
        <v>36</v>
      </c>
      <c r="E22" s="11"/>
      <c r="F22" s="35" t="s">
        <v>127</v>
      </c>
      <c r="G22" s="35"/>
      <c r="H22" s="34"/>
      <c r="I22" s="24" t="s">
        <v>38</v>
      </c>
      <c r="J22" s="24" t="s">
        <v>118</v>
      </c>
      <c r="K22" s="25" t="s">
        <v>119</v>
      </c>
      <c r="L22" s="25" t="s">
        <v>128</v>
      </c>
      <c r="M22" s="26" t="s">
        <v>42</v>
      </c>
      <c r="N22" s="23" t="s">
        <v>114</v>
      </c>
      <c r="O22" s="23" t="s">
        <v>121</v>
      </c>
      <c r="P22" s="18"/>
      <c r="Q22" s="22"/>
      <c r="R22" s="18"/>
      <c r="S22" s="18"/>
      <c r="T22" s="18"/>
      <c r="U22" s="18"/>
      <c r="V22" s="18"/>
      <c r="W22" s="18"/>
      <c r="X22" s="22"/>
      <c r="Y22" s="20" t="s">
        <v>45</v>
      </c>
      <c r="Z22" s="21" t="str">
        <f t="shared" si="1"/>
        <v>{"id":"M3-NyO-36a-E-3-BR","stimulus":"&lt;p&gt;Decomponha este número seguindo o exemplo:&lt;/p&gt;&lt;p style=\"text-align: center\"&gt;123 = 100 + 20 + 3&lt;/p&gt;","template":"&lt;p style=\"text-align: center\"&gt;{{Q1}}0 {{Q2}}{{Q3}}{{Q4}} = {{response}} + {{response}} + {{response}} + {{response}}&lt;/p&gt;","hint":"&lt;p&gt;Um número pode ser decomposto como a soma de seus algarismos multiplicados por 1, 10, 100, &lt;span class=\"no-break\"&gt;1 000&lt;/span&gt; ou &lt;span class=\"no-break\"&gt;10 000,&lt;/span&gt; de acordo com a posição que cada algarismo ocupa no número.&lt;/p&gt;","feedback":"&lt;p&gt;Um número pode ser decomposto como a soma de seus algarismos multiplicados por 1, 10, 100, &lt;span class=\"no-break\"&gt;1 000&lt;/span&gt; ou &lt;span class=\"no-break\"&gt;10 000,&lt;/span&gt; de acordo com a posição que cada algarismo ocupa no número.&lt;/p&gt;","seed":{"parameters":[{"name":"Q1","label":null,"min":1,"max":9,"step":1},{"name":"Q2","label":null,"min":1,"max":9,"step":1},{"name":"Q3","label":null,"min":1,"max":9,"step":1},{"name":"Q4","label":null,"min":1,"max":9,"step":1}],"calculated":[{"name":"A1","label":"{{function}}","function":"{{Q1}}*10000"},{"name":"A2","label":"{{function}}","function":"{{Q2}}*100"},{"name":"A3","label":"{{function}}","function":"{{Q3}}*10"},{"name":"A4","label":"{{function}}","function":"{{Q4}}"}],"uniques":true},"algorithm":{"name":"calculateOperation","params":{"method":"equivLiteral","keyboard":"NUMERICAL"}}}</v>
      </c>
      <c r="AA22" s="21" t="s">
        <v>129</v>
      </c>
      <c r="AB22" s="22" t="str">
        <f t="shared" si="2"/>
        <v>M3-NyO-36a-E-3</v>
      </c>
      <c r="AC22" s="22" t="str">
        <f t="shared" si="3"/>
        <v>M3-NyO-36a-E-3-BR</v>
      </c>
      <c r="AD22" s="20" t="s">
        <v>47</v>
      </c>
      <c r="AE22" s="24"/>
      <c r="AF22" s="9" t="s">
        <v>48</v>
      </c>
      <c r="AG22" s="9" t="s">
        <v>49</v>
      </c>
    </row>
    <row r="23" ht="112.5" customHeight="1">
      <c r="A23" s="7" t="s">
        <v>108</v>
      </c>
      <c r="B23" s="33" t="s">
        <v>109</v>
      </c>
      <c r="C23" s="9" t="s">
        <v>68</v>
      </c>
      <c r="D23" s="9" t="s">
        <v>36</v>
      </c>
      <c r="E23" s="11"/>
      <c r="F23" s="12" t="s">
        <v>130</v>
      </c>
      <c r="G23" s="12"/>
      <c r="H23" s="12"/>
      <c r="I23" s="11" t="s">
        <v>38</v>
      </c>
      <c r="J23" s="11" t="s">
        <v>92</v>
      </c>
      <c r="K23" s="12" t="s">
        <v>119</v>
      </c>
      <c r="L23" s="13" t="s">
        <v>131</v>
      </c>
      <c r="M23" s="14" t="s">
        <v>42</v>
      </c>
      <c r="N23" s="15" t="s">
        <v>132</v>
      </c>
      <c r="O23" s="8" t="s">
        <v>133</v>
      </c>
      <c r="P23" s="8" t="s">
        <v>134</v>
      </c>
      <c r="Q23" s="22"/>
      <c r="R23" s="8"/>
      <c r="S23" s="8"/>
      <c r="T23" s="8"/>
      <c r="U23" s="8"/>
      <c r="V23" s="8"/>
      <c r="W23" s="8"/>
      <c r="X23" s="13"/>
      <c r="Y23" s="20" t="s">
        <v>45</v>
      </c>
      <c r="Z23" s="21" t="str">
        <f t="shared" si="1"/>
        <v>{"id":"M3-NyO-36a-A-1-BR","stimulus":"&lt;p&gt;A ONU enviou {{T1}} trabalhadores voluntários a países em desenvolvimento no último mês. Decomponha o número de trabalhadores seguindo este exemplo: 34 = 3 × 10 + 4.&lt;/p&gt;","template":"&lt;p style=\"text-align: center\"&gt;{{T1}} = {{response}}&lt;/p&gt;","hint":"&lt;p&gt;Um número pode ser decomposto como a soma de seus algarismos multiplicados por 1, 10, 100, 1 000 ou 10 000, de acordo com a posição que cada algarismo ocupa no número.&lt;/p&gt;","feedback":"&lt;p&gt;Um número pode ser decomposto como a soma de seus algarismos multiplicados por 1, 10, 100, 1 000 etc., de acordo com a posição que cada algarismo ocupa no número. Neste caso:&lt;/p&gt;&lt;p style=\"text-align: center\"&gt;{{T1}} = {{T2}} + {{T3}} + {{T4}} + {{T5}} = {{T6}}&lt;/p&gt;","seed":{"parameters":[{"name":"Q1","label":null,"min":1,"max":9,"step":1},{"name":"Q2","label":null,"min":1,"max":9,"step":1},{"name":"Q3","label":null,"min":1,"max":9,"step":1},{"name":"Q4","label":null,"min":1,"max":9,"step":1}],"calculated":[{"name":"T6","function":"{{Q1}} × 10000 + {{Q2}} × 1000 + {{Q3}} × 100 + {{Q4}} × 10","temp":true},{"name":"A1","label":"{{function}}","function":"{{Q1}}\\times10000+{{Q2}}\\times1000+{{Q3}}\\times100+{{Q4}}\\times10"},{"name":"T1","label":"{{function}}","function":"{{Q1}}*10000 + {{Q2}}*1000 + {{Q3}}*100 + {{Q4}}*10","temp":true},{"name":"T2","label":"{{function}}","function":"{{Q1}}*10000","temp":true},{"name":"T3","label":"{{function}}","function":"{{Q2}}*1000","temp":true},{"name":"T4","label":"{{function}}","function":"{{Q3}}*100","temp":true},{"name":"T5","label":"{{function}}","function":"{{Q4}}*10","temp":true}],"uniques":true},"algorithm":{"name":"calculateOperation","params":{"method":"equivLiteral","keyboard":"INTERMEDIATE"}}}</v>
      </c>
      <c r="AA23" s="21" t="s">
        <v>135</v>
      </c>
      <c r="AB23" s="22" t="str">
        <f t="shared" si="2"/>
        <v>M3-NyO-36a-A-1</v>
      </c>
      <c r="AC23" s="22" t="str">
        <f t="shared" si="3"/>
        <v>M3-NyO-36a-A-1-BR</v>
      </c>
      <c r="AD23" s="20" t="s">
        <v>47</v>
      </c>
      <c r="AE23" s="24"/>
      <c r="AF23" s="9" t="s">
        <v>48</v>
      </c>
      <c r="AG23" s="9" t="s">
        <v>49</v>
      </c>
    </row>
    <row r="24" ht="112.5" customHeight="1">
      <c r="A24" s="7" t="s">
        <v>108</v>
      </c>
      <c r="B24" s="33" t="s">
        <v>109</v>
      </c>
      <c r="C24" s="9" t="s">
        <v>68</v>
      </c>
      <c r="D24" s="9" t="s">
        <v>36</v>
      </c>
      <c r="E24" s="11"/>
      <c r="F24" s="13" t="s">
        <v>136</v>
      </c>
      <c r="G24" s="13"/>
      <c r="H24" s="12"/>
      <c r="I24" s="11" t="s">
        <v>38</v>
      </c>
      <c r="J24" s="11" t="s">
        <v>92</v>
      </c>
      <c r="K24" s="12" t="s">
        <v>119</v>
      </c>
      <c r="L24" s="13" t="s">
        <v>137</v>
      </c>
      <c r="M24" s="11" t="s">
        <v>42</v>
      </c>
      <c r="N24" s="15" t="s">
        <v>132</v>
      </c>
      <c r="O24" s="8" t="s">
        <v>133</v>
      </c>
      <c r="P24" s="8" t="s">
        <v>134</v>
      </c>
      <c r="Q24" s="22"/>
      <c r="R24" s="8"/>
      <c r="S24" s="8"/>
      <c r="T24" s="8"/>
      <c r="U24" s="8"/>
      <c r="V24" s="8"/>
      <c r="W24" s="18"/>
      <c r="X24" s="22"/>
      <c r="Y24" s="20" t="s">
        <v>45</v>
      </c>
      <c r="Z24" s="21" t="str">
        <f t="shared" si="1"/>
        <v>{"id":"M3-NyO-36a-A-2-BR","stimulus":"&lt;p&gt;No primeiro mês de venda ao público, foram vendidas {{T1}} unidades de um console de videogame. Decomponha esse número seguindo este exemplo: 45 = 4 × 10 + 5.&lt;/p&gt;","template":"&lt;p style=\"text-align: center\"&gt;{{T1}} = {{response}}&lt;/p&gt;","hint":"&lt;p&gt;Um número pode ser decomposto como a soma de seus algarismos multiplicados por 1, 10, 100, 1 000 ou 10 000, de acordo com a posição que cada algarismo ocupa no número.&lt;/p&gt;","feedback":"&lt;p&gt;Um número pode ser decomposto como a soma de seus algarismos multiplicados por 1, 10, 100, 1 000 etc., de acordo com a posição que cada algarismo ocupa no número. Neste caso:&lt;/p&gt;&lt;p style=\"text-align: center\"&gt;{{T1}} = {{T2}} + {{T3}} + {{T4}} + {{T5}} = {{T6}}&lt;/p&gt;","seed":{"parameters":[{"name":"Q1","label":null,"min":1,"max":9,"step":1},{"name":"Q2","label":null,"min":1,"max":9,"step":1},{"name":"Q3","label":null,"min":1,"max":9,"step":1},{"name":"Q4","label":null,"min":1,"max":9,"step":1}],"calculated":[{"name":"T6","function":"{{Q1}} × 10000 + {{Q2}} × 1000 + {{Q3}} × 100 + {{Q4}} × 10","temp":true},{"name":"A1","label":"{{Q1}}","function":"{{Q1}}\\times10000+{{Q2}}\\times1000+{{Q3}}\\times100+{{Q4}}\\times10"},{"name":"T1","label":"{{function}}","function":"{{Q1}}*10000 + {{Q2}}*1000 + {{Q3}}*100 +{{Q4}}*10","temp":true},{"name":"T2","function":"{{Q1}}*10000","temp":true},{"name":"T3","function":"{{Q2}}*1000","temp":true},{"name":"T4","function":"{{Q3}}*100","temp":true},{"name":"T5","function":"{{Q4}}*10","temp":true}],"uniques":true},"algorithm":{"name":"calculateOperation","params":{"method":"equivLiteral","keyboard":"INTERMEDIATE"}}}</v>
      </c>
      <c r="AA24" s="21" t="s">
        <v>138</v>
      </c>
      <c r="AB24" s="22" t="str">
        <f t="shared" si="2"/>
        <v>M3-NyO-36a-A-2</v>
      </c>
      <c r="AC24" s="22" t="str">
        <f t="shared" si="3"/>
        <v>M3-NyO-36a-A-2-BR</v>
      </c>
      <c r="AD24" s="20" t="s">
        <v>47</v>
      </c>
      <c r="AE24" s="24"/>
      <c r="AF24" s="9" t="s">
        <v>48</v>
      </c>
      <c r="AG24" s="9" t="s">
        <v>49</v>
      </c>
    </row>
    <row r="25" ht="112.5" customHeight="1">
      <c r="A25" s="7" t="s">
        <v>108</v>
      </c>
      <c r="B25" s="33" t="s">
        <v>109</v>
      </c>
      <c r="C25" s="9" t="s">
        <v>68</v>
      </c>
      <c r="D25" s="9" t="s">
        <v>36</v>
      </c>
      <c r="E25" s="11"/>
      <c r="F25" s="13" t="s">
        <v>139</v>
      </c>
      <c r="G25" s="13"/>
      <c r="H25" s="12"/>
      <c r="I25" s="11" t="s">
        <v>38</v>
      </c>
      <c r="J25" s="11" t="s">
        <v>92</v>
      </c>
      <c r="K25" s="12" t="s">
        <v>119</v>
      </c>
      <c r="L25" s="13" t="s">
        <v>137</v>
      </c>
      <c r="M25" s="11" t="s">
        <v>42</v>
      </c>
      <c r="N25" s="15" t="s">
        <v>132</v>
      </c>
      <c r="O25" s="8" t="s">
        <v>133</v>
      </c>
      <c r="P25" s="8" t="s">
        <v>134</v>
      </c>
      <c r="Q25" s="22"/>
      <c r="R25" s="8"/>
      <c r="S25" s="8"/>
      <c r="T25" s="8"/>
      <c r="U25" s="8"/>
      <c r="V25" s="8"/>
      <c r="W25" s="8"/>
      <c r="X25" s="22"/>
      <c r="Y25" s="20" t="s">
        <v>45</v>
      </c>
      <c r="Z25" s="21" t="str">
        <f t="shared" si="1"/>
        <v>{"id":"M3-NyO-36a-A-3-BR","stimulus":"&lt;p&gt;Um pequeno avião voou a uma altura média de {{T1}} m durante um teste de voo. Decomponha esta medida seguindo este exemplo: 23 = 2 × 10 + 3.&lt;/p&gt;","template":"&lt;p style=\"text-align: center\"&gt;{{T1}} = {{response}}&lt;/p&gt;","hint":"&lt;p&gt;Um número pode ser decomposto como a soma de seus algarismos multiplicados por 1, 10, 100, 1 000 ou 10 000, de acordo com a posição que cada algarismo ocupa no número.&lt;/p&gt;","feedback":"&lt;p&gt;Um número pode ser decomposto como a soma de seus algarismos multiplicados por 10, 100, 1 000 etc., de acordo com a posição que cada algarismo ocupa no número. Neste caso:&lt;/p&gt;&lt;p style=\"text-align: center\"&gt;{{T1}} = {{T2}} + {{T3}} + {{T4}} + {{T5}} = {{T6}}&lt;/p&gt;","seed":{"parameters":[{"name":"Q1","label":null,"min":1,"max":9,"step":1},{"name":"Q2","label":null,"min":1,"max":9,"step":1},{"name":"Q3","label":null,"min":1,"max":9,"step":1},{"name":"Q4","label":null,"min":1,"max":9,"step":1}],"calculated":[{"name":"T6","function":"{{Q1}} × 10000 + {{Q2}} × 1000 + {{Q3}} × 100 + {{Q4}} × 10","temp":true},{"name":"A1","label":"{{Q1}}","function":"{{Q1}}\\times10000+{{Q2}}\\times1000+{{Q3}}\\times100+{{Q4}}\\times10"},{"name":"T1","label":"{{function}}","function":"{{Q1}}*10000 + {{Q2}}*1000 + {{Q3}}*100 +{{Q4}}*10","temp":true},{"name":"T2","label":"{{function}}","function":"{{Q1}}*10000","temp":true},{"name":"T3","label":"{{function}}","function":"{{Q2}}*1000","temp":true},{"name":"T4","label":"{{function}}","function":"{{Q3}}*100","temp":true},{"name":"T5","label":"{{function}}","function":"{{Q4}}*10","temp":true}],"uniques":true},"algorithm":{"name":"calculateOperation","params":{"method":"equivLiteral","keyboard":"INTERMEDIATE"}}}</v>
      </c>
      <c r="AA25" s="21" t="s">
        <v>140</v>
      </c>
      <c r="AB25" s="22" t="str">
        <f t="shared" si="2"/>
        <v>M3-NyO-36a-A-3</v>
      </c>
      <c r="AC25" s="22" t="str">
        <f t="shared" si="3"/>
        <v>M3-NyO-36a-A-3-BR</v>
      </c>
      <c r="AD25" s="20" t="s">
        <v>47</v>
      </c>
      <c r="AE25" s="24"/>
      <c r="AF25" s="9" t="s">
        <v>48</v>
      </c>
      <c r="AG25" s="9" t="s">
        <v>49</v>
      </c>
    </row>
    <row r="26" ht="112.5" customHeight="1">
      <c r="A26" s="7" t="s">
        <v>108</v>
      </c>
      <c r="B26" s="33" t="s">
        <v>109</v>
      </c>
      <c r="C26" s="9" t="s">
        <v>68</v>
      </c>
      <c r="D26" s="9" t="s">
        <v>36</v>
      </c>
      <c r="E26" s="11"/>
      <c r="F26" s="12" t="s">
        <v>141</v>
      </c>
      <c r="G26" s="12"/>
      <c r="H26" s="12"/>
      <c r="I26" s="11" t="s">
        <v>38</v>
      </c>
      <c r="J26" s="11" t="s">
        <v>92</v>
      </c>
      <c r="K26" s="12" t="s">
        <v>119</v>
      </c>
      <c r="L26" s="13" t="s">
        <v>137</v>
      </c>
      <c r="M26" s="11" t="s">
        <v>42</v>
      </c>
      <c r="N26" s="15" t="s">
        <v>132</v>
      </c>
      <c r="O26" s="8" t="s">
        <v>133</v>
      </c>
      <c r="P26" s="8" t="s">
        <v>134</v>
      </c>
      <c r="Q26" s="22"/>
      <c r="R26" s="8"/>
      <c r="S26" s="8"/>
      <c r="T26" s="8"/>
      <c r="U26" s="8"/>
      <c r="V26" s="8"/>
      <c r="W26" s="18"/>
      <c r="X26" s="22"/>
      <c r="Y26" s="20" t="s">
        <v>45</v>
      </c>
      <c r="Z26" s="21" t="str">
        <f t="shared" si="1"/>
        <v>{"id":"M3-NyO-36a-A-4-BR","stimulus":"&lt;p&gt;Raul tem {{T1}} figurinhas no álbum dele. Decomponha esta quantidade seguindo este exemplo: 65 = 6 × 10 + 5.&lt;/p&gt;","template":"&lt;p style=\"text-align: center\"&gt;{{T1}} = {{response}}&lt;/p&gt;","hint":"&lt;p&gt;Um número pode ser decomposto como a soma de seus algarismos multiplicados por 1, 10, 100, 1 000 ou 10 000, de acordo com a posição que cada algarismo ocupa no número.&lt;/p&gt;","feedback":"&lt;p&gt;Um número pode ser decomposto como a soma de seus algarismos multiplicados por 1, 10, 100, 1 000 etc., de acordo com a posição que cada algarismo ocupa no número. Neste caso:&lt;/p&gt;&lt;p style=\"text-align: center\"&gt;{{T1}} = {{T2}} + {{T3}} + {{T4}} + {{T5}} = {{T6}}&lt;/p&gt;","seed":{"parameters":[{"name":"Q1","label":null,"min":1,"max":9,"step":1},{"name":"Q2","label":null,"min":1,"max":9,"step":1},{"name":"Q3","label":null,"min":1,"max":9,"step":1},{"name":"Q4","label":null,"min":1,"max":9,"step":1}],"calculated":[{"name":"T6","function":"{{Q1}} × 10000 + {{Q2}} × 1000 + {{Q3}} × 100 + {{Q4}} × 10","temp":true},{"name":"A1","label":"{{Q1}}","function":"{{Q1}}\\times10000+{{Q2}}\\times1000+{{Q3}}\\times100+{{Q4}}\\times10"},{"name":"T1","label":"{{function}}","function":"{{Q1}}*10000 + {{Q2}}*1000 + {{Q3}}*100 +{{Q4}}*10","temp":true},{"name":"T2","label":"{{function}}","function":"{{Q1}}*10000","temp":true},{"name":"T3","label":"{{function}}","function":"{{Q2}}*1000","temp":true},{"name":"T4","label":"{{function}}","function":"{{Q3}}*100","temp":true},{"name":"T5","label":"{{function}}","function":"{{Q4}}*10","temp":true}],"uniques":true},"algorithm":{"name":"calculateOperation","params":{"method":"equivLiteral","keyboard":"INTERMEDIATE"}}}</v>
      </c>
      <c r="AA26" s="21" t="s">
        <v>142</v>
      </c>
      <c r="AB26" s="22" t="str">
        <f t="shared" si="2"/>
        <v>M3-NyO-36a-A-4</v>
      </c>
      <c r="AC26" s="22" t="str">
        <f t="shared" si="3"/>
        <v>M3-NyO-36a-A-4-BR</v>
      </c>
      <c r="AD26" s="20" t="s">
        <v>47</v>
      </c>
      <c r="AE26" s="24"/>
      <c r="AF26" s="9" t="s">
        <v>48</v>
      </c>
      <c r="AG26" s="9" t="s">
        <v>49</v>
      </c>
    </row>
    <row r="27" ht="112.5" customHeight="1">
      <c r="A27" s="7" t="s">
        <v>108</v>
      </c>
      <c r="B27" s="33" t="s">
        <v>109</v>
      </c>
      <c r="C27" s="9" t="s">
        <v>68</v>
      </c>
      <c r="D27" s="9" t="s">
        <v>36</v>
      </c>
      <c r="E27" s="11"/>
      <c r="F27" s="12" t="s">
        <v>143</v>
      </c>
      <c r="G27" s="12"/>
      <c r="H27" s="12"/>
      <c r="I27" s="11" t="s">
        <v>38</v>
      </c>
      <c r="J27" s="11" t="s">
        <v>92</v>
      </c>
      <c r="K27" s="12" t="s">
        <v>119</v>
      </c>
      <c r="L27" s="13" t="s">
        <v>137</v>
      </c>
      <c r="M27" s="11" t="s">
        <v>42</v>
      </c>
      <c r="N27" s="15" t="s">
        <v>132</v>
      </c>
      <c r="O27" s="8" t="s">
        <v>133</v>
      </c>
      <c r="P27" s="8" t="s">
        <v>134</v>
      </c>
      <c r="Q27" s="22"/>
      <c r="R27" s="8"/>
      <c r="S27" s="8"/>
      <c r="T27" s="8"/>
      <c r="U27" s="8"/>
      <c r="V27" s="8"/>
      <c r="W27" s="18"/>
      <c r="X27" s="22"/>
      <c r="Y27" s="20" t="s">
        <v>45</v>
      </c>
      <c r="Z27" s="21" t="str">
        <f t="shared" si="1"/>
        <v>{"id":"M3-NyO-36a-A-5-BR","stimulus":"&lt;p&gt;Paola preparou {{T1}} &lt;i&gt;cupcakes&lt;/i&gt; sortidos para um evento. Decomponha esta quantidade seguindo este exemplo: 27 = 2 × 10 + 7&lt;/p&gt;","template":"&lt;p style=\"text-align: center\"&gt;{{T1}} = {{response}}&lt;/p&gt;","hint":"&lt;p&gt;Um número pode ser decomposto como a soma de seus algarismos multiplicados por 1, 10, 100, 1 000 ou 10 000, de acordo com a posição que cada algarismo ocupa no número.&lt;/p&gt;","feedback":"&lt;p&gt;Um número pode ser decomposto como a soma de seus algarismos multiplicados por 1, 10, 100, 1 000 etc., de acordo com a posição que cada algarismo ocupa no número. Neste caso:&lt;/p&gt;&lt;p style=\"text-align: center\"&gt;{{T1}} = {{T2}} + {{T3}} + {{T4}} + {{T5}} = {{T6}}&lt;/p&gt;","seed":{"parameters":[{"name":"Q1","label":null,"min":1,"max":9,"step":1},{"name":"Q2","label":null,"min":1,"max":9,"step":1},{"name":"Q3","label":null,"min":1,"max":9,"step":1},{"name":"Q4","label":null,"min":1,"max":9,"step":1}],"calculated":[{"name":"T6","function":"{{Q1}} × 10000 + {{Q2}} × 1000 + {{Q3}} × 100 + {{Q4}} × 10","temp":true},{"name":"A1","label":"{{Q1}}","function":"{{Q1}}\\times10000+{{Q2}}\\times1000+{{Q3}}\\times100+{{Q4}}\\times10"},{"name":"T1","label":"{{function}}","function":"{{Q1}}*10000 + {{Q2}}*1000 + {{Q3}}*100 +{{Q4}}*10","temp":true},{"name":"T2","label":"{{function}}","function":"{{Q1}}*10000","temp":true},{"name":"T3","label":"{{function}}","function":"{{Q2}}*1000","temp":true},{"name":"T4","label":"{{function}}","function":"{{Q3}}*100","temp":true},{"name":"T5","label":"{{function}}","function":"{{Q4}}*10","temp":true}],"uniques":true},"algorithm":{"name":"calculateOperation","params":{"method":"equivLiteral","keyboard":"INTERMEDIATE"}}}</v>
      </c>
      <c r="AA27" s="21" t="s">
        <v>144</v>
      </c>
      <c r="AB27" s="22" t="str">
        <f t="shared" si="2"/>
        <v>M3-NyO-36a-A-5</v>
      </c>
      <c r="AC27" s="22" t="str">
        <f t="shared" si="3"/>
        <v>M3-NyO-36a-A-5-BR</v>
      </c>
      <c r="AD27" s="20" t="s">
        <v>47</v>
      </c>
      <c r="AE27" s="24"/>
      <c r="AF27" s="9" t="s">
        <v>48</v>
      </c>
      <c r="AG27" s="9" t="s">
        <v>49</v>
      </c>
    </row>
    <row r="28" ht="112.5" customHeight="1">
      <c r="A28" s="29" t="s">
        <v>145</v>
      </c>
      <c r="B28" s="36" t="s">
        <v>146</v>
      </c>
      <c r="C28" s="37" t="s">
        <v>35</v>
      </c>
      <c r="D28" s="10" t="s">
        <v>36</v>
      </c>
      <c r="E28" s="11"/>
      <c r="F28" s="23" t="s">
        <v>147</v>
      </c>
      <c r="G28" s="23"/>
      <c r="H28" s="38"/>
      <c r="I28" s="38"/>
      <c r="J28" s="24" t="s">
        <v>148</v>
      </c>
      <c r="K28" s="25" t="s">
        <v>149</v>
      </c>
      <c r="L28" s="25" t="s">
        <v>150</v>
      </c>
      <c r="M28" s="38" t="s">
        <v>42</v>
      </c>
      <c r="N28" s="34" t="s">
        <v>151</v>
      </c>
      <c r="O28" s="35" t="s">
        <v>152</v>
      </c>
      <c r="P28" s="23" t="s">
        <v>153</v>
      </c>
      <c r="Q28" s="22"/>
      <c r="R28" s="8"/>
      <c r="S28" s="8"/>
      <c r="T28" s="8"/>
      <c r="U28" s="8"/>
      <c r="V28" s="8"/>
      <c r="W28" s="18"/>
      <c r="X28" s="22"/>
      <c r="Y28" s="20" t="s">
        <v>45</v>
      </c>
      <c r="Z28" s="21" t="str">
        <f t="shared" si="1"/>
        <v>{"id":"M3-NyO-36b-I-1-BR","stimulus":"&lt;p&gt;Selecione o resultado deste cálculo.&lt;/p&gt;&lt;p style=\"text-align: center\"&gt;{{Q1}} × 1 000 + {{Q2}} × 100 + {{Q3}} × 10 + {{Q4}} = ...&lt;/p&gt;","hint":"&lt;p&gt;Um número pode ser decomposto como a soma de seus algarismos multiplicados por 1, 10, 100 e &lt;span class=\"no-break\"&gt;1 000.&lt;/span&gt;&lt;/p&gt;","feedback":"&lt;p&gt;Um número pode ser decomposto como a soma de seus algarismos multiplicados por 1, 10, 100 e &lt;span class=\"no-break\"&gt;1 000.&lt;/span&gt;&lt;/p&gt;&lt;p style=\"text-align: center\"&gt;{{Q1}} × 1 000 + {{Q2}} × 100 + {{Q3}} × 10 + {{Q4}} = {{T11}} + {{T12}} + {{T13}} + {{Q4}} = {{A1}}&lt;/p&gt;","seed":{"parameters":[{"name":"Q1","label":null,"min":1,"max":9,"step":1},{"name":"Q2","label":null,"min":1,"max":9,"step":1},{"name":"Q3","label":null,"min":1,"max":9,"step":1},{"name":"Q4","label":null,"min":1,"max":9,"step":1}],"calculated":[{"name":"T11","label":"{{function}}","function":"{{Q1}}*1000","temp":true},{"name":"T12","label":"{{function}}","function":"{{Q2}}*100","temp":true},{"name":"T13","label":"{{function}}","function":"{{Q3}}*10","temp":true},{"name":"A1","label":"{{function}}","function":"{{Q1}}*1000 + {{Q2}}*100 + {{Q3}}*10 +{{Q4}}"},{"name":"A2","label":"{{function}}","function":"{{Q3}}*1000 + {{Q2}}*100 + {{Q1}}*10 +{{Q4}}","incorrect":true},{"name":"A3","label":"{{function}}","function":"{{Q1}}*1000 + {{Q4}}*100 + {{Q3}}*10 +{{Q3}}","incorrect":true},{"name":"A4","label":"{{function}}","function":"{{Q2}}*1000 + {{Q1}}*100 + {{Q3}}*10 +{{Q4}}","incorrect":true}],"uniques":true},"algorithm":{"name":"trueFalse","template":"Multiple choice – standard","params":{"countCorrect":1,"countIncorrect":2,"showCheckIcon":false,
            "columns": 3
        }
    }
}</v>
      </c>
      <c r="AA28" s="21" t="s">
        <v>154</v>
      </c>
      <c r="AB28" s="22" t="str">
        <f t="shared" si="2"/>
        <v>M3-NyO-36b-I-1</v>
      </c>
      <c r="AC28" s="22" t="str">
        <f t="shared" si="3"/>
        <v>M3-NyO-36b-I-1-BR</v>
      </c>
      <c r="AD28" s="20" t="s">
        <v>47</v>
      </c>
      <c r="AE28" s="24"/>
      <c r="AF28" s="9" t="s">
        <v>48</v>
      </c>
      <c r="AG28" s="9" t="s">
        <v>49</v>
      </c>
    </row>
    <row r="29" ht="112.5" customHeight="1">
      <c r="A29" s="29" t="s">
        <v>145</v>
      </c>
      <c r="B29" s="36" t="s">
        <v>146</v>
      </c>
      <c r="C29" s="39" t="s">
        <v>50</v>
      </c>
      <c r="D29" s="10" t="s">
        <v>36</v>
      </c>
      <c r="E29" s="11"/>
      <c r="F29" s="25" t="s">
        <v>155</v>
      </c>
      <c r="G29" s="25"/>
      <c r="H29" s="38"/>
      <c r="I29" s="38"/>
      <c r="J29" s="24" t="s">
        <v>156</v>
      </c>
      <c r="K29" s="25" t="s">
        <v>157</v>
      </c>
      <c r="L29" s="25" t="s">
        <v>158</v>
      </c>
      <c r="M29" s="38" t="s">
        <v>42</v>
      </c>
      <c r="N29" s="34" t="s">
        <v>151</v>
      </c>
      <c r="O29" s="35" t="s">
        <v>159</v>
      </c>
      <c r="P29" s="23" t="s">
        <v>153</v>
      </c>
      <c r="Q29" s="22"/>
      <c r="R29" s="8"/>
      <c r="S29" s="8"/>
      <c r="T29" s="8"/>
      <c r="U29" s="8"/>
      <c r="V29" s="8"/>
      <c r="W29" s="18"/>
      <c r="X29" s="22"/>
      <c r="Y29" s="20" t="s">
        <v>45</v>
      </c>
      <c r="Z29" s="21" t="str">
        <f t="shared" si="1"/>
        <v>{"id":"M3-NyO-36b-E-1-BR","stimulus":"&lt;p&gt;Complete a seguinte igualdade.&lt;/p&gt;","template":"&lt;p style=\"text-align: center\"&gt;{{Q1}} × 1 000 + {{Q2}} × 100 + {{Q3}} × 10 + {{Q4}} = {{response}}&lt;/p&gt;","hint":"&lt;p&gt;Um número pode ser decomposto como a soma de seus algarismos multiplicados por 1, 10, 100 e &lt;span class=\"no-break\"&gt;1 000.&lt;/span&gt;&lt;/p&gt;","feedback":"&lt;p&gt;Um número pode ser decomposto como a soma de seus algarismos multiplicados por 1, 10, 100 e 1 000.&lt;/p&gt;&lt;p style=\"text-align: center\"&gt;{{Q1}} × 1 000 + {{Q2}} × 100 + {{Q3}} × 10 + {{Q4}} = {{T11}} + {{T12}} + {{T13}} + {{Q4}} = {{A1}}&lt;/p&gt;","seed":{"parameters":[{"name":"Q1","label":null,"min":1,"max":9,"step":1},{"name":"Q2","label":null,"min":0,"max":9,"step":1},{"name":"Q3","label":null,"min":0,"max":9,"step":1},{"name":"Q4","label":null,"min":0,"max":9,"step":1}],"calculated":[{"name":"T11","label":"{{function}}","function":"{{Q1}}*1000","temp":true},{"name":"T12","label":"{{function}}","function":"{{Q2}}*100","temp":true},{"name":"T13","label":"{{function}}","function":"{{Q3}}*10","temp":true},{"name":"A1","label":"{{function}}","function":"{{Q1}}*1000 + {{Q2}}*100 + {{Q3}}*10 +{{Q4}}"}],"uniques":true},"algorithm":{"name":"calculateOperation","params":{"method":"equivLiteral","keyboard":"NUMERICAL"}}}</v>
      </c>
      <c r="AA29" s="21" t="s">
        <v>160</v>
      </c>
      <c r="AB29" s="22" t="str">
        <f t="shared" si="2"/>
        <v>M3-NyO-36b-E-1</v>
      </c>
      <c r="AC29" s="22" t="str">
        <f t="shared" si="3"/>
        <v>M3-NyO-36b-E-1-BR</v>
      </c>
      <c r="AD29" s="20" t="s">
        <v>47</v>
      </c>
      <c r="AE29" s="24"/>
      <c r="AF29" s="9" t="s">
        <v>48</v>
      </c>
      <c r="AG29" s="9" t="s">
        <v>49</v>
      </c>
    </row>
    <row r="30" ht="112.5" customHeight="1">
      <c r="A30" s="29" t="s">
        <v>145</v>
      </c>
      <c r="B30" s="36" t="s">
        <v>146</v>
      </c>
      <c r="C30" s="40" t="s">
        <v>68</v>
      </c>
      <c r="D30" s="10" t="s">
        <v>36</v>
      </c>
      <c r="E30" s="11"/>
      <c r="F30" s="23" t="s">
        <v>161</v>
      </c>
      <c r="G30" s="23"/>
      <c r="H30" s="38"/>
      <c r="I30" s="38"/>
      <c r="J30" s="24" t="s">
        <v>156</v>
      </c>
      <c r="K30" s="25" t="s">
        <v>162</v>
      </c>
      <c r="L30" s="25" t="s">
        <v>163</v>
      </c>
      <c r="M30" s="38" t="s">
        <v>42</v>
      </c>
      <c r="N30" s="35" t="s">
        <v>164</v>
      </c>
      <c r="O30" s="35" t="s">
        <v>165</v>
      </c>
      <c r="P30" s="8" t="s">
        <v>166</v>
      </c>
      <c r="Q30" s="22"/>
      <c r="R30" s="8"/>
      <c r="S30" s="8"/>
      <c r="T30" s="8"/>
      <c r="U30" s="8"/>
      <c r="V30" s="8"/>
      <c r="W30" s="18"/>
      <c r="X30" s="22"/>
      <c r="Y30" s="20" t="s">
        <v>45</v>
      </c>
      <c r="Z30" s="21" t="str">
        <f t="shared" si="1"/>
        <v>{"id":"M3-NyO-36b-A-1-BR","stimulus":"&lt;p&gt;Uma fotocopiadora imprimiu {{Q1}} × &lt;span class=\"no-break\"&gt;1 000&lt;/span&gt; fotocopias pela manhã, {{Q2}} × 100 à tarde e {{Q3}} durante a noite. Quantas fotocópias foram feitas no dia?&lt;/p&gt;","template":"&lt;p&gt;Foram feitas {{response}} fotocópias.&lt;/p&gt;","hint":"&lt;p&gt;Um número pode ser decomposto como a soma de seus algarismos multiplicados por 1, 10, 100 e &lt;span class=\"no-break\"&gt;1 000.&lt;/span&gt;&lt;/p&gt;","feedback":"&lt;p&gt;Um número pode ser decomposto como a soma de seus algarismos multiplicados por 1, 10, 100 e &lt;span class=\"no-break\"&gt;1 000.&lt;/span&gt;&lt;/p&gt;&lt;p style=\"text-align: center\"&gt;{{Q1}} × 1 000 + {{Q2}} × 100 + {{Q3}} = {{T1}} + {{T2}} + {{Q3}} = {{A1}}&lt;/p&gt;","seed":{"parameters":[{"name":"Q1","label":null,"min":1,"max":9,"step":1},{"name":"Q2","label":null,"min":1,"max":9,"step":1},{"name":"Q3","label":null,"min":1,"max":9,"step":1}],"calculated":[{"name":"T1","label":"{{function}}","function":"{{Q1}}*1000","temp":true},{"name":"T2","label":"{{function}}","function":"{{Q2}}*100","temp":true},{"name":"A1","label":"{{function}}","function":"{{Q1}}*1000 + {{Q2}}*100+{{Q3}}"}],"uniques":true},"algorithm":{"name":"calculateOperation","params":{"method":"equivLiteral","keyboard":"NUMERICAL"}}}</v>
      </c>
      <c r="AA30" s="21" t="s">
        <v>167</v>
      </c>
      <c r="AB30" s="22" t="str">
        <f t="shared" si="2"/>
        <v>M3-NyO-36b-A-1</v>
      </c>
      <c r="AC30" s="22" t="str">
        <f t="shared" si="3"/>
        <v>M3-NyO-36b-A-1-BR</v>
      </c>
      <c r="AD30" s="20" t="s">
        <v>47</v>
      </c>
      <c r="AE30" s="24"/>
      <c r="AF30" s="9" t="s">
        <v>48</v>
      </c>
      <c r="AG30" s="9" t="s">
        <v>49</v>
      </c>
    </row>
    <row r="31" ht="112.5" customHeight="1">
      <c r="A31" s="29" t="s">
        <v>145</v>
      </c>
      <c r="B31" s="36" t="s">
        <v>146</v>
      </c>
      <c r="C31" s="40" t="s">
        <v>68</v>
      </c>
      <c r="D31" s="10" t="s">
        <v>36</v>
      </c>
      <c r="E31" s="11"/>
      <c r="F31" s="23" t="s">
        <v>168</v>
      </c>
      <c r="G31" s="23"/>
      <c r="H31" s="38"/>
      <c r="I31" s="38"/>
      <c r="J31" s="24" t="s">
        <v>156</v>
      </c>
      <c r="K31" s="25" t="s">
        <v>162</v>
      </c>
      <c r="L31" s="25" t="s">
        <v>169</v>
      </c>
      <c r="M31" s="38" t="s">
        <v>42</v>
      </c>
      <c r="N31" s="35" t="s">
        <v>164</v>
      </c>
      <c r="O31" s="35" t="s">
        <v>170</v>
      </c>
      <c r="P31" s="8" t="s">
        <v>171</v>
      </c>
      <c r="Q31" s="22"/>
      <c r="R31" s="8"/>
      <c r="S31" s="8"/>
      <c r="T31" s="8"/>
      <c r="U31" s="8"/>
      <c r="V31" s="8"/>
      <c r="W31" s="18"/>
      <c r="X31" s="22"/>
      <c r="Y31" s="20" t="s">
        <v>45</v>
      </c>
      <c r="Z31" s="21" t="str">
        <f t="shared" si="1"/>
        <v>{"id":"M3-NyO-36b-A-2-BR","stimulus":"&lt;p&gt;Após ser publicado, um vídeo educativo recebeu {{Q1}} × &lt;span class=\"no-break\"&gt;1 000&lt;/span&gt; visualizações na primeira hora, {{Q2}} × 10 na segunda e {{Q3}} na terceira. Quantas visualizações o vídeo teve nesse período?&lt;/p&gt;","template":"&lt;p&gt;O vídeo teve {{response}} visualizações.&lt;/p&gt;","hint":"&lt;p&gt;Um número pode ser decomposto como a soma de seus algarismos multiplicados por 1, 10, 100 e &lt;span class=\"no-break\"&gt;1 000.&lt;/span&gt;&lt;/p&gt;","feedback":"&lt;p&gt;Um número pode ser decomposto como a soma de seus algarismos multiplicados por 1, 10, 100 e &lt;span class=\"no-break\"&gt;1 000.&lt;/span&gt;&lt;/p&gt;&lt;p style=\"text-align: center\"&gt;{{Q1}} × 1 000 + {{Q2}} × 10 + {{Q3}} = {{T1}} + {{T2}} + {{Q3}} = {{A1}}&lt;/p&gt;","seed":{"parameters":[{"name":"Q1","label":null,"min":1,"max":9,"step":1},{"name":"Q2","label":null,"min":1,"max":9,"step":1},{"name":"Q3","label":null,"min":1,"max":9,"step":1}],"calculated":[{"name":"T1","label":"{{function}}","function":"{{Q1}}*1000","temp":true},{"name":"T2","label":"{{function}}","function":"{{Q2}}*10","temp":true},{"name":"A1","label":"{{function}}","function":"{{Q1}}*1000+{{Q2}}*10+{{Q3}}"}],"uniques":true},"algorithm":{"name":"calculateOperation","params":{"method":"equivLiteral","keyboard":"NUMERICAL"}}}</v>
      </c>
      <c r="AA31" s="21" t="s">
        <v>172</v>
      </c>
      <c r="AB31" s="22" t="str">
        <f t="shared" si="2"/>
        <v>M3-NyO-36b-A-2</v>
      </c>
      <c r="AC31" s="22" t="str">
        <f t="shared" si="3"/>
        <v>M3-NyO-36b-A-2-BR</v>
      </c>
      <c r="AD31" s="20" t="s">
        <v>47</v>
      </c>
      <c r="AE31" s="24"/>
      <c r="AF31" s="9" t="s">
        <v>48</v>
      </c>
      <c r="AG31" s="9" t="s">
        <v>49</v>
      </c>
    </row>
    <row r="32" ht="112.5" customHeight="1">
      <c r="A32" s="29" t="s">
        <v>145</v>
      </c>
      <c r="B32" s="36" t="s">
        <v>146</v>
      </c>
      <c r="C32" s="40" t="s">
        <v>68</v>
      </c>
      <c r="D32" s="10" t="s">
        <v>36</v>
      </c>
      <c r="E32" s="11"/>
      <c r="F32" s="23" t="s">
        <v>173</v>
      </c>
      <c r="G32" s="23"/>
      <c r="H32" s="38"/>
      <c r="I32" s="38"/>
      <c r="J32" s="24" t="s">
        <v>156</v>
      </c>
      <c r="K32" s="23" t="s">
        <v>174</v>
      </c>
      <c r="L32" s="25" t="s">
        <v>175</v>
      </c>
      <c r="M32" s="38" t="s">
        <v>42</v>
      </c>
      <c r="N32" s="35" t="s">
        <v>164</v>
      </c>
      <c r="O32" s="35" t="s">
        <v>176</v>
      </c>
      <c r="P32" s="8" t="s">
        <v>177</v>
      </c>
      <c r="Q32" s="22"/>
      <c r="R32" s="8"/>
      <c r="S32" s="8"/>
      <c r="T32" s="8"/>
      <c r="U32" s="8"/>
      <c r="V32" s="8"/>
      <c r="W32" s="18"/>
      <c r="X32" s="22"/>
      <c r="Y32" s="20" t="s">
        <v>45</v>
      </c>
      <c r="Z32" s="21" t="str">
        <f t="shared" si="1"/>
        <v>{"id":"M3-NyO-36b-A-3-BR","stimulus":"&lt;p&gt;Jéssica encheu sua piscina inflável em três dias. No primeiro dia, ela usou {{Q1}} × &lt;span class=\"no-break\"&gt;1 000 l&lt;/span&gt; de água, no segundo, {{Q2}} × 100 l e no terceiro, {{Q3}} × 10 l. Quantos litros de água contém a piscina?&lt;/p&gt;","template":"&lt;p&gt;A piscina contém {{response}} l de água.&lt;/p&gt;","hint":"&lt;p&gt;Um número pode ser decomposto como a soma de seus algarismos multiplicados por 1, 10, 100 e &lt;span class=\"no-break\"&gt;1 000.&lt;/span&gt;&lt;/p&gt;","feedback":"&lt;p&gt;Um número pode ser decomposto como a soma de seus algarismos multiplicados por 1, 10, 100 e &lt;span class=\"no-break\"&gt;1 000.&lt;/span&gt;&lt;/p&gt;&lt;p style=\"text-align: center\"&gt;{{Q1}} × 1 000 + {{Q2}} × 100 + {{Q3}} × 10 = {{T1}} + {{T2}} + {{T3}} = {{A1}}&lt;/p&gt;","seed":{"parameters":[{"name":"Q1","label":null,"list":[1,2]},{"name":"Q2","label":null,"min":1,"max":9,"step":1},{"name":"Q3","label":null,"min":1,"max":9,"step":1}],"calculated":[{"name":"T1","label":"{{function}}","function":"{{Q1}}*1000","temp":true},{"name":"T2","label":"{{function}}","function":"{{Q2}}*100","temp":true},{"name":"T3","label":"{{function}}","function":"{{Q3}}*10","temp":true},{"name":"A1","label":"{{function}}","function":"{{Q1}}*1000+{{Q2}}*100+{{Q3}}*10"}],"uniques":true},"algorithm":{"name":"calculateOperation","params":{"method":"equivLiteral","keyboard":"NUMERICAL"}}}</v>
      </c>
      <c r="AA32" s="21" t="s">
        <v>178</v>
      </c>
      <c r="AB32" s="22" t="str">
        <f t="shared" si="2"/>
        <v>M3-NyO-36b-A-3</v>
      </c>
      <c r="AC32" s="22" t="str">
        <f t="shared" si="3"/>
        <v>M3-NyO-36b-A-3-BR</v>
      </c>
      <c r="AD32" s="20" t="s">
        <v>47</v>
      </c>
      <c r="AE32" s="24"/>
      <c r="AF32" s="9" t="s">
        <v>48</v>
      </c>
      <c r="AG32" s="9" t="s">
        <v>49</v>
      </c>
    </row>
    <row r="33" ht="112.5" customHeight="1">
      <c r="A33" s="41" t="s">
        <v>179</v>
      </c>
      <c r="B33" s="8" t="s">
        <v>180</v>
      </c>
      <c r="C33" s="9" t="s">
        <v>35</v>
      </c>
      <c r="D33" s="9" t="s">
        <v>36</v>
      </c>
      <c r="E33" s="11"/>
      <c r="F33" s="13" t="s">
        <v>181</v>
      </c>
      <c r="G33" s="13"/>
      <c r="H33" s="8"/>
      <c r="I33" s="11" t="s">
        <v>38</v>
      </c>
      <c r="J33" s="20" t="s">
        <v>39</v>
      </c>
      <c r="K33" s="12" t="s">
        <v>182</v>
      </c>
      <c r="L33" s="13" t="s">
        <v>183</v>
      </c>
      <c r="M33" s="11" t="s">
        <v>42</v>
      </c>
      <c r="N33" s="32" t="s">
        <v>87</v>
      </c>
      <c r="O33" s="27" t="s">
        <v>184</v>
      </c>
      <c r="P33" s="8" t="s">
        <v>185</v>
      </c>
      <c r="Q33" s="22"/>
      <c r="R33" s="18"/>
      <c r="S33" s="18"/>
      <c r="T33" s="18"/>
      <c r="U33" s="18"/>
      <c r="V33" s="18"/>
      <c r="W33" s="18"/>
      <c r="X33" s="22"/>
      <c r="Y33" s="20" t="s">
        <v>45</v>
      </c>
      <c r="Z33" s="21" t="str">
        <f t="shared" si="1"/>
        <v>{
 "id": "M3-NyO-2a-I-1-BR",
 "stimulus": "&lt;p&gt;Associe cada número à forma como ele é escrito por extenso.&lt;/p&gt;",
 "hint": "&lt;p&gt;O valor de cada algarismo é posicional, ou seja, depende da posição que ocupa no número.&lt;/p&gt;",
 "feedback": "&lt;p&gt;O valor de cada algarismo é posicional, ou seja, depende da posição que ocupa no número. Por exemplo:&lt;/p&gt;&lt;table style=\"width: 100%;\"&gt;&lt;tbody&gt;&lt;tr&gt;&lt;td style=\"width: 20%; background-color:#FEA487;\"&gt;&lt;div style=\"text-align: center;\"&gt;&lt;strong style=\"text-align: center;\"&gt;&lt;span style=\"color: rgb(255, 255, 255);\"&gt;DM&lt;/span&gt;&lt;/strong&gt;&lt;/div&gt;&lt;/td&gt;&lt;td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center;\"&gt;{{T1}}&lt;/div&gt;&lt;/td&gt;&lt;td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{{T6}} + {{T7}} + {{T8}} + {{T9}} + {{T5}}&lt;/p&gt;",
 "seed": {
 "parameters": [
 {
 "name": "Q1",
 "label": null,
 "min": 10000,
 "max": 99999,
 "step": 1
 },
 {
 "name": "Q2",
 "label": null,
 "min": 10000,
 "max": 99999,
 "step": 1
 },
 {
 "name": "Q3",
 "label": null,
 "min": 10000,
 "max": 99999,
 "step": 1
 },
 {
 "name": "Q4",
 "label": null,
 "min": 10000,
 "max": 99999,
 "step": 1
 },
 {
 "name": "Q5",
 "label": null,
 "min": 10000,
 "max": 99999,
 "step": 1
 }
 ],
 "calculated": [
 {
 "name": "A1",
 "label": "{{Q1}}",
 "function": "Lemonlib.numToWords({{Q1}},'pt')"
 },
 {
 "name": "A2",
 "label": "{{Q2}}",
 "function": "Lemonlib.numToWords({{Q2}},'pt')"
 },
 {
 "name": "A3",
 "label": "{{Q3}}",
 "function": "Lemonlib.numToWords({{Q3}},'pt')"
 },
 {
 "name": "A4",
 "label": "{{Q4}}",
 "function": "Lemonlib.numToWords({{Q4}},'pt')"
 },
 {
 "name": "A5",
 "label": "{{Q5}}",
 "function": "Lemonlib.numToWords({{Q5}},'pt')"
 },
 {
 "name": "T1",
 "label": "",
 "function": "math.floor({{Q1}}/10000)",
 "temp": true
 },
 {
 "name": "T2",
 "label": "",
 "function": "math.floor({{Q1}}/1000)-math.floor({{Q1}}/10000)*10",
 "temp": true
 },
 {
 "name": "T3",
 "label": "",
 "function": "math.floor({{Q1}}/100)-math.floor({{Q1}}/1000)*10",
 "temp": true
 },
 {
 "name": "T4",
 "label": "",
 "function": "math.floor({{Q1}}/10)-math.floor({{Q1}}/100)*10",
 "temp": true
 },
 {
 "name": "T5",
 "label": "",
 "function": "{{Q1}}-math.floor({{Q1}}/10)*10",
 "temp": true
 },
 {
 "name": "T6",
 "label": "",
 "function": "{{Q1}}-math.floor({{Q1}}/100000)*100000-({{Q1}}-math.floor({{Q1}}/10000)*10000)",
 "temp": true
 },
 {
 "name": "T7",
 "label": "",
 "function": "{{Q1}}-math.floor({{Q1}}/10000)*10000-({{Q1}}-math.floor({{Q1}}/1000)*1000)",
 "temp": true
 },
 {
 "name": "T8",
 "label": "",
 "function": "{{Q1}}-math.floor({{Q1}}/1000)*1000-({{Q1}}-math.floor({{Q1}}/100)*100)",
 "temp": true
 },
 {
 "name": "T9",
 "label": "",
 "function": "{{Q1}}-math.floor({{Q1}}/100)*100-({{Q1}}-math.floor({{Q1}}/10)*10)",
 "temp": true
 }
 ],
 "isNumToWords": true,
 "uniques": true
 },
 "algorithm": {
 "name": "linkOperationResult",
 "params": {
 "invert": true
 },
 "template": "Match list"
 }
 }</v>
      </c>
      <c r="AA33" s="42" t="s">
        <v>186</v>
      </c>
      <c r="AB33" s="22" t="str">
        <f t="shared" si="2"/>
        <v>M3-NyO-2a-I-1</v>
      </c>
      <c r="AC33" s="22" t="str">
        <f t="shared" si="3"/>
        <v>M3-NyO-2a-I-1-BR</v>
      </c>
      <c r="AD33" s="20" t="s">
        <v>47</v>
      </c>
      <c r="AE33" s="24"/>
      <c r="AF33" s="43"/>
      <c r="AG33" s="9" t="s">
        <v>49</v>
      </c>
    </row>
    <row r="34" ht="112.5" customHeight="1">
      <c r="A34" s="41" t="s">
        <v>179</v>
      </c>
      <c r="B34" s="8" t="s">
        <v>180</v>
      </c>
      <c r="C34" s="9" t="s">
        <v>68</v>
      </c>
      <c r="D34" s="10" t="s">
        <v>36</v>
      </c>
      <c r="E34" s="20"/>
      <c r="F34" s="13" t="s">
        <v>187</v>
      </c>
      <c r="G34" s="12"/>
      <c r="H34" s="8"/>
      <c r="I34" s="11" t="s">
        <v>38</v>
      </c>
      <c r="J34" s="11" t="s">
        <v>52</v>
      </c>
      <c r="K34" s="25" t="s">
        <v>188</v>
      </c>
      <c r="L34" s="23" t="s">
        <v>189</v>
      </c>
      <c r="M34" s="11" t="s">
        <v>42</v>
      </c>
      <c r="N34" s="32" t="s">
        <v>87</v>
      </c>
      <c r="O34" s="8" t="s">
        <v>190</v>
      </c>
      <c r="P34" s="8"/>
      <c r="Q34" s="22"/>
      <c r="R34" s="8"/>
      <c r="S34" s="8"/>
      <c r="T34" s="18"/>
      <c r="U34" s="18"/>
      <c r="V34" s="8"/>
      <c r="W34" s="8"/>
      <c r="X34" s="13"/>
      <c r="Y34" s="20" t="s">
        <v>45</v>
      </c>
      <c r="Z34" s="21" t="str">
        <f t="shared" si="1"/>
        <v>{
    "id": "M3-NyO-2a-A-1-BR",
    "stimulus": "&lt;p&gt;A final de uma competição de futebol contou com a presença de {{Q1}} expectadores no estádio. Escreva essa quantidade por extenso.&lt;/p&gt;",
    "template": "Havia {{response}} expectadores no estádio.",
    "hint": "&lt;p&gt;O valor de cada algarismo é posicional, ou seja, depende da posição que ocupa no número.&lt;/p&gt;",
    "feedback": "&lt;p&gt;O valor de cada algarismo é posicional, ou seja, depende da posição que ocupa no número.&lt;/p&gt;&lt;table style=\"width: 100%;\"&gt;&lt;tbody&gt;&lt;tr&gt;&lt;td style=\"width: 20%; background-color:#9FC1FD;\"&gt;&lt;div style=\"text-align: center;\"&gt;&lt;strong style=\"text-align: center;\"&gt;&lt;span style=\"color: rgb(255, 255, 255);\"&gt;DM&lt;/span&gt;&lt;/strong&gt;&lt;/div&gt;&lt;/td&gt;&lt;td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center;\"&gt;{{T1}}&lt;/div&gt;&lt;/td&gt;&lt;td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{{T6}} + {{T7}} + {{T8}} + {{T9}} + {{T5}}&lt;/p&gt;",
    "seed": {
        "parameters": [
            {
                "name": "Q1",
                "label": null,
                "min": 10000,
                "max": 99999,
                "step": 1
            }
        ],
        "calculated": [
            {
                "name": "A1",
                "label": "{{function}}",
                "function": "Lemonlib.numToWords({{Q1}},'pt')"
            },
            {
                "name": "T1",
                "label": "",
                "function": "math.floor({{Q1}}/10000)",
                "temp": true
            },
            {
                "name": "T2",
                "label": "",
                "function": "math.floor({{Q1}}/1000)-math.floor({{Q1}}/10000)*10",
                "temp": true
            },
            {
                "name": "T3",
                "label": "",
                "function": "math.floor({{Q1}}/100)-math.floor({{Q1}}/1000)*10",
                "temp": true
            },
            {
                "name": "T4",
                "label": "",
                "function": "math.floor({{Q1}}/10)-math.floor({{Q1}}/100)*10",
                "temp": true
            },
            {
                "name": "T5",
                "label": "",
                "function": "{{Q1}}-math.floor({{Q1}}/10)*10",
                "temp": true
            },
            {
                "name": "T6",
                "label": "",
                "function": "{{Q1}}-math.floor({{Q1}}/100000)*100000-({{Q1}}-math.floor({{Q1}}/10000)*10000)",
                "temp": true
            },
            {
                "name": "T7",
                "label": "",
                "function": "{{Q1}}-math.floor({{Q1}}/10000)*10000-({{Q1}}-math.floor({{Q1}}/1000)*1000)",
                "temp": true
            },
            {
                "name": "T8",
                "label": "",
                "function": "{{Q1}}-math.floor({{Q1}}/1000)*1000-({{Q1}}-math.floor({{Q1}}/100)*100)",
                "temp": true
            },
            {
                "name": "T9",
                "label": "",
                "function": "{{Q1}}-math.floor({{Q1}}/100)*100-({{Q1}}-math.floor({{Q1}}/10)*10)",
                "temp": true
            }
        ],
        "uniques": true
    },
    "algorithm": {
        "name": "calculateOperation",
        "template": "Cloze with text"
    }
}</v>
      </c>
      <c r="AA34" s="44" t="s">
        <v>191</v>
      </c>
      <c r="AB34" s="22" t="str">
        <f t="shared" si="2"/>
        <v>M3-NyO-2a-A-1</v>
      </c>
      <c r="AC34" s="22" t="str">
        <f t="shared" si="3"/>
        <v>M3-NyO-2a-A-1-BR</v>
      </c>
      <c r="AD34" s="20" t="s">
        <v>47</v>
      </c>
      <c r="AE34" s="9"/>
      <c r="AF34" s="43"/>
      <c r="AG34" s="9" t="s">
        <v>49</v>
      </c>
    </row>
    <row r="35" ht="112.5" customHeight="1">
      <c r="A35" s="41" t="s">
        <v>179</v>
      </c>
      <c r="B35" s="8" t="s">
        <v>180</v>
      </c>
      <c r="C35" s="9" t="s">
        <v>68</v>
      </c>
      <c r="D35" s="10" t="s">
        <v>36</v>
      </c>
      <c r="E35" s="20"/>
      <c r="F35" s="13" t="s">
        <v>192</v>
      </c>
      <c r="G35" s="13"/>
      <c r="H35" s="8"/>
      <c r="I35" s="11" t="s">
        <v>38</v>
      </c>
      <c r="J35" s="11" t="s">
        <v>52</v>
      </c>
      <c r="K35" s="25" t="s">
        <v>193</v>
      </c>
      <c r="L35" s="23" t="s">
        <v>194</v>
      </c>
      <c r="M35" s="11" t="s">
        <v>42</v>
      </c>
      <c r="N35" s="32" t="s">
        <v>87</v>
      </c>
      <c r="O35" s="8" t="s">
        <v>190</v>
      </c>
      <c r="P35" s="8"/>
      <c r="Q35" s="22"/>
      <c r="R35" s="8"/>
      <c r="S35" s="8"/>
      <c r="T35" s="18"/>
      <c r="U35" s="18"/>
      <c r="V35" s="8"/>
      <c r="W35" s="8"/>
      <c r="X35" s="13"/>
      <c r="Y35" s="20" t="s">
        <v>45</v>
      </c>
      <c r="Z35" s="21" t="str">
        <f t="shared" si="1"/>
        <v>{
    "id": "M3-NyO-2a-A-2-BR",
    "stimulus": "&lt;p&gt;Em um final de semana uma praia recebeu {{Q1}} visitantes. Escreva essa quantidade por extenso.&lt;/p&gt;",
    "template": "Foram para a praia {{response}} visitantes.",
    "hint": "&lt;p&gt;O valor de cada algarismo é posicional, ou seja, depende da posição que ocupa no número.&lt;/p&gt;",
    "feedback": "&lt;p&gt;O valor de cada algarismo é posicional, ou seja, depende da posição que ocupa no número.&lt;/p&gt;&lt;table style=\"width: 100%;\"&gt;&lt;tbody&gt;&lt;tr&gt;&lt;td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
    "seed": {
        "parameters": [
            {
                "name": "Q1",
                "label": null,
                "min": 1000,
                "max": 9999,
                "step": 1
            }
        ],
        "calculated": [
            {
                "name": "A1",
                "label": "{{function}}",
                "function": "Lemonlib.numToWords({{Q1}},'pt')"
            },
            {
                "name": "T1",
                "label": "",
                "function": "math.floor({{Q1}}/10000)",
                "temp": true
            },
            {
                "name": "T2",
                "label": "",
                "function": "math.floor({{Q1}}/1000)-math.floor({{Q1}}/10000)*10",
                "temp": true
            },
            {
                "name": "T3",
                "label": "",
                "function": "math.floor({{Q1}}/100)-math.floor({{Q1}}/1000)*10",
                "temp": true
            },
            {
                "name": "T4",
                "label": "",
                "function": "math.floor({{Q1}}/10)-math.floor({{Q1}}/100)*10",
                "temp": true
            },
            {
                "name": "T5",
                "label": "",
                "function": "{{Q1}}-math.floor({{Q1}}/10)*10",
                "temp": true
            },
            {
                "name": "T7",
                "label": "",
                "function": "{{Q1}}-math.floor({{Q1}}/10000)*10000-({{Q1}}-math.floor({{Q1}}/1000)*1000)",
                "temp": true
            },
            {
                "name": "T8",
                "label": "",
                "function": "{{Q1}}-math.floor({{Q1}}/1000)*1000-({{Q1}}-math.floor({{Q1}}/100)*100)",
                "temp": true
            },
            {
                "name": "T9",
                "label": "",
                "function": "{{Q1}}-math.floor({{Q1}}/100)*100-({{Q1}}-math.floor({{Q1}}/10)*10)",
                "temp": true
            }
        ],
        "uniques": true
    },
    "algorithm": {
        "name": "calculateOperation",
        "template": "Cloze with text"
    }
}</v>
      </c>
      <c r="AA35" s="44" t="s">
        <v>195</v>
      </c>
      <c r="AB35" s="22" t="str">
        <f t="shared" si="2"/>
        <v>M3-NyO-2a-A-2</v>
      </c>
      <c r="AC35" s="22" t="str">
        <f t="shared" si="3"/>
        <v>M3-NyO-2a-A-2-BR</v>
      </c>
      <c r="AD35" s="20" t="s">
        <v>47</v>
      </c>
      <c r="AE35" s="9"/>
      <c r="AF35" s="43"/>
      <c r="AG35" s="9" t="s">
        <v>49</v>
      </c>
    </row>
    <row r="36" ht="112.5" customHeight="1">
      <c r="A36" s="9" t="s">
        <v>179</v>
      </c>
      <c r="B36" s="8" t="s">
        <v>180</v>
      </c>
      <c r="C36" s="9" t="s">
        <v>68</v>
      </c>
      <c r="D36" s="10" t="s">
        <v>36</v>
      </c>
      <c r="E36" s="20"/>
      <c r="F36" s="13" t="s">
        <v>196</v>
      </c>
      <c r="G36" s="13"/>
      <c r="H36" s="8"/>
      <c r="I36" s="11" t="s">
        <v>38</v>
      </c>
      <c r="J36" s="11" t="s">
        <v>52</v>
      </c>
      <c r="K36" s="25" t="s">
        <v>197</v>
      </c>
      <c r="L36" s="23" t="s">
        <v>198</v>
      </c>
      <c r="M36" s="11" t="s">
        <v>42</v>
      </c>
      <c r="N36" s="32" t="s">
        <v>87</v>
      </c>
      <c r="O36" s="8" t="s">
        <v>190</v>
      </c>
      <c r="P36" s="8"/>
      <c r="Q36" s="22"/>
      <c r="R36" s="8"/>
      <c r="S36" s="8"/>
      <c r="T36" s="18"/>
      <c r="U36" s="18"/>
      <c r="V36" s="8"/>
      <c r="W36" s="8"/>
      <c r="X36" s="13"/>
      <c r="Y36" s="20" t="s">
        <v>45</v>
      </c>
      <c r="Z36" s="21" t="str">
        <f t="shared" si="1"/>
        <v>{
    "id": "M3-NyO-2a-A-3-BR",
    "stimulus": "&lt;p&gt;Ricardo fez {{Q1}} pontos em um jogo de videogame. Expresse essa quantidade por extenso.&lt;/p&gt;",
    "template": "Ricardo fez {{response}} pontos.",
    "hint": "&lt;p&gt;O valor de cada algarismo é posicional, ou seja, depende da posição que ocupa no número.&lt;/p&gt;",
    "feedback": "&lt;p&gt;O valor de cada algarismo é posicional, ou seja, depende da posição que ocupa no número.&lt;/p&gt;&lt;table style=\"width: 100%;\"&gt;&lt;tbody&gt;&lt;tr&gt;&lt;td style=\"width: 20%; background-color:#9FC1FD;\"&gt;&lt;div style=\"text-align: center;\"&gt;&lt;strong style=\"text-align: center;\"&gt;&lt;span style=\"color: rgb(255, 255, 255);\"&gt;DM&lt;/span&gt;&lt;/strong&gt;&lt;/div&gt;&lt;/td&gt;&lt;td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center;\"&gt;{{T1}}&lt;/div&gt;&lt;/td&gt;&lt;td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{{T6}} + {{T7}} + {{T8}} + {{T9}} + {{T5}}&lt;/p&gt;",
    "seed": {
        "parameters": [
            {
                "name": "Q1",
                "label": null,
                "min": 10000,
                "max": 99999,
                "step": 1
            }
        ],
        "calculated": [
            {
                "name": "A1",
                "label": "{{function}}",
                "function": "Lemonlib.numToWords({{Q1}},'pt')"
            },
            {
                "name": "T1",
                "label": "",
                "function": "math.floor({{Q1}}/10000)",
                "temp": true
            },
            {
                "name": "T2",
                "label": "",
                "function": "math.floor({{Q1}}/1000)-math.floor({{Q1}}/10000)*10",
                "temp": true
            },
            {
                "name": "T3",
                "label": "",
                "function": "math.floor({{Q1}}/100)-math.floor({{Q1}}/1000)*10",
                "temp": true
            },
            {
                "name": "T4",
                "label": "",
                "function": "math.floor({{Q1}}/10)-math.floor({{Q1}}/100)*10",
                "temp": true
            },
            {
                "name": "T5",
                "label": "",
                "function": "{{Q1}}-math.floor({{Q1}}/10)*10",
                "temp": true
            },
            {
                "name": "T6",
                "label": "",
                "function": "{{Q1}}-math.floor({{Q1}}/100000)*100000-({{Q1}}-math.floor({{Q1}}/10000)*10000)",
                "temp": true
            },
            {
                "name": "T7",
                "label": "",
                "function": "{{Q1}}-math.floor({{Q1}}/10000)*10000-({{Q1}}-math.floor({{Q1}}/1000)*1000)",
                "temp": true
            },
            {
                "name": "T8",
                "label": "",
                "function": "{{Q1}}-math.floor({{Q1}}/1000)*1000-({{Q1}}-math.floor({{Q1}}/100)*100)",
                "temp": true
            },
            {
                "name": "T9",
                "label": "",
                "function": "{{Q1}}-math.floor({{Q1}}/100)*100-({{Q1}}-math.floor({{Q1}}/10)*10)",
                "temp": true
            }
        ],
        "uniques": true
    },
    "algorithm": {
        "name": "calculateOperation",
        "template": "Cloze with text"
    }
}</v>
      </c>
      <c r="AA36" s="44" t="s">
        <v>199</v>
      </c>
      <c r="AB36" s="22" t="str">
        <f t="shared" si="2"/>
        <v>M3-NyO-2a-A-3</v>
      </c>
      <c r="AC36" s="22" t="str">
        <f t="shared" si="3"/>
        <v>M3-NyO-2a-A-3-BR</v>
      </c>
      <c r="AD36" s="20" t="s">
        <v>47</v>
      </c>
      <c r="AE36" s="9"/>
      <c r="AF36" s="43"/>
      <c r="AG36" s="9" t="s">
        <v>49</v>
      </c>
    </row>
    <row r="37" ht="112.5" customHeight="1">
      <c r="A37" s="9" t="s">
        <v>179</v>
      </c>
      <c r="B37" s="8" t="s">
        <v>180</v>
      </c>
      <c r="C37" s="9" t="s">
        <v>68</v>
      </c>
      <c r="D37" s="10" t="s">
        <v>36</v>
      </c>
      <c r="E37" s="11"/>
      <c r="F37" s="13" t="s">
        <v>200</v>
      </c>
      <c r="G37" s="12"/>
      <c r="H37" s="8"/>
      <c r="I37" s="11" t="s">
        <v>38</v>
      </c>
      <c r="J37" s="11" t="s">
        <v>52</v>
      </c>
      <c r="K37" s="25" t="s">
        <v>201</v>
      </c>
      <c r="L37" s="23" t="s">
        <v>202</v>
      </c>
      <c r="M37" s="11" t="s">
        <v>42</v>
      </c>
      <c r="N37" s="32" t="s">
        <v>87</v>
      </c>
      <c r="O37" s="8" t="s">
        <v>190</v>
      </c>
      <c r="P37" s="8"/>
      <c r="Q37" s="22"/>
      <c r="R37" s="8"/>
      <c r="S37" s="8"/>
      <c r="T37" s="18"/>
      <c r="U37" s="18"/>
      <c r="V37" s="8"/>
      <c r="W37" s="8"/>
      <c r="X37" s="13"/>
      <c r="Y37" s="20" t="s">
        <v>45</v>
      </c>
      <c r="Z37" s="21" t="str">
        <f t="shared" si="1"/>
        <v>{
    "id": "M3-NyO-2a-A-4-BR",
    "stimulus": "&lt;p&gt;Uma fábrica produz {{Q1}} biscoitos por dia. Expresse esse valor por extenso.&lt;/p&gt;",
    "template": "A fábrica produz {{response}} biscoitos por dia.",
    "hint": "&lt;p&gt;O valor de cada algarismo é posicional, ou seja, depende da posição que ocupa no número.&lt;/p&gt;",
    "feedback": "&lt;p&gt;O valor de cada algarismo é posicional, ou seja, depende da posição que ocupa no número.&lt;/p&gt;&lt;table style=\"width: 100%;\"&gt;&lt;tbody&gt;&lt;tr&gt;&lt;td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
    "seed": {
        "parameters": [
            {
                "name": "Q1",
                "label": null,
                "min": 1000,
                "max": 9999,
                "step": 1
            }
        ],
        "calculated": [
            {
                "name": "A1",
                "label": "{{function}}",
                "function": "Lemonlib.numToWords({{Q1}},'pt')"
            },
            {
                "name": "T1",
                "label": "",
                "function": "math.floor({{Q1}}/10000)",
                "temp": true
            },
            {
                "name": "T2",
                "label": "",
                "function": "math.floor({{Q1}}/1000)-math.floor({{Q1}}/10000)*10",
                "temp": true
            },
            {
                "name": "T3",
                "label": "",
                "function": "math.floor({{Q1}}/100)-math.floor({{Q1}}/1000)*10",
                "temp": true
            },
            {
                "name": "T4",
                "label": "",
                "function": "math.floor({{Q1}}/10)-math.floor({{Q1}}/100)*10",
                "temp": true
            },
            {
                "name": "T5",
                "label": "",
                "function": "{{Q1}}-math.floor({{Q1}}/10)*10",
                "temp": true
            },
            {
                "name": "T7",
                "label": "",
                "function": "{{Q1}}-math.floor({{Q1}}/10000)*10000-({{Q1}}-math.floor({{Q1}}/1000)*1000)",
                "temp": true
            },
            {
                "name": "T8",
                "label": "",
                "function": "{{Q1}}-math.floor({{Q1}}/1000)*1000-({{Q1}}-math.floor({{Q1}}/100)*100)",
                "temp": true
            },
            {
                "name": "T9",
                "label": "",
                "function": "{{Q1}}-math.floor({{Q1}}/100)*100-({{Q1}}-math.floor({{Q1}}/10)*10)",
                "temp": true
            }
        ],
        "uniques": true
    },
    "algorithm": {
        "name": "calculateOperation",
        "template": "Cloze with text"
    }
}</v>
      </c>
      <c r="AA37" s="44" t="s">
        <v>203</v>
      </c>
      <c r="AB37" s="22" t="str">
        <f t="shared" si="2"/>
        <v>M3-NyO-2a-A-4</v>
      </c>
      <c r="AC37" s="22" t="str">
        <f t="shared" si="3"/>
        <v>M3-NyO-2a-A-4-BR</v>
      </c>
      <c r="AD37" s="20" t="s">
        <v>47</v>
      </c>
      <c r="AE37" s="24"/>
      <c r="AF37" s="43"/>
      <c r="AG37" s="9" t="s">
        <v>49</v>
      </c>
    </row>
    <row r="38" ht="112.5" customHeight="1">
      <c r="A38" s="9" t="s">
        <v>179</v>
      </c>
      <c r="B38" s="8" t="s">
        <v>180</v>
      </c>
      <c r="C38" s="9" t="s">
        <v>68</v>
      </c>
      <c r="D38" s="10" t="s">
        <v>36</v>
      </c>
      <c r="E38" s="11"/>
      <c r="F38" s="13" t="s">
        <v>204</v>
      </c>
      <c r="G38" s="13"/>
      <c r="H38" s="8"/>
      <c r="I38" s="11" t="s">
        <v>38</v>
      </c>
      <c r="J38" s="11" t="s">
        <v>52</v>
      </c>
      <c r="K38" s="25" t="s">
        <v>205</v>
      </c>
      <c r="L38" s="23" t="s">
        <v>206</v>
      </c>
      <c r="M38" s="11" t="s">
        <v>42</v>
      </c>
      <c r="N38" s="32" t="s">
        <v>87</v>
      </c>
      <c r="O38" s="8" t="s">
        <v>190</v>
      </c>
      <c r="P38" s="8"/>
      <c r="Q38" s="22"/>
      <c r="R38" s="8"/>
      <c r="S38" s="8"/>
      <c r="T38" s="18"/>
      <c r="U38" s="18"/>
      <c r="V38" s="8"/>
      <c r="W38" s="8"/>
      <c r="X38" s="13"/>
      <c r="Y38" s="20" t="s">
        <v>45</v>
      </c>
      <c r="Z38" s="21" t="str">
        <f t="shared" si="1"/>
        <v>{
    "id": "M3-NyO-2a-A-5-BR",
    "stimulus": "&lt;p&gt;O &lt;i&gt;influencer&lt;/i&gt; favorito de Jéssica tem {{Q1}} seguidores. Expresse este número por extenso.&lt;/p&gt;",
    "template": "O &lt;i&gt;influencer&lt;/i&gt; tem {{response}} seguidores.",
    "hint": "&lt;p&gt;O valor de cada algarismo é posicional, ou seja, depende da posição que ocupa no número.&lt;/p&gt;",
    "feedback": "&lt;p&gt;O valor de cada algarismo é posicional, ou seja, depende da posição que ocupa no número.&lt;/p&gt;&lt;table style=\"width: 100%;\"&gt;&lt;tbody&gt;&lt;tr&gt;&lt;td style=\"width: 20%; background-color:#9FC1FD;\"&gt;&lt;div style=\"text-align: center;\"&gt;&lt;strong style=\"text-align: center;\"&gt;&lt;span style=\"color: rgb(255, 255, 255);\"&gt;DM&lt;/span&gt;&lt;/strong&gt;&lt;/div&gt;&lt;/td&gt;&lt;td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center;\"&gt;{{T1}}&lt;/div&gt;&lt;/td&gt;&lt;td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{{T6}} + {{T7}} + {{T8}} + {{T9}} + {{T5}}&lt;/p&gt;",
    "seed": {
        "parameters": [
            {
                "name": "Q1",
                "label": null,
                "min": 10000,
                "max": 99999,
                "step": 1
            }
        ],
        "calculated": [
            {
                "name": "A1",
                "label": "{{function}}",
                "function": "Lemonlib.numToWords({{Q1}},'pt')"
            },
            {
                "name": "T1",
                "label": "",
                "function": "math.floor({{Q1}}/10000)",
                "temp": true
            },
            {
                "name": "T2",
                "label": "",
                "function": "math.floor({{Q1}}/1000)-math.floor({{Q1}}/10000)*10",
                "temp": true
            },
            {
                "name": "T3",
                "label": "",
                "function": "math.floor({{Q1}}/100)-math.floor({{Q1}}/1000)*10",
                "temp": true
            },
            {
                "name": "T4",
                "label": "",
                "function": "math.floor({{Q1}}/10)-math.floor({{Q1}}/100)*10",
                "temp": true
            },
            {
                "name": "T5",
                "label": "",
                "function": "{{Q1}}-math.floor({{Q1}}/10)*10",
                "temp": true
            },
            {
                "name": "T6",
                "label": "",
                "function": "{{Q1}}-math.floor({{Q1}}/100000)*100000-({{Q1}}-math.floor({{Q1}}/10000)*10000)",
                "temp": true
            },
            {
                "name": "T7",
                "label": "",
                "function": "{{Q1}}-math.floor({{Q1}}/10000)*10000-({{Q1}}-math.floor({{Q1}}/1000)*1000)",
                "temp": true
            },
            {
                "name": "T8",
                "label": "",
                "function": "{{Q1}}-math.floor({{Q1}}/1000)*1000-({{Q1}}-math.floor({{Q1}}/100)*100)",
                "temp": true
            },
            {
                "name": "T9",
                "label": "",
                "function": "{{Q1}}-math.floor({{Q1}}/100)*100-({{Q1}}-math.floor({{Q1}}/10)*10)",
                "temp": true
            }
        ],
        "uniques": true
    },
    "algorithm": {
        "name": "calculateOperation",
        "template": "Cloze with text"
    }
}</v>
      </c>
      <c r="AA38" s="44" t="s">
        <v>207</v>
      </c>
      <c r="AB38" s="22" t="str">
        <f t="shared" si="2"/>
        <v>M3-NyO-2a-A-5</v>
      </c>
      <c r="AC38" s="22" t="str">
        <f t="shared" si="3"/>
        <v>M3-NyO-2a-A-5-BR</v>
      </c>
      <c r="AD38" s="20" t="s">
        <v>47</v>
      </c>
      <c r="AE38" s="24"/>
      <c r="AF38" s="43"/>
      <c r="AG38" s="9" t="s">
        <v>49</v>
      </c>
    </row>
    <row r="39" ht="112.5" customHeight="1">
      <c r="A39" s="9" t="s">
        <v>208</v>
      </c>
      <c r="B39" s="8" t="s">
        <v>209</v>
      </c>
      <c r="C39" s="9" t="s">
        <v>35</v>
      </c>
      <c r="D39" s="9" t="s">
        <v>36</v>
      </c>
      <c r="E39" s="11"/>
      <c r="F39" s="45" t="s">
        <v>210</v>
      </c>
      <c r="G39" s="45"/>
      <c r="H39" s="8"/>
      <c r="I39" s="14" t="s">
        <v>38</v>
      </c>
      <c r="J39" s="14" t="s">
        <v>39</v>
      </c>
      <c r="K39" s="46" t="s">
        <v>211</v>
      </c>
      <c r="L39" s="45" t="s">
        <v>212</v>
      </c>
      <c r="M39" s="14" t="s">
        <v>42</v>
      </c>
      <c r="N39" s="8" t="s">
        <v>213</v>
      </c>
      <c r="O39" s="27" t="s">
        <v>214</v>
      </c>
      <c r="P39" s="18"/>
      <c r="Q39" s="22"/>
      <c r="R39" s="18"/>
      <c r="S39" s="18"/>
      <c r="T39" s="18"/>
      <c r="U39" s="18"/>
      <c r="V39" s="18"/>
      <c r="W39" s="18"/>
      <c r="X39" s="22"/>
      <c r="Y39" s="20" t="s">
        <v>45</v>
      </c>
      <c r="Z39" s="21" t="str">
        <f t="shared" si="1"/>
        <v>{
 "id": "M3-NyO-2b-I-1-BR",
 "stimulus": "&lt;p&gt;Combine as seguintes escritas por extenso com sua expressão correspondente usando algarimos.&lt;/p&gt;",
 "hint": "&lt;p&gt;A posição de cada algarismo determina a maneira como o número é lido.&lt;/p&gt;",
 "feedback": "&lt;p&gt;A posição de cada algarismo determina a forma como o número é lido: a partir da direita, o primeiro algarismo são as unidades, o segundo são as dezenas, o terceiro são as centenas, o quarto são as unidades de milhar e o quinto são as dezenas de milhar.&lt;/p&gt;",
 "seed": {
 "parameters": [
 {
 "name": "Q1",
 "label": null,
 "min": 1000,
 "max": 99999,
 "step": 1
 },
 {
 "name": "Q2",
 "label": null,
 "min": 1000,
 "max": 99999,
 "step": 1
 },
 {
 "name": "Q3",
 "label": null,
 "min": 1000,
 "max": 99999,
 "step": 1
 }
 ],
 "calculated": [
 { 
 "name": "A1", 
 "label": "{{Q1}}", 
 "function": "Lemonlib.numToWords({{Q1}},'pt')[0].toUpperCase() + Lemonlib.numToWords({{Q1}},'pt').slice(1,)" 
 }, 
 { 
 "name": "A2", 
 "label": "{{Q2}}", 
 "function": "Lemonlib.numToWords({{Q2}},'pt')[0].toUpperCase() + Lemonlib.numToWords({{Q2}},'pt').slice(1,)" 
 }, 
 { 
 "name": "A3", 
 "label": "{{Q3}}", 
 "function": "Lemonlib.numToWords({{Q3}},'pt')[0].toUpperCase() + Lemonlib.numToWords({{Q3}},'pt').slice(1,)" 
 }
 ],
 "isNumToWords": true,
 "uniques": true
 },
 "algorithm": {
 "name": "linkOperationResult",
 "params": {
 "invert": false
 },
 "template": "Match list"
 }
 }</v>
      </c>
      <c r="AA39" s="42" t="s">
        <v>215</v>
      </c>
      <c r="AB39" s="22" t="str">
        <f t="shared" si="2"/>
        <v>M3-NyO-2b-I-1</v>
      </c>
      <c r="AC39" s="22" t="str">
        <f t="shared" si="3"/>
        <v>M3-NyO-2b-I-1-BR</v>
      </c>
      <c r="AD39" s="20" t="s">
        <v>47</v>
      </c>
      <c r="AE39" s="24"/>
      <c r="AF39" s="43"/>
      <c r="AG39" s="9" t="s">
        <v>49</v>
      </c>
    </row>
    <row r="40" ht="112.5" customHeight="1">
      <c r="A40" s="9" t="s">
        <v>208</v>
      </c>
      <c r="B40" s="8" t="s">
        <v>209</v>
      </c>
      <c r="C40" s="9" t="s">
        <v>50</v>
      </c>
      <c r="D40" s="9" t="s">
        <v>36</v>
      </c>
      <c r="E40" s="11"/>
      <c r="F40" s="12" t="s">
        <v>216</v>
      </c>
      <c r="G40" s="12"/>
      <c r="H40" s="8"/>
      <c r="I40" s="11" t="s">
        <v>38</v>
      </c>
      <c r="J40" s="11" t="s">
        <v>92</v>
      </c>
      <c r="K40" s="12" t="s">
        <v>217</v>
      </c>
      <c r="L40" s="12" t="s">
        <v>218</v>
      </c>
      <c r="M40" s="11" t="s">
        <v>42</v>
      </c>
      <c r="N40" s="8" t="s">
        <v>213</v>
      </c>
      <c r="O40" s="27" t="s">
        <v>219</v>
      </c>
      <c r="P40" s="18"/>
      <c r="Q40" s="22"/>
      <c r="R40" s="8"/>
      <c r="S40" s="8"/>
      <c r="T40" s="18"/>
      <c r="U40" s="18"/>
      <c r="V40" s="8"/>
      <c r="W40" s="8"/>
      <c r="X40" s="22"/>
      <c r="Y40" s="20" t="s">
        <v>45</v>
      </c>
      <c r="Z40" s="21" t="str">
        <f t="shared" si="1"/>
        <v>{
    "id": "M3-NyO-2b-E-1-BR",
    "stimulus": "&lt;p&gt;Expresse usando algarismos a seguinte escrita por extenso.&lt;/p&gt;",
    "template": "&lt;p&gt;O número {{T1}} usando algarismos é: {{response}}&lt;/p&gt;",
    "hint": "&lt;p&gt;A posição de cada algarismo determina a maneira como o número é lido.&lt;/p&gt;",
    "feedback": "&lt;p&gt;A posição de cada algarismo determina a forma como o número é lido: a partir da direita, o primeiro algarismo são as unidades, o segundo são as dezenas, o terceiro são as centenas, o quarto são as unidades de milhar e o quinto são as dezenas de milhar.&lt;/p&gt;",
    "seed": {
        "parameters": [
            {
                "name": "Q1",
                "label": null,
                "min": 1000,
                "max": 99999,
                "step": 1
            }
        ],
        "calculated": [
            {
                "name": "A1",
                "label": "{{Q1}}",
                "function": "{{Q1}}"
            },
            {
                "name": "T1",
                "label": "",
                "function": "Lemonlib.numToWords({{Q1}},'pt')",
                "temp": true
            }
        ],
        "uniques": true
    },
    "algorithm": {
        "name": "calculateOperation",
        "params": {
            "method": "equivLiteral","keyboard": "NUMERICAL"
        }
    }
}</v>
      </c>
      <c r="AA40" s="47" t="s">
        <v>220</v>
      </c>
      <c r="AB40" s="22" t="str">
        <f t="shared" si="2"/>
        <v>M3-NyO-2b-E-1</v>
      </c>
      <c r="AC40" s="22" t="str">
        <f t="shared" si="3"/>
        <v>M3-NyO-2b-E-1-BR</v>
      </c>
      <c r="AD40" s="20" t="s">
        <v>47</v>
      </c>
      <c r="AE40" s="24"/>
      <c r="AF40" s="43"/>
      <c r="AG40" s="9" t="s">
        <v>49</v>
      </c>
    </row>
    <row r="41" ht="112.5" customHeight="1">
      <c r="A41" s="9" t="s">
        <v>208</v>
      </c>
      <c r="B41" s="8" t="s">
        <v>209</v>
      </c>
      <c r="C41" s="9" t="s">
        <v>68</v>
      </c>
      <c r="D41" s="9" t="s">
        <v>36</v>
      </c>
      <c r="E41" s="11"/>
      <c r="F41" s="12" t="s">
        <v>221</v>
      </c>
      <c r="G41" s="12"/>
      <c r="H41" s="8"/>
      <c r="I41" s="11" t="s">
        <v>38</v>
      </c>
      <c r="J41" s="11" t="s">
        <v>92</v>
      </c>
      <c r="K41" s="12" t="s">
        <v>222</v>
      </c>
      <c r="L41" s="13" t="s">
        <v>94</v>
      </c>
      <c r="M41" s="11" t="s">
        <v>42</v>
      </c>
      <c r="N41" s="8" t="s">
        <v>213</v>
      </c>
      <c r="O41" s="27" t="s">
        <v>219</v>
      </c>
      <c r="P41" s="18"/>
      <c r="Q41" s="22"/>
      <c r="R41" s="8"/>
      <c r="S41" s="8"/>
      <c r="T41" s="18"/>
      <c r="U41" s="8"/>
      <c r="V41" s="8"/>
      <c r="W41" s="8"/>
      <c r="X41" s="22"/>
      <c r="Y41" s="20" t="s">
        <v>45</v>
      </c>
      <c r="Z41" s="21" t="str">
        <f t="shared" si="1"/>
        <v>{
    "id": "M3-NyO-2b-A-1-BR",
    "stimulus": "&lt;p&gt;A população de uma determinada cidade é de {{T1}} habitantes. Escreva esse número usando algarismos.&lt;/p&gt;",
    "template": "&lt;p&gt;A população é de {{response}} habitantes.&lt;/p&gt;",
    "hint": "&lt;p&gt;A posição de cada algarismo determina a maneira como o número é lido.&lt;/p&gt;",
    "feedback": "&lt;p&gt;A posição de cada algarismo determina a forma como o número é lido: a partir da direita, o primeiro algarismo são as unidades, o segundo são as dezenas, o terceiro são as centenas, o quarto são as unidades de milhar e o quinto são as dezenas de milhar.&lt;/p&gt;",
    "seed": {
        "parameters": [
            {
                "name": "Q1",
                "label": null,
                "min": 1000,
                "max": 99999,
                "step": 1
            }
        ],
        "calculated": [
            {
                "name": "A1",
                "label": "{{Q1}}",
                "function": "{{Q1}}"
            },
            {
                "name": "T1",
                "label": "",
                "function": "Lemonlib.numToWords({{Q1}},'pt')",
                "temp": true
            }
        ],
        "uniques": true
    },
    "algorithm": {
        "name": "calculateOperation",
        "params": {
            "method": "equivLiteral","keyboard": "NUMERICAL"
        }
    }
}</v>
      </c>
      <c r="AA41" s="47" t="s">
        <v>223</v>
      </c>
      <c r="AB41" s="22" t="str">
        <f t="shared" si="2"/>
        <v>M3-NyO-2b-A-1</v>
      </c>
      <c r="AC41" s="22" t="str">
        <f t="shared" si="3"/>
        <v>M3-NyO-2b-A-1-BR</v>
      </c>
      <c r="AD41" s="20" t="s">
        <v>47</v>
      </c>
      <c r="AE41" s="24"/>
      <c r="AF41" s="43"/>
      <c r="AG41" s="9" t="s">
        <v>49</v>
      </c>
    </row>
    <row r="42" ht="112.5" customHeight="1">
      <c r="A42" s="9" t="s">
        <v>208</v>
      </c>
      <c r="B42" s="8" t="s">
        <v>209</v>
      </c>
      <c r="C42" s="9" t="s">
        <v>68</v>
      </c>
      <c r="D42" s="9" t="s">
        <v>36</v>
      </c>
      <c r="E42" s="11"/>
      <c r="F42" s="12" t="s">
        <v>224</v>
      </c>
      <c r="G42" s="12"/>
      <c r="H42" s="8"/>
      <c r="I42" s="11" t="s">
        <v>38</v>
      </c>
      <c r="J42" s="11" t="s">
        <v>92</v>
      </c>
      <c r="K42" s="12" t="s">
        <v>225</v>
      </c>
      <c r="L42" s="13" t="s">
        <v>94</v>
      </c>
      <c r="M42" s="11" t="s">
        <v>42</v>
      </c>
      <c r="N42" s="8" t="s">
        <v>213</v>
      </c>
      <c r="O42" s="27" t="s">
        <v>219</v>
      </c>
      <c r="P42" s="8"/>
      <c r="Q42" s="22"/>
      <c r="R42" s="8"/>
      <c r="S42" s="8"/>
      <c r="T42" s="18"/>
      <c r="U42" s="8"/>
      <c r="V42" s="8"/>
      <c r="W42" s="8"/>
      <c r="X42" s="22"/>
      <c r="Y42" s="20" t="s">
        <v>45</v>
      </c>
      <c r="Z42" s="21" t="str">
        <f t="shared" si="1"/>
        <v>{
    "id": "M3-NyO-2b-A-2-BR",
    "stimulus": "&lt;p&gt;O público em uma partida de futebol foi de {{T1}} espectadores. Escreva essa expressão usando algarismos.&lt;/p&gt;",
    "template": "&lt;p&gt;O público da partida foi de {{response}} espectadores.&lt;/p&gt;",
    "hint": "&lt;p&gt;A posição de cada algarismo determina a maneira como o número é lido.&lt;/p&gt;",
    "feedback": "&lt;p&gt;A posição de cada algarismo determina a forma como o número é lido: a partir da direita, o primeiro algarismo são as unidades, o segundo são as dezenas, o terceiro são as centenas, o quarto são as unidades de milhar e o quinto são as dezenas de milhar.&lt;/p&gt;",
    "seed": {
        "parameters": [
            {
                "name": "Q1",
                "label": null,
                "min": 5000,
                "max": 80000,
                "step": 1
            }
        ],
        "calculated": [
            {
                "name": "A1",
                "label": "{{Q1}}",
                "function": "{{Q1}}"
            },
            {
                "name": "T1",
                "label": "",
                "function": "Lemonlib.numToWords({{Q1}},'pt')",
                "temp": true
            }
        ],
        "uniques": true
    },
    "algorithm": {
        "name": "calculateOperation",
        "params": {
            "method": "equivLiteral","keyboard": "NUMERICAL"
        }
    }
}</v>
      </c>
      <c r="AA42" s="47" t="s">
        <v>226</v>
      </c>
      <c r="AB42" s="22" t="str">
        <f t="shared" si="2"/>
        <v>M3-NyO-2b-A-2</v>
      </c>
      <c r="AC42" s="22" t="str">
        <f t="shared" si="3"/>
        <v>M3-NyO-2b-A-2-BR</v>
      </c>
      <c r="AD42" s="20" t="s">
        <v>47</v>
      </c>
      <c r="AE42" s="24"/>
      <c r="AF42" s="43"/>
      <c r="AG42" s="9" t="s">
        <v>49</v>
      </c>
    </row>
    <row r="43" ht="112.5" customHeight="1">
      <c r="A43" s="9" t="s">
        <v>208</v>
      </c>
      <c r="B43" s="8" t="s">
        <v>209</v>
      </c>
      <c r="C43" s="9" t="s">
        <v>68</v>
      </c>
      <c r="D43" s="9" t="s">
        <v>36</v>
      </c>
      <c r="E43" s="11"/>
      <c r="F43" s="12" t="s">
        <v>227</v>
      </c>
      <c r="G43" s="12"/>
      <c r="H43" s="13"/>
      <c r="I43" s="11" t="s">
        <v>38</v>
      </c>
      <c r="J43" s="11" t="s">
        <v>92</v>
      </c>
      <c r="K43" s="12" t="s">
        <v>228</v>
      </c>
      <c r="L43" s="13" t="s">
        <v>94</v>
      </c>
      <c r="M43" s="11" t="s">
        <v>42</v>
      </c>
      <c r="N43" s="8" t="s">
        <v>213</v>
      </c>
      <c r="O43" s="27" t="s">
        <v>219</v>
      </c>
      <c r="P43" s="8"/>
      <c r="Q43" s="22"/>
      <c r="R43" s="8"/>
      <c r="S43" s="8"/>
      <c r="T43" s="18"/>
      <c r="U43" s="8"/>
      <c r="V43" s="8"/>
      <c r="W43" s="8"/>
      <c r="X43" s="22"/>
      <c r="Y43" s="20" t="s">
        <v>45</v>
      </c>
      <c r="Z43" s="21" t="str">
        <f t="shared" si="1"/>
        <v>{
    "id": "M3-NyO-2b-A-3-BR",
    "stimulus": "&lt;p&gt;Uma banda de rock vendeu {{T1}} ingressos para um show. Escreva este número usando algarismos.&lt;/p&gt;",
    "template": "&lt;p&gt;Foram vendidos {{response}} ingressos.&lt;/p&gt;",
    "hint": "&lt;p&gt;A posição de cada algarismo determina a maneira como o número é lido.&lt;/p&gt;",
    "feedback": "&lt;p&gt;A posição de cada algarismo determina a forma como o número é lido: a partir da direita, o primeiro algarismo são as unidades, o segundo são as dezenas, o terceiro são as centenas, o quarto são as unidades de milhar e o quinto são as dezenas de milhar.&lt;/p&gt;",
    "seed": {
        "parameters": [
            {
                "name": "Q1",
                "label": null,
                "min": 10000,
                "max": 20000,
                "step": 10
            }
        ],
        "calculated": [
            {
                "name": "A1",
                "label": "{{Q1}}",
                "function": "{{Q1}}"
            },
            {
                "name": "T1",
                "label": "",
                "function": "Lemonlib.numToWords({{Q1}},'pt')",
                "temp": true
            }
        ],
        "uniques": true
    },
    "algorithm": {
        "name": "calculateOperation",
        "params": {
            "method": "equivLiteral","keyboard": "NUMERICAL"
        }
    }
}</v>
      </c>
      <c r="AA43" s="47" t="s">
        <v>229</v>
      </c>
      <c r="AB43" s="22" t="str">
        <f t="shared" si="2"/>
        <v>M3-NyO-2b-A-3</v>
      </c>
      <c r="AC43" s="22" t="str">
        <f t="shared" si="3"/>
        <v>M3-NyO-2b-A-3-BR</v>
      </c>
      <c r="AD43" s="20" t="s">
        <v>47</v>
      </c>
      <c r="AE43" s="24"/>
      <c r="AF43" s="43"/>
      <c r="AG43" s="9" t="s">
        <v>49</v>
      </c>
    </row>
    <row r="44" ht="112.5" customHeight="1">
      <c r="A44" s="9" t="s">
        <v>208</v>
      </c>
      <c r="B44" s="8" t="s">
        <v>209</v>
      </c>
      <c r="C44" s="9" t="s">
        <v>68</v>
      </c>
      <c r="D44" s="9" t="s">
        <v>36</v>
      </c>
      <c r="E44" s="11"/>
      <c r="F44" s="13" t="s">
        <v>230</v>
      </c>
      <c r="G44" s="13"/>
      <c r="H44" s="8"/>
      <c r="I44" s="11" t="s">
        <v>38</v>
      </c>
      <c r="J44" s="11" t="s">
        <v>92</v>
      </c>
      <c r="K44" s="12" t="s">
        <v>231</v>
      </c>
      <c r="L44" s="13" t="s">
        <v>94</v>
      </c>
      <c r="M44" s="11" t="s">
        <v>42</v>
      </c>
      <c r="N44" s="8" t="s">
        <v>213</v>
      </c>
      <c r="O44" s="27" t="s">
        <v>219</v>
      </c>
      <c r="P44" s="8"/>
      <c r="Q44" s="22"/>
      <c r="R44" s="8"/>
      <c r="S44" s="8"/>
      <c r="T44" s="8"/>
      <c r="U44" s="8"/>
      <c r="V44" s="8"/>
      <c r="W44" s="8"/>
      <c r="X44" s="22"/>
      <c r="Y44" s="20" t="s">
        <v>45</v>
      </c>
      <c r="Z44" s="21" t="str">
        <f t="shared" si="1"/>
        <v>{
    "id": "M3-NyO-2b-A-4-BR",
    "stimulus": "&lt;p&gt;O número de pessoas com menos de {{Q2}} anos em uma comunidade independente é de {{T1}}. Escreva este número usando algarismos.&lt;/p&gt;",
    "template": "&lt;p&gt;Há {{response}} pessoas com menos de {{Q2}} anos.&lt;/p&gt;",
    "hint": "&lt;p&gt;A posição de cada algarismo determina a maneira como o número é lido.&lt;/p&gt;",
    "feedback": "&lt;p&gt;A posição de cada algarismo determina a forma como o número é lido: a partir da direita, o primeiro algarismo são as unidades, o segundo são as dezenas, o terceiro são as centenas, o quarto são as unidades de milhar e o quinto são as dezenas de milhar.&lt;/p&gt;",
    "seed": {
        "parameters": [
            {
                "name": "Q1",
                "label": null,
                "min": 10000,
                "max": 50000,
                "step": 1
            },
            {
                "name": "Q2",
                "list": [
                    "10",
                    "20",
                    "30",
                    "40",
                    "50"
                ]
            }
        ],
        "calculated": [
            {
                "name": "A1",
                "label": "{{Q1}}",
                "function": "{{Q1}}"
            },
            {
                "name": "T1",
                "label": "",
                "function": "Lemonlib.numToWords({{Q1}},'pt')",
                "temp": true
            }
        ],
        "uniques": true
    },
    "algorithm": {
        "name": "calculateOperation",
        "params": {
            "method": "equivLiteral","keyboard": "NUMERICAL"
        }
    }
}</v>
      </c>
      <c r="AA44" s="47" t="s">
        <v>232</v>
      </c>
      <c r="AB44" s="22" t="str">
        <f t="shared" si="2"/>
        <v>M3-NyO-2b-A-4</v>
      </c>
      <c r="AC44" s="22" t="str">
        <f t="shared" si="3"/>
        <v>M3-NyO-2b-A-4-BR</v>
      </c>
      <c r="AD44" s="20" t="s">
        <v>47</v>
      </c>
      <c r="AE44" s="24"/>
      <c r="AF44" s="43"/>
      <c r="AG44" s="9" t="s">
        <v>49</v>
      </c>
    </row>
    <row r="45" ht="112.5" customHeight="1">
      <c r="A45" s="9" t="s">
        <v>208</v>
      </c>
      <c r="B45" s="8" t="s">
        <v>209</v>
      </c>
      <c r="C45" s="9" t="s">
        <v>68</v>
      </c>
      <c r="D45" s="9" t="s">
        <v>36</v>
      </c>
      <c r="E45" s="11"/>
      <c r="F45" s="13" t="s">
        <v>233</v>
      </c>
      <c r="G45" s="13"/>
      <c r="H45" s="8"/>
      <c r="I45" s="11" t="s">
        <v>38</v>
      </c>
      <c r="J45" s="11" t="s">
        <v>92</v>
      </c>
      <c r="K45" s="12" t="s">
        <v>234</v>
      </c>
      <c r="L45" s="13" t="s">
        <v>94</v>
      </c>
      <c r="M45" s="11" t="s">
        <v>42</v>
      </c>
      <c r="N45" s="8" t="s">
        <v>213</v>
      </c>
      <c r="O45" s="27" t="s">
        <v>219</v>
      </c>
      <c r="P45" s="8"/>
      <c r="Q45" s="22"/>
      <c r="R45" s="8"/>
      <c r="S45" s="8"/>
      <c r="T45" s="8"/>
      <c r="U45" s="8"/>
      <c r="V45" s="8"/>
      <c r="W45" s="8"/>
      <c r="X45" s="22"/>
      <c r="Y45" s="20" t="s">
        <v>45</v>
      </c>
      <c r="Z45" s="21" t="str">
        <f t="shared" si="1"/>
        <v>{
    "id": "M3-NyO-2b-A-5-BR",
    "stimulus": "&lt;p&gt;Em uma escavação foram encontrados fósseis com cerca de {{T1}} anos de idade. Escreva este número usando algarismos.&lt;/p&gt;",
    "template": "&lt;p&gt;O fósseis tem cerca de {{response}} anos.&lt;/p&gt;",
    "hint": "&lt;p&gt;A posição de cada algarismo determina a maneira como o número é lido.&lt;/p&gt;",
    "feedback": "&lt;p&gt;A posição de cada algarismo determina a forma como o número é lido: a partir da direita, o primeiro algarismo são as unidades, o segundo são as dezenas, o terceiro são as centenas, o quarto são as unidades de milhar e o quinto são as dezenas de milhar.&lt;/p&gt;",
    "seed": {
        "parameters": [
            {
                "name": "Q1",
                "label": null,
                "min": 10000,
                "max": 90000,
                "step": 5000
            }
        ],
        "calculated": [
            {
                "name": "A1",
                "label": "{{Q1}}",
                "function": "{{Q1}}"
            },
            {
                "name": "T1",
                "label": "",
                "function": "Lemonlib.numToWords({{Q1}},'pt')",
                "temp": true
            }
        ],
        "uniques": true
    },
    "algorithm": {
        "name": "calculateOperation",
        "params": {
            "method": "equivLiteral","keyboard": "NUMERICAL"
        }
    }
}</v>
      </c>
      <c r="AA45" s="47" t="s">
        <v>235</v>
      </c>
      <c r="AB45" s="22" t="str">
        <f t="shared" si="2"/>
        <v>M3-NyO-2b-A-5</v>
      </c>
      <c r="AC45" s="22" t="str">
        <f t="shared" si="3"/>
        <v>M3-NyO-2b-A-5-BR</v>
      </c>
      <c r="AD45" s="20" t="s">
        <v>47</v>
      </c>
      <c r="AE45" s="24"/>
      <c r="AF45" s="43"/>
      <c r="AG45" s="9" t="s">
        <v>49</v>
      </c>
    </row>
    <row r="46" ht="112.5" customHeight="1">
      <c r="A46" s="9" t="s">
        <v>236</v>
      </c>
      <c r="B46" s="8" t="s">
        <v>237</v>
      </c>
      <c r="C46" s="9" t="s">
        <v>35</v>
      </c>
      <c r="D46" s="48" t="s">
        <v>36</v>
      </c>
      <c r="E46" s="11"/>
      <c r="F46" s="25" t="s">
        <v>238</v>
      </c>
      <c r="G46" s="25"/>
      <c r="H46" s="25"/>
      <c r="I46" s="24" t="s">
        <v>38</v>
      </c>
      <c r="J46" s="24" t="s">
        <v>111</v>
      </c>
      <c r="K46" s="23" t="s">
        <v>239</v>
      </c>
      <c r="L46" s="25" t="s">
        <v>240</v>
      </c>
      <c r="M46" s="14" t="s">
        <v>42</v>
      </c>
      <c r="N46" s="32" t="s">
        <v>241</v>
      </c>
      <c r="O46" s="15" t="s">
        <v>242</v>
      </c>
      <c r="P46" s="8"/>
      <c r="Q46" s="22"/>
      <c r="R46" s="18"/>
      <c r="S46" s="18"/>
      <c r="T46" s="18"/>
      <c r="U46" s="18"/>
      <c r="V46" s="18"/>
      <c r="W46" s="18"/>
      <c r="X46" s="22"/>
      <c r="Y46" s="20" t="s">
        <v>45</v>
      </c>
      <c r="Z46" s="21" t="str">
        <f t="shared" si="1"/>
        <v>{"id":"M3-NyO-3a-I-1-BR","stimulus":"&lt;p&gt;Indique se as seguintes comparações estão corretas ou incorretas.&lt;/p&gt;","hint":"&lt;p&gt;O símbolo &gt; significa &lt;i&gt;maior que&lt;/i&gt; e o símbolo &lt;, &lt;i&gt;menor que.&lt;/i&gt;&lt;/p&gt;","feedback":"&lt;p&gt;Um número é maior que outro (&gt;) quando seus algarimos da esquerda para a direita são maiores. E ao contrário, é menor que outro (&lt;) quando seus algarismos são menores.&lt;/p&gt;","seed":{"parameters":[{"name":"Q1","label":null,"min":7000,"max":7499,"step":1},{"name":"Q2","label":null,"min":7500,"max":7999,"step":1},{"name":"Q3","label":null,"min":1000,"max":1499,"step":1},{"name":"Q4","label":null,"min":1500,"max":1999,"step":1},{"name":"Q5","label":null,"min":1000,"max":4999,"step":1},{"name":"Q6","label":null,"min":5000,"max":9999,"step":1},{"name":"Q7","label":null,"min":1000,"max":3999,"step":1},{"name":"Q8","label":null,"min":4000,"max":9999,"step":1}],"calculated":[{"name":"A1","label":"{{Q1}} &lt; {{Q2}}","function":""},{"name":"A2","label":"{{Q4}} &gt; {{Q3}}","function":""},{"name":"A3","label":"{{Q5}} &lt; {{Q6}}","function":""},{"name":"A4","label":"{{Q7}} &lt; {{Q8}}","function":""},{"name":"A5","label":"{{Q2}} &lt; {{Q1}}","function":"","incorrect":true},{"name":"A6","label":"{{Q3}} &gt; {{Q4}}","function":"","incorrect":true},{"name":"A7","label":"{{Q6}} &lt; {{Q5}}","function":"","incorrect":true},{"name":"A8","label":"{{Q8}} &lt; {{Q7}}","function":"","incorrect":true}],"uniques":true},"algorithm":{"name":"trueFalse","template":"Choice matrix – inline","params":{"countCorrect":2,"countIncorrect":2,"options":["Correta","Incorreta"]}}}</v>
      </c>
      <c r="AA46" s="28" t="s">
        <v>243</v>
      </c>
      <c r="AB46" s="22" t="str">
        <f t="shared" si="2"/>
        <v>M3-NyO-3a-I-1</v>
      </c>
      <c r="AC46" s="22" t="str">
        <f t="shared" si="3"/>
        <v>M3-NyO-3a-I-1-BR</v>
      </c>
      <c r="AD46" s="20" t="s">
        <v>47</v>
      </c>
      <c r="AE46" s="10"/>
      <c r="AF46" s="9" t="s">
        <v>48</v>
      </c>
      <c r="AG46" s="9" t="s">
        <v>49</v>
      </c>
    </row>
    <row r="47" ht="112.5" customHeight="1">
      <c r="A47" s="9" t="s">
        <v>236</v>
      </c>
      <c r="B47" s="8" t="s">
        <v>237</v>
      </c>
      <c r="C47" s="9" t="s">
        <v>50</v>
      </c>
      <c r="D47" s="10" t="s">
        <v>36</v>
      </c>
      <c r="E47" s="11"/>
      <c r="F47" s="25" t="s">
        <v>244</v>
      </c>
      <c r="G47" s="25"/>
      <c r="H47" s="25"/>
      <c r="I47" s="24" t="s">
        <v>38</v>
      </c>
      <c r="J47" s="24" t="s">
        <v>156</v>
      </c>
      <c r="K47" s="25" t="s">
        <v>245</v>
      </c>
      <c r="L47" s="34" t="s">
        <v>246</v>
      </c>
      <c r="M47" s="14" t="s">
        <v>42</v>
      </c>
      <c r="N47" s="15" t="s">
        <v>247</v>
      </c>
      <c r="O47" s="15" t="s">
        <v>248</v>
      </c>
      <c r="P47" s="8"/>
      <c r="Q47" s="22"/>
      <c r="R47" s="18"/>
      <c r="S47" s="18"/>
      <c r="T47" s="18"/>
      <c r="U47" s="18"/>
      <c r="V47" s="18"/>
      <c r="W47" s="18"/>
      <c r="X47" s="22"/>
      <c r="Y47" s="20" t="s">
        <v>45</v>
      </c>
      <c r="Z47" s="21" t="str">
        <f t="shared" si="1"/>
        <v>{"id":"M3-NyO-3a-E-1-BR","stimulus":"&lt;p&gt;Preencha as lacunas para ordenar os números: {{Q1}}, {{Q2}} e {{Q3}}.&lt;/p&gt;","template":"&lt;p style=\"text-align: center\"&gt;{{response}} &gt; {{response}} &gt; {{response}}&lt;/p&gt;","hint":"&lt;p&gt;Se dois números tiverem o mesmo número de dígitos, compare cada dígito começando pela esquerda. Se um dos dois tem mais algarismos que o outro, então ele é o maior.&lt;/p&gt;","feedback":"&lt;p&gt;Se dois números tiverem o mesmo número de dígitos, compare cada dígito começando pela esquerda. Se um dos dois tem mais algarismos que o outro, então ele é o maior.&lt;/p&gt;","seed":{"parameters":[{"name":"Q1","label":null,"min":1000,"max":9999,"step":1},{"name":"Q2","label":null,"min":1000,"max":9999,"step":1},{"name":"Q3","label":null,"min":1000,"max":9999,"step":1}],"calculated":[{"name":"A1","label":"{{function}}","function":"math.max({{Q1}}, {{Q2}}, {{Q3}})"},{"name":"A2","label":"{{function}}","function":"{{Q1}}+{{Q2}}+{{Q3}}-math.min({{Q1}}, {{Q2}}, {{Q3}})-math.max({{Q1}}, {{Q2}}, {{Q3}})"},{"name":"A3","label":"{{function}}","function":"math.min({{Q1}}, {{Q2}}, {{Q3}})"}],"uniques":true},"algorithm":{"name":"calculateOperation","params":{"method":"equivLiteral","keyboard":"NUMERICAL"}}}</v>
      </c>
      <c r="AA47" s="21" t="s">
        <v>249</v>
      </c>
      <c r="AB47" s="22" t="str">
        <f t="shared" si="2"/>
        <v>M3-NyO-3a-E-1</v>
      </c>
      <c r="AC47" s="22" t="str">
        <f t="shared" si="3"/>
        <v>M3-NyO-3a-E-1-BR</v>
      </c>
      <c r="AD47" s="20" t="s">
        <v>47</v>
      </c>
      <c r="AE47" s="10"/>
      <c r="AF47" s="9" t="s">
        <v>48</v>
      </c>
      <c r="AG47" s="9" t="s">
        <v>49</v>
      </c>
    </row>
    <row r="48" ht="112.5" customHeight="1">
      <c r="A48" s="9" t="s">
        <v>236</v>
      </c>
      <c r="B48" s="8" t="s">
        <v>237</v>
      </c>
      <c r="C48" s="9" t="s">
        <v>68</v>
      </c>
      <c r="D48" s="10" t="s">
        <v>36</v>
      </c>
      <c r="E48" s="20"/>
      <c r="F48" s="35" t="s">
        <v>250</v>
      </c>
      <c r="G48" s="35"/>
      <c r="H48" s="49" t="s">
        <v>251</v>
      </c>
      <c r="I48" s="26" t="s">
        <v>38</v>
      </c>
      <c r="J48" s="26" t="s">
        <v>156</v>
      </c>
      <c r="K48" s="34" t="s">
        <v>252</v>
      </c>
      <c r="L48" s="35" t="s">
        <v>253</v>
      </c>
      <c r="M48" s="14" t="s">
        <v>42</v>
      </c>
      <c r="N48" s="15" t="s">
        <v>247</v>
      </c>
      <c r="O48" s="15" t="s">
        <v>248</v>
      </c>
      <c r="P48" s="8"/>
      <c r="Q48" s="22"/>
      <c r="R48" s="18"/>
      <c r="S48" s="18"/>
      <c r="T48" s="18"/>
      <c r="U48" s="18"/>
      <c r="V48" s="18"/>
      <c r="W48" s="18"/>
      <c r="X48" s="22"/>
      <c r="Y48" s="20" t="s">
        <v>45</v>
      </c>
      <c r="Z48" s="21" t="str">
        <f t="shared" si="1"/>
        <v>{"id":"M3-NyO-3a-A-1-BR","stimulus":"&lt;p&gt;Em uma cidade do interior, anulamente é realizada uma corrida de rua em que os moradores da cidade podem participar. A primeira vez que houve essa corrida, {{Q1}} corredores se inscreveram. No segundo ano, {{Q2}} pessoas participaram e no terceiro ano, {{Q3}}. Escreva cada número de corredores seguindo a ordem indicada.&lt;/p&gt;","template":"&lt;p style=\"text-align: center\"&gt;{{response}} &gt; {{response}} &gt; {{response}}&lt;/p&gt;","hint":"&lt;p&gt;Se dois números tiverem o mesmo número de dígitos, compare cada dígito começando pela esquerda. Se um dos dois tem mais algarismos que o outro, então ele é o maior.&lt;/p&gt;","feedback":"&lt;p&gt;Se dois números tiverem o mesmo número de dígitos, compare cada dígito começando pela esquerda. Se um dos dois tem mais algarismos que o outro, então ele é o maior.&lt;/p&gt;","seed":{"parameters":[{"name":"Q1","label":null,"min":1000,"max":9999,"step":1},{"name":"Q2","label":null,"min":1000,"max":9999,"step":1},{"name":"Q3","label":null,"min":1000,"max":9999,"step":1}],"calculated":[{"name":"A1","label":"{{function}}","function":"math.max({{Q1}}, {{Q2}}, {{Q3}})"},{"name":"A2","label":"{{function}}","function":"{{Q1}}+{{Q2}}+{{Q3}}-math.max({{Q1}}, {{Q2}}, {{Q3}})-math.min({{Q1}}, {{Q2}}, {{Q3}})"},{"name":"A3","label":"{{function}}","function":"math.min({{Q1}}, {{Q2}}, {{Q3}})"}],"uniques":true},"algorithm":{"name":"calculateOperation","params":{"method":"equivLiteral","keyboard":"NUMERICAL"}}}</v>
      </c>
      <c r="AA48" s="21" t="s">
        <v>254</v>
      </c>
      <c r="AB48" s="22" t="str">
        <f t="shared" si="2"/>
        <v>M3-NyO-3a-A-1</v>
      </c>
      <c r="AC48" s="22" t="str">
        <f t="shared" si="3"/>
        <v>M3-NyO-3a-A-1-BR</v>
      </c>
      <c r="AD48" s="20" t="s">
        <v>47</v>
      </c>
      <c r="AE48" s="10"/>
      <c r="AF48" s="9" t="s">
        <v>48</v>
      </c>
      <c r="AG48" s="9" t="s">
        <v>49</v>
      </c>
    </row>
    <row r="49" ht="112.5" customHeight="1">
      <c r="A49" s="9" t="s">
        <v>236</v>
      </c>
      <c r="B49" s="8" t="s">
        <v>237</v>
      </c>
      <c r="C49" s="9" t="s">
        <v>68</v>
      </c>
      <c r="D49" s="10" t="s">
        <v>36</v>
      </c>
      <c r="E49" s="11"/>
      <c r="F49" s="35" t="s">
        <v>255</v>
      </c>
      <c r="G49" s="35"/>
      <c r="H49" s="49" t="s">
        <v>251</v>
      </c>
      <c r="I49" s="26" t="s">
        <v>38</v>
      </c>
      <c r="J49" s="26" t="s">
        <v>156</v>
      </c>
      <c r="K49" s="34" t="s">
        <v>252</v>
      </c>
      <c r="L49" s="35" t="s">
        <v>256</v>
      </c>
      <c r="M49" s="14" t="s">
        <v>42</v>
      </c>
      <c r="N49" s="15" t="s">
        <v>247</v>
      </c>
      <c r="O49" s="15" t="s">
        <v>248</v>
      </c>
      <c r="P49" s="8"/>
      <c r="Q49" s="22"/>
      <c r="R49" s="18"/>
      <c r="S49" s="18"/>
      <c r="T49" s="18"/>
      <c r="U49" s="18"/>
      <c r="V49" s="18"/>
      <c r="W49" s="18"/>
      <c r="X49" s="22"/>
      <c r="Y49" s="20" t="s">
        <v>45</v>
      </c>
      <c r="Z49" s="21" t="str">
        <f t="shared" si="1"/>
        <v>{"id":"M3-NyO-3a-A-2-BR","stimulus":"&lt;p&gt;Nas eleições para prefeito de uma cidade, o primeiro candidato obteve {{Q1}} votos, o segundo obteve {{Q2}} votos e o terceiro, {{Q3}}. Escreva cada número de votos seguindo a ordem indicada.&lt;/p&gt;","template":"&lt;p style=\"text-align: center\"&gt;{{response}} &lt; {{response}} &lt; {{response}}&lt;/p&gt;","hint":"&lt;p&gt;Se dois números tiverem o mesmo número de dígitos, compare cada dígito começando pela esquerda. Se um dos dois tem mais algarismos que o outro, então ele é o maior.&lt;/p&gt;","feedback":"&lt;p&gt;Se dois números tiverem o mesmo número de dígitos, compare cada dígito começando pela esquerda. Se um dos dois tem mais algarismos que o outro, então ele é o maior.&lt;/p&gt;","seed":{"parameters":[{"name":"Q1","label":null,"min":1000,"max":9999,"step":1},{"name":"Q2","label":null,"min":1000,"max":9999,"step":1},{"name":"Q3","label":null,"min":1000,"max":9999,"step":1}],"calculated":[{"name":"A1","label":"{{function}}","function":"math.min({{Q1}}, {{Q2}}, {{Q3}})"},{"name":"A2","label":"{{function}}","function":"{{Q1}}+{{Q2}}+{{Q3}}-math.max({{Q1}}, {{Q2}}, {{Q3}})-math.min({{Q1}}, {{Q2}}, {{Q3}})"},{"name":"A3","label":"{{function}}","function":"math.max({{Q1}}, {{Q2}}, {{Q3}})"}],"uniques":true},"algorithm":{"name":"calculateOperation","params":{"method":"equivLiteral","keyboard":"NUMERICAL"}}}</v>
      </c>
      <c r="AA49" s="21" t="s">
        <v>257</v>
      </c>
      <c r="AB49" s="22" t="str">
        <f t="shared" si="2"/>
        <v>M3-NyO-3a-A-2</v>
      </c>
      <c r="AC49" s="22" t="str">
        <f t="shared" si="3"/>
        <v>M3-NyO-3a-A-2-BR</v>
      </c>
      <c r="AD49" s="20" t="s">
        <v>47</v>
      </c>
      <c r="AE49" s="10"/>
      <c r="AF49" s="9" t="s">
        <v>48</v>
      </c>
      <c r="AG49" s="9" t="s">
        <v>49</v>
      </c>
    </row>
    <row r="50" ht="112.5" customHeight="1">
      <c r="A50" s="9" t="s">
        <v>236</v>
      </c>
      <c r="B50" s="8" t="s">
        <v>237</v>
      </c>
      <c r="C50" s="9" t="s">
        <v>68</v>
      </c>
      <c r="D50" s="10" t="s">
        <v>36</v>
      </c>
      <c r="E50" s="11"/>
      <c r="F50" s="35" t="s">
        <v>258</v>
      </c>
      <c r="G50" s="35"/>
      <c r="H50" s="49" t="s">
        <v>251</v>
      </c>
      <c r="I50" s="26" t="s">
        <v>38</v>
      </c>
      <c r="J50" s="26" t="s">
        <v>156</v>
      </c>
      <c r="K50" s="34" t="s">
        <v>252</v>
      </c>
      <c r="L50" s="35" t="s">
        <v>253</v>
      </c>
      <c r="M50" s="14" t="s">
        <v>42</v>
      </c>
      <c r="N50" s="15" t="s">
        <v>247</v>
      </c>
      <c r="O50" s="15" t="s">
        <v>248</v>
      </c>
      <c r="P50" s="8"/>
      <c r="Q50" s="22"/>
      <c r="R50" s="18"/>
      <c r="S50" s="18"/>
      <c r="T50" s="18"/>
      <c r="U50" s="18"/>
      <c r="V50" s="18"/>
      <c r="W50" s="18"/>
      <c r="X50" s="22"/>
      <c r="Y50" s="20" t="s">
        <v>45</v>
      </c>
      <c r="Z50" s="21" t="str">
        <f t="shared" si="1"/>
        <v>{"id":"M3-NyO-3a-A-3-BR","stimulus":"&lt;p&gt;Nícolas vendeu na primeira semana de trabalho {{Q1}} kg de lenha, na segunda, {{Q2}} kg e na terceira, {{Q3}} kg. Escreva os quilos de lenha que ele vendeu seguindo a ordem indicada.&lt;/p&gt;","template":"&lt;p style=\"text-align: center\"&gt;{{response}} &gt; {{response}} &gt; {{response}}&lt;/p&gt;","hint":"&lt;p&gt;Se dois números tiverem o mesmo número de dígitos, compare cada dígito começando pela esquerda. Se um dos dois tem mais algarismos que o outro, então ele é o maior.&lt;/p&gt;","feedback":"&lt;p&gt;Se dois números tiverem o mesmo número de dígitos, compare cada dígito começando pela esquerda. Se um dos dois tem mais algarismos que o outro, então ele é o maior.&lt;/p&gt;","seed":{"parameters":[{"name":"Q1","label":null,"min":1000,"max":9999,"step":1},{"name":"Q2","label":null,"min":1000,"max":9999,"step":1},{"name":"Q3","label":null,"min":1000,"max":9999,"step":1}],"calculated":[{"name":"A1","label":"{{function}}","function":"math.max({{Q1}}, {{Q2}}, {{Q3}})"},{"name":"A2","label":"{{function}}","function":"{{Q1}}+{{Q2}}+{{Q3}}-math.max({{Q1}}, {{Q2}}, {{Q3}})-math.min({{Q1}}, {{Q2}}, {{Q3}})"},{"name":"A3","label":"{{function}}","function":"math.min({{Q1}}, {{Q2}}, {{Q3}})"}],"uniques":true},"algorithm":{"name":"calculateOperation","params":{"method":"equivLiteral","keyboard":"NUMERICAL"}}}</v>
      </c>
      <c r="AA50" s="21" t="s">
        <v>259</v>
      </c>
      <c r="AB50" s="22" t="str">
        <f t="shared" si="2"/>
        <v>M3-NyO-3a-A-3</v>
      </c>
      <c r="AC50" s="22" t="str">
        <f t="shared" si="3"/>
        <v>M3-NyO-3a-A-3-BR</v>
      </c>
      <c r="AD50" s="20" t="s">
        <v>47</v>
      </c>
      <c r="AE50" s="10"/>
      <c r="AF50" s="9" t="s">
        <v>48</v>
      </c>
      <c r="AG50" s="9" t="s">
        <v>49</v>
      </c>
    </row>
    <row r="51" ht="112.5" customHeight="1">
      <c r="A51" s="24" t="s">
        <v>260</v>
      </c>
      <c r="B51" s="25" t="s">
        <v>261</v>
      </c>
      <c r="C51" s="37" t="s">
        <v>35</v>
      </c>
      <c r="D51" s="10" t="s">
        <v>36</v>
      </c>
      <c r="E51" s="11"/>
      <c r="F51" s="34" t="s">
        <v>262</v>
      </c>
      <c r="G51" s="50"/>
      <c r="H51" s="50" t="s">
        <v>263</v>
      </c>
      <c r="J51" s="51"/>
      <c r="K51" s="34" t="s">
        <v>264</v>
      </c>
      <c r="L51" s="34" t="s">
        <v>265</v>
      </c>
      <c r="M51" s="50" t="s">
        <v>42</v>
      </c>
      <c r="N51" s="34" t="s">
        <v>266</v>
      </c>
      <c r="O51" s="34" t="s">
        <v>266</v>
      </c>
      <c r="P51" s="8"/>
      <c r="Q51" s="22"/>
      <c r="R51" s="18"/>
      <c r="S51" s="18"/>
      <c r="T51" s="18"/>
      <c r="U51" s="18"/>
      <c r="V51" s="18"/>
      <c r="W51" s="18"/>
      <c r="X51" s="22"/>
      <c r="Y51" s="20" t="s">
        <v>45</v>
      </c>
      <c r="Z51" s="21" t="str">
        <f t="shared" si="1"/>
        <v>{
    "id": "M3-NyO-3b-I-1-BR",
    "stimulus": "&lt;p&gt;Coloque estes números na reta numérica.&lt;/p&gt;",
    "feedback": "&lt;p&gt;Cada número tem uma posição na reta numérica.&lt;/p&gt;",
    "hint": "&lt;p&gt;Cada número tem uma posição na reta numérica.&lt;/p&gt;",
    "algorithm": {
        "name": "numberline",
        "params": {
            "min": 1545,
            "divisions": 21,
            "distance": 2,
            "numbers": 3,
            "frequency": 2
        }
    }
}</v>
      </c>
      <c r="AA51" s="28" t="s">
        <v>267</v>
      </c>
      <c r="AB51" s="22" t="str">
        <f t="shared" si="2"/>
        <v>M3-NyO-3b-I-1</v>
      </c>
      <c r="AC51" s="22" t="str">
        <f t="shared" si="3"/>
        <v>M3-NyO-3b-I-1-BR</v>
      </c>
      <c r="AD51" s="20" t="s">
        <v>47</v>
      </c>
      <c r="AE51" s="10" t="s">
        <v>268</v>
      </c>
      <c r="AF51" s="9" t="s">
        <v>48</v>
      </c>
      <c r="AG51" s="9" t="s">
        <v>49</v>
      </c>
    </row>
    <row r="52" ht="112.5" customHeight="1">
      <c r="A52" s="24" t="s">
        <v>260</v>
      </c>
      <c r="B52" s="25" t="s">
        <v>261</v>
      </c>
      <c r="C52" s="37" t="s">
        <v>35</v>
      </c>
      <c r="D52" s="10" t="s">
        <v>36</v>
      </c>
      <c r="E52" s="11"/>
      <c r="F52" s="34" t="s">
        <v>262</v>
      </c>
      <c r="G52" s="50"/>
      <c r="H52" s="50" t="s">
        <v>263</v>
      </c>
      <c r="J52" s="51"/>
      <c r="K52" s="34" t="s">
        <v>269</v>
      </c>
      <c r="L52" s="34" t="s">
        <v>270</v>
      </c>
      <c r="M52" s="50" t="s">
        <v>42</v>
      </c>
      <c r="N52" s="34" t="s">
        <v>266</v>
      </c>
      <c r="O52" s="34" t="s">
        <v>266</v>
      </c>
      <c r="P52" s="8"/>
      <c r="Q52" s="22"/>
      <c r="R52" s="18"/>
      <c r="S52" s="18"/>
      <c r="T52" s="18"/>
      <c r="U52" s="18"/>
      <c r="V52" s="18"/>
      <c r="W52" s="18"/>
      <c r="X52" s="22"/>
      <c r="Y52" s="20" t="s">
        <v>45</v>
      </c>
      <c r="Z52" s="21" t="str">
        <f t="shared" si="1"/>
        <v>{
    "id": "M3-NyO-3b-I-2-BR",
    "stimulus": "&lt;p&gt;Coloque estes números na reta numérica.&lt;/p&gt;",
    "feedback": "&lt;p&gt;Cada número tem uma posição na reta numérica.&lt;/p&gt;",
    "hint": "&lt;p&gt;Cada número tem uma posição na reta numérica.&lt;/p&gt;",
    "algorithm": {
        "name": "numberline",
        "params": {
            "min": 7321,
            "divisions": 30,
            "distance": 2,
            "numbers": 3,
            "frequency": 2
        }
    }
}</v>
      </c>
      <c r="AA52" s="28" t="s">
        <v>271</v>
      </c>
      <c r="AB52" s="22" t="str">
        <f t="shared" si="2"/>
        <v>M3-NyO-3b-I-2</v>
      </c>
      <c r="AC52" s="22" t="str">
        <f t="shared" si="3"/>
        <v>M3-NyO-3b-I-2-BR</v>
      </c>
      <c r="AD52" s="20" t="s">
        <v>47</v>
      </c>
      <c r="AE52" s="10" t="s">
        <v>268</v>
      </c>
      <c r="AF52" s="9" t="s">
        <v>48</v>
      </c>
      <c r="AG52" s="9" t="s">
        <v>49</v>
      </c>
    </row>
    <row r="53" ht="112.5" customHeight="1">
      <c r="A53" s="24" t="s">
        <v>260</v>
      </c>
      <c r="B53" s="25" t="s">
        <v>261</v>
      </c>
      <c r="C53" s="37" t="s">
        <v>35</v>
      </c>
      <c r="D53" s="10" t="s">
        <v>36</v>
      </c>
      <c r="E53" s="11"/>
      <c r="F53" s="34" t="s">
        <v>262</v>
      </c>
      <c r="G53" s="50"/>
      <c r="H53" s="50" t="s">
        <v>263</v>
      </c>
      <c r="J53" s="51"/>
      <c r="K53" s="34" t="s">
        <v>272</v>
      </c>
      <c r="L53" s="34" t="s">
        <v>273</v>
      </c>
      <c r="M53" s="50" t="s">
        <v>42</v>
      </c>
      <c r="N53" s="34" t="s">
        <v>266</v>
      </c>
      <c r="O53" s="34" t="s">
        <v>266</v>
      </c>
      <c r="P53" s="8"/>
      <c r="Q53" s="22"/>
      <c r="R53" s="18"/>
      <c r="S53" s="18"/>
      <c r="T53" s="18"/>
      <c r="U53" s="18"/>
      <c r="V53" s="18"/>
      <c r="W53" s="18"/>
      <c r="X53" s="22"/>
      <c r="Y53" s="20" t="s">
        <v>45</v>
      </c>
      <c r="Z53" s="21" t="str">
        <f t="shared" si="1"/>
        <v>{
    "id": "M3-NyO-3b-I-3-BR",
    "stimulus": "&lt;p&gt;Coloque estes números na reta numérica.&lt;/p&gt;",
    "feedback": "&lt;p&gt;Cada número tem uma posição na reta numérica.&lt;/p&gt;",
    "hint": "&lt;p&gt;Cada número tem uma posição na reta numérica.&lt;/p&gt;",
    "algorithm": {
        "name": "numberline",
        "params": {
            "min": 8492,
            "divisions": 25,
            "distance": 1,
            "numbers": 3,
            "frequency": 2
        }
    }
}</v>
      </c>
      <c r="AA53" s="28" t="s">
        <v>274</v>
      </c>
      <c r="AB53" s="22" t="str">
        <f t="shared" si="2"/>
        <v>M3-NyO-3b-I-3</v>
      </c>
      <c r="AC53" s="22" t="str">
        <f t="shared" si="3"/>
        <v>M3-NyO-3b-I-3-BR</v>
      </c>
      <c r="AD53" s="20" t="s">
        <v>47</v>
      </c>
      <c r="AE53" s="10" t="s">
        <v>268</v>
      </c>
      <c r="AF53" s="9" t="s">
        <v>48</v>
      </c>
      <c r="AG53" s="9" t="s">
        <v>49</v>
      </c>
    </row>
    <row r="54" ht="112.5" customHeight="1">
      <c r="A54" s="9" t="s">
        <v>275</v>
      </c>
      <c r="B54" s="8" t="s">
        <v>276</v>
      </c>
      <c r="C54" s="9" t="s">
        <v>35</v>
      </c>
      <c r="D54" s="48" t="s">
        <v>36</v>
      </c>
      <c r="E54" s="11"/>
      <c r="F54" s="13" t="s">
        <v>277</v>
      </c>
      <c r="G54" s="13"/>
      <c r="H54" s="12"/>
      <c r="I54" s="11" t="s">
        <v>38</v>
      </c>
      <c r="J54" s="20" t="s">
        <v>278</v>
      </c>
      <c r="K54" s="13" t="s">
        <v>279</v>
      </c>
      <c r="L54" s="13" t="s">
        <v>280</v>
      </c>
      <c r="M54" s="14" t="s">
        <v>42</v>
      </c>
      <c r="N54" s="32" t="s">
        <v>281</v>
      </c>
      <c r="O54" s="15" t="s">
        <v>282</v>
      </c>
      <c r="P54" s="15" t="s">
        <v>283</v>
      </c>
      <c r="Q54" s="17"/>
      <c r="R54" s="18"/>
      <c r="S54" s="18"/>
      <c r="T54" s="18"/>
      <c r="U54" s="18"/>
      <c r="V54" s="18"/>
      <c r="W54" s="18"/>
      <c r="X54" s="22"/>
      <c r="Y54" s="20" t="s">
        <v>45</v>
      </c>
      <c r="Z54" s="21" t="str">
        <f t="shared" si="1"/>
        <v>{"id":"M3-NyO-4a-I-1-BR","stimulus":"&lt;p&gt;Escolha o número que indica a centena mais próxima de {{T1}}.&lt;/p&gt;","hint":"&lt;p&gt;Para aproximar um número às centenas, deve-se encontrar entre quais duas centenas ele está e escolher a mais próxima.&lt;/p&gt;","feedback":"&lt;p&gt;Para aproximar {{T1}} às centenas, encontra-se entre quais duas centenas o {{T1}} está. Neste caso, está entre {{T2}} e {{T3}}.&lt;/p&gt;&lt;p&gt;Em seguida, verifica-se qual centena está mais próxima. Como {{T1}} está a {{T4}} unidades de {{T2}} e a {{T5}} unidades de {{T3}}, a resposta é {{A1}}.&lt;/p&gt;","seed":{"parameters":[{"name":"Q1","label":null,"min":100,"max":990,"step":10},{"name":"Q2","label":null,"min":1,"max":9,"step":1}],"calculated":[{"name":"A1","label":"{{function}}","function":"math.round({{T1}}/100)*100"},{"name":"A2","label":"{{function}}","function":"math.round({{T1}}/100)*100+100","incorrect":true},{"name":"A3","label":"{{function}}","function":"math.round({{T1}}/100)*100-100","incorrect":true},{"name":"T1","label":"","function":"{{Q1}}+{{Q2}}","temp":true},{"name":"T2","label":"","function":"math.floor({{T1}}/100)*100","temp":true},{"name":"T3","label":"","function":"math.ceil({{T1}}/100)*100","temp":true},{"name":"T4","label":"","function":"{{T1}}-{{T2}}","temp":true},{"name":"T5","label":"","function":"{{T3}}-{{T1}}","temp":true}],"uniques":true},"algorithm":{"name":"trueFalse","template":"Multiple choice – standard","params":{"countCorrect":1,"countIncorrect":2,"showCheckIcon":false,
            "columns": 3
        }
    }
}</v>
      </c>
      <c r="AA54" s="21" t="s">
        <v>284</v>
      </c>
      <c r="AB54" s="22" t="str">
        <f t="shared" si="2"/>
        <v>M3-NyO-4a-I-1</v>
      </c>
      <c r="AC54" s="22" t="str">
        <f t="shared" si="3"/>
        <v>M3-NyO-4a-I-1-BR</v>
      </c>
      <c r="AD54" s="20" t="s">
        <v>47</v>
      </c>
      <c r="AE54" s="9"/>
      <c r="AF54" s="9" t="s">
        <v>48</v>
      </c>
      <c r="AG54" s="9" t="s">
        <v>49</v>
      </c>
    </row>
    <row r="55" ht="112.5" customHeight="1">
      <c r="A55" s="9" t="s">
        <v>275</v>
      </c>
      <c r="B55" s="8" t="s">
        <v>276</v>
      </c>
      <c r="C55" s="9" t="s">
        <v>50</v>
      </c>
      <c r="D55" s="48" t="s">
        <v>36</v>
      </c>
      <c r="E55" s="11"/>
      <c r="F55" s="13" t="s">
        <v>285</v>
      </c>
      <c r="G55" s="13"/>
      <c r="H55" s="12"/>
      <c r="I55" s="11" t="s">
        <v>38</v>
      </c>
      <c r="J55" s="11" t="s">
        <v>92</v>
      </c>
      <c r="K55" s="12" t="s">
        <v>286</v>
      </c>
      <c r="L55" s="13" t="s">
        <v>287</v>
      </c>
      <c r="M55" s="14" t="s">
        <v>42</v>
      </c>
      <c r="N55" s="32" t="s">
        <v>281</v>
      </c>
      <c r="O55" s="15" t="s">
        <v>282</v>
      </c>
      <c r="P55" s="15" t="s">
        <v>283</v>
      </c>
      <c r="Q55" s="17"/>
      <c r="R55" s="18"/>
      <c r="S55" s="18"/>
      <c r="T55" s="18"/>
      <c r="U55" s="18"/>
      <c r="V55" s="18"/>
      <c r="W55" s="18"/>
      <c r="X55" s="22"/>
      <c r="Y55" s="20" t="s">
        <v>45</v>
      </c>
      <c r="Z55" s="21" t="str">
        <f t="shared" si="1"/>
        <v>{"id":"M3-NyO-4a-E-1-BR","stimulus":"&lt;p&gt;Escreva a centena mais próxima de {{T1}}.&lt;/p&gt;","template":"&lt;p&gt;A centena mais próxima de {{T1}} é {{response}}.&lt;/p&gt;","hint":"&lt;p&gt;Para aproximar um número às centenas, deve-se encontrar entre quais duas centenas ele está e escolher a mais próxima.&lt;/p&gt;","feedback":"&lt;p&gt;Para aproximar {{T1}} às centenas, encontra-se entre quais duas centenas o {{T1}} está. Neste caso, está entre {{T2}} e {{T3}}.&lt;/p&gt;&lt;p&gt;Em seguida, verifica-se qual centena está mais próxima. Como {{T1}} está a {{T4}} unidades de {{T2}} e a {{T5}} unidades de {{T3}}, a resposta é {{A1}}.&lt;/p&gt;","seed":{"parameters":[{"name":"Q1","label":null,"min":100,"max":990,"step":10},{"name":"Q2","label":null,"min":1,"max":9,"step":1}],"calculated":[{"name":"A1","label":"{{function}}","function":"math.round({{T1}}/100)*100"},{"name":"T1","label":"{{function}}","function":"{{Q1}}+{{Q2}}","temp":true},{"name":"T2","label":"{{function}}","function":"math.floor({{T1}}/100)*100","temp":true},{"name":"T3","label":"{{function}}","function":"math.ceil({{T1}}/100)*100","temp":true},{"name":"T4","label":"{{function}}","function":"{{T1}}-{{T2}}","temp":true},{"name":"T5","label":"{{function}}","function":"{{T3}}-{{T1}}","temp":true}],"uniques":true},"algorithm":{"name":"calculateOperation","params":{"method":"equivLiteral","keyboard":"NUMERICAL"}}}</v>
      </c>
      <c r="AA55" s="21" t="s">
        <v>288</v>
      </c>
      <c r="AB55" s="22" t="str">
        <f t="shared" si="2"/>
        <v>M3-NyO-4a-E-1</v>
      </c>
      <c r="AC55" s="22" t="str">
        <f t="shared" si="3"/>
        <v>M3-NyO-4a-E-1-BR</v>
      </c>
      <c r="AD55" s="20" t="s">
        <v>47</v>
      </c>
      <c r="AE55" s="9"/>
      <c r="AF55" s="9" t="s">
        <v>48</v>
      </c>
      <c r="AG55" s="9" t="s">
        <v>49</v>
      </c>
    </row>
    <row r="56" ht="112.5" customHeight="1">
      <c r="A56" s="9" t="s">
        <v>275</v>
      </c>
      <c r="B56" s="8" t="s">
        <v>276</v>
      </c>
      <c r="C56" s="9" t="s">
        <v>68</v>
      </c>
      <c r="D56" s="48" t="s">
        <v>36</v>
      </c>
      <c r="E56" s="11"/>
      <c r="F56" s="13" t="s">
        <v>289</v>
      </c>
      <c r="G56" s="13"/>
      <c r="H56" s="12"/>
      <c r="I56" s="11" t="s">
        <v>38</v>
      </c>
      <c r="J56" s="11" t="s">
        <v>92</v>
      </c>
      <c r="K56" s="12" t="s">
        <v>290</v>
      </c>
      <c r="L56" s="13" t="s">
        <v>287</v>
      </c>
      <c r="M56" s="14" t="s">
        <v>291</v>
      </c>
      <c r="N56" s="32"/>
      <c r="O56" s="32"/>
      <c r="P56" s="32"/>
      <c r="Q56" s="17"/>
      <c r="R56" s="8"/>
      <c r="S56" s="8" t="s">
        <v>292</v>
      </c>
      <c r="T56" s="18" t="s">
        <v>293</v>
      </c>
      <c r="U56" s="18" t="s">
        <v>294</v>
      </c>
      <c r="V56" s="8" t="s">
        <v>295</v>
      </c>
      <c r="W56" s="8" t="s">
        <v>296</v>
      </c>
      <c r="X56" s="22"/>
      <c r="Y56" s="20" t="s">
        <v>45</v>
      </c>
      <c r="Z56" s="21" t="str">
        <f t="shared" si="1"/>
        <v>{"id":"M3-NyO-4a-A-1-BR","seed":{"parameters":[{"name":"Q1","label":null,"min":100,"max":990,"step":10},{"name":"Q2","label":null,"min":1,"max":9,"step":1}],"uniques":true},"scaffolding":[{"id":"step-0","stimulus":"&lt;p&gt;Uma das maiores atrações turísticas da cidade de Boituva, em São Paulo, são os passeios de balão de ar quente, que geralmente voam a uma altura de &lt;span class=\"no-break\"&gt;{{T1}} m.&lt;/span&gt; Aproxime essa altura para as centenas.&lt;/p&gt;","template":"&lt;p&gt;A centena mais próxima é {{response}}.&lt;/p&gt;","seed":{"parameters":[],"calculated":[{"name":"A1","function":"math.round({{T1}}/100)*100"},{"name":"T1","function":"{{Q1}}+{{Q2}}","temp":true}]},"algorithm":{"name":"calculateOperation","params":{"method":"equivLiteral","keyboard":"NUMERICAL"}}},{"id":"step-1","stimulus":"&lt;p&gt;Sem aproximar, a que altura costumam voar os balões de ar quente?&lt;/p&gt;","template":"&lt;p&gt;Os balões voam a {{response}} m de altura.&lt;/p&gt;","seed":{"calculated":[{"name":"A2","function":"{{Q1}}+{{Q2}}"}]},"algorithm":{"name":"calculateOperation","params":{"method":"equivLiteral","decimalPlaces":2,"keyboard":"NUMERICAL"}}},{"id":"step-2","stimulus":"&lt;p&gt;O que pede o enunciado?&lt;/p&gt;","seed":{"calculated":[{"name":"1-A1","label":"&lt;p&gt;Aproximar para as dezenas a altura na qual os balões de ar quente voam.&lt;/p&gt;","incorrect":true},{"name":"1-A2","label":"&lt;p&gt;Aproximar para as centenas a altura na qual os balões de ar quente voam.&lt;/p&gt;"},{"name":"1-A3","label":"&lt;p&gt;Aproximar para as unidades de milhar a altura na qual os balões de ar quente voam.&lt;/p&gt;","incorrect":true}]},"algorithm":{"name":"trueFalse","template":"Multiple choice – standard"}},{"id":"step-3","stimulus":"&lt;p&gt;Complete o seguinte texto.&lt;/p&gt;","template":"Para aproximar um número às centenas, deve-se descobrir entre quais duas {{response}} ele se encontra e escolher {{response}}.","seed":{"calculated":[{"name":"2-A1","label":"centenas","group":"1"},{"name":"2-A2","label":"dezenas","group":"1","incorrect":true},{"name":"2-A3","label":"unidades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decimalPlaces":2,"keyboard":"NUMERICAL"}}},{"id":"step-5","stimulus":"&lt;p&gt;Sabendo que {{T1}} está a {{T4}} unidades de {{T2}} e a {{T5}} unidades de {{T3}}, complete o seguinte texto.&lt;/p&gt;","template":"&lt;p&gt;A centena mais próxima da altura de {{T1}} m na qual um balão de ar quente voa é {{response}}.&lt;/p&gt;","seed":{"calculated":[{"name":"4-A1","label":"{{function}}","function":"math.round({{T1}}/100)*100"},{"name":"T1","function":"{{Q1}}+{{Q2}}","temp":true},{"name":"T2","function":"math.floor({{T1}}/100)*100","temp":true},{"name":"T3","function":"math.ceil({{T1}}/100)*100","temp":true},{"name":"T4","function":"{{T1}}-{{T2}}","temp":true},{"name":"T5","function":"{{T3}}-{{T1}}","temp":true}]},"algorithm":{"name":"calculateOperation","params":{"method":"equivLiteral","decimalPlaces":2,"keyboard":"NUMERICAL"}}}]}</v>
      </c>
      <c r="AA56" s="21" t="s">
        <v>297</v>
      </c>
      <c r="AB56" s="22" t="str">
        <f t="shared" si="2"/>
        <v>M3-NyO-4a-A-1</v>
      </c>
      <c r="AC56" s="22" t="str">
        <f t="shared" si="3"/>
        <v>M3-NyO-4a-A-1-BR</v>
      </c>
      <c r="AD56" s="20" t="s">
        <v>47</v>
      </c>
      <c r="AE56" s="9"/>
      <c r="AF56" s="9" t="s">
        <v>48</v>
      </c>
      <c r="AG56" s="9" t="s">
        <v>49</v>
      </c>
    </row>
    <row r="57" ht="112.5" customHeight="1">
      <c r="A57" s="9" t="s">
        <v>275</v>
      </c>
      <c r="B57" s="8" t="s">
        <v>276</v>
      </c>
      <c r="C57" s="9" t="s">
        <v>68</v>
      </c>
      <c r="D57" s="48" t="s">
        <v>36</v>
      </c>
      <c r="E57" s="11"/>
      <c r="F57" s="13" t="s">
        <v>298</v>
      </c>
      <c r="G57" s="13"/>
      <c r="H57" s="12" t="s">
        <v>299</v>
      </c>
      <c r="I57" s="11" t="s">
        <v>38</v>
      </c>
      <c r="J57" s="11" t="s">
        <v>92</v>
      </c>
      <c r="K57" s="12" t="s">
        <v>300</v>
      </c>
      <c r="L57" s="13" t="s">
        <v>287</v>
      </c>
      <c r="M57" s="14" t="s">
        <v>291</v>
      </c>
      <c r="N57" s="32"/>
      <c r="O57" s="32"/>
      <c r="P57" s="32"/>
      <c r="Q57" s="17"/>
      <c r="R57" s="8"/>
      <c r="S57" s="8" t="s">
        <v>301</v>
      </c>
      <c r="T57" s="18" t="s">
        <v>302</v>
      </c>
      <c r="U57" s="18" t="s">
        <v>294</v>
      </c>
      <c r="V57" s="8" t="s">
        <v>295</v>
      </c>
      <c r="W57" s="8" t="s">
        <v>303</v>
      </c>
      <c r="X57" s="22"/>
      <c r="Y57" s="20" t="s">
        <v>45</v>
      </c>
      <c r="Z57" s="21" t="str">
        <f t="shared" si="1"/>
        <v>{"id":"M3-NyO-4a-A-2-BR","seed":{"parameters":[{"name":"Q1","label":null,"min":100,"max":990,"step":10},{"name":"Q2","label":null,"min":1,"max":9,"step":1}],"uniques":true},"scaffolding":[{"id":"step-0","stimulus":"&lt;p&gt;Um videoclipe alcançou {{T1}} visualizações em uma plataforma &lt;i&gt;online&lt;/i&gt; em uma hora. Arredonde este número para as centenas.&lt;/p&gt;","template":"&lt;p&gt;A centena mais próxima é {{response}}.&lt;/p&gt;","seed":{"parameters":[],"calculated":[{"name":"A1","function":"math.round({{T1}}/100)*100"},{"name":"T1","function":"{{Q1}}+{{Q2}}","temp":true}]},"algorithm":{"name":"calculateOperation","params":{"method":"equivLiteral","keyboard":"NUMERICAL"}}},{"id":"step-1","stimulus":"&lt;p&gt;Sem arredondar, quantas visualizações o vídeo alcançou?&lt;/p&gt;","template":"&lt;p&gt;O vídeo teve {{response}} visualizações.&lt;/p&gt;","seed":{"calculated":[{"name":"A2","function":"{{Q1}}+{{Q2}}"}]},"algorithm":{"name":"calculateOperation","params":{"method":"equivLiteral","decimalPlaces":2,"keyboard":"NUMERICAL"}}},{"id":"step-2","stimulus":"&lt;p&gt;O que pede o enunciado?&lt;/p&gt;","seed":{"calculated":[{"name":"1-A1","label":"&lt;p&gt;Aproximar para as dezenas o número de visualizações do vídeo.&lt;/p&gt;","incorrect":true},{"name":"1-A2","label":"&lt;p&gt;Aproximar para as unidades de milhar o número de visualizações do vídeo.&lt;/p&gt;","incorrect":true},{"name":"1-A3","label":"&lt;p&gt;Aproximar para as centenas o número de visualizações do vídeo.&lt;/p&gt;"}]},"algorithm":{"name":"trueFalse","template":"Multiple choice – standard"}},{"id":"step-3","stimulus":"&lt;p&gt;Complete o seguinte texto.&lt;/p&gt;","template":"Para aproximar um número às centenas, deve-se descobrir entre quais duas {{response}} ele se encontra e escolher {{response}}.","seed":{"calculated":[{"name":"2-A1","label":"centenas","group":"1"},{"name":"2-A2","label":"dezenas","group":"1","incorrect":true},{"name":"2-A3","label":"unidades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decimalPlaces":2,"keyboard":"NUMERICAL"}}},{"id":"step-5","stimulus":"&lt;p&gt;Sabendo que {{T1}} está a {{T4}} unidades de {{T2}} e a {{T5}} unidades de {{T3}}, complete o seguinte texto.&lt;/p&gt;","template":"&lt;p&gt;A centena mais próxima das {{T1}} visualizações do vídeo é {{response}}.&lt;/p&gt;","seed":{"calculated":[{"name":"4-A1","label":"{{function}}","function":"math.round({{T1}}/100)*100"},{"name":"T1","function":"{{Q1}}+{{Q2}}","temp":true},{"name":"T2","function":"math.floor({{T1}}/100)*100","temp":true},{"name":"T3","function":"math.ceil({{T1}}/100)*100","temp":true},{"name":"T4","function":"{{T1}}-{{T2}}","temp":true},{"name":"T5","function":"{{T3}}-{{T1}}","temp":true}]},"algorithm":{"name":"calculateOperation","params":{"method":"equivLiteral","decimalPlaces":2,"keyboard":"NUMERICAL"}}}]}</v>
      </c>
      <c r="AA57" s="21" t="s">
        <v>304</v>
      </c>
      <c r="AB57" s="22" t="str">
        <f t="shared" si="2"/>
        <v>M3-NyO-4a-A-2</v>
      </c>
      <c r="AC57" s="22" t="str">
        <f t="shared" si="3"/>
        <v>M3-NyO-4a-A-2-BR</v>
      </c>
      <c r="AD57" s="20" t="s">
        <v>47</v>
      </c>
      <c r="AE57" s="9"/>
      <c r="AF57" s="9" t="s">
        <v>48</v>
      </c>
      <c r="AG57" s="9" t="s">
        <v>49</v>
      </c>
    </row>
    <row r="58" ht="112.5" customHeight="1">
      <c r="A58" s="9" t="s">
        <v>275</v>
      </c>
      <c r="B58" s="8" t="s">
        <v>276</v>
      </c>
      <c r="C58" s="9" t="s">
        <v>68</v>
      </c>
      <c r="D58" s="10" t="s">
        <v>36</v>
      </c>
      <c r="E58" s="11"/>
      <c r="F58" s="13" t="s">
        <v>305</v>
      </c>
      <c r="G58" s="13"/>
      <c r="H58" s="12"/>
      <c r="I58" s="11" t="s">
        <v>38</v>
      </c>
      <c r="J58" s="11" t="s">
        <v>92</v>
      </c>
      <c r="K58" s="46" t="s">
        <v>306</v>
      </c>
      <c r="L58" s="13" t="s">
        <v>307</v>
      </c>
      <c r="M58" s="14" t="s">
        <v>291</v>
      </c>
      <c r="N58" s="32"/>
      <c r="O58" s="32"/>
      <c r="P58" s="32"/>
      <c r="Q58" s="17"/>
      <c r="R58" s="8"/>
      <c r="S58" s="8" t="s">
        <v>308</v>
      </c>
      <c r="T58" s="8" t="s">
        <v>309</v>
      </c>
      <c r="U58" s="18" t="s">
        <v>294</v>
      </c>
      <c r="V58" s="8" t="s">
        <v>295</v>
      </c>
      <c r="W58" s="8" t="s">
        <v>310</v>
      </c>
      <c r="X58" s="22"/>
      <c r="Y58" s="20" t="s">
        <v>45</v>
      </c>
      <c r="Z58" s="21" t="str">
        <f t="shared" si="1"/>
        <v>{"id":"M3-NyO-4a-A-3-BR","seed":{"parameters":[{"name":"Q1","label":null,"min":100,"max":990,"step":10},{"name":"Q2","label":null,"min":1,"max":9,"step":1}],"uniques":true},"scaffolding":[{"id":"step-0","stimulus":"&lt;p&gt;Rafael economizou &lt;span class=\"no-break\"&gt;R$ {{T1}}&lt;/span&gt; para fazer uma viagem com a família. Arredonde este número para as centenas.&lt;/p&gt;","template":"&lt;p&gt;A centena mais próxima é {{response}}.&lt;/p&gt;","seed":{"parameters":[],"calculated":[{"name":"A1","function":"math.round({{T1}}/100)*100"},{"name":"T1","function":"{{Q1}}+{{Q2}}","temp":true}]},"algorithm":{"name":"calculateOperation","params":{"method":"equivLiteral","keyboard":"NUMERICAL"}}},{"id":"step-1","stimulus":"&lt;p&gt;Sem arredondar, quanto Rafael economizou?&lt;/p&gt;","template":"&lt;p&gt;Rafael economizou &lt;span class=\"no-break\"&gt;R$ {{response}}.&lt;/span&gt;&lt;/p&gt;","seed":{"calculated":[{"name":"A2","function":"{{Q1}}+{{Q2}}"}]},"algorithm":{"name":"calculateOperation","params":{"method":"equivLiteral","decimalPlaces":2,"keyboard":"NUMERICAL"}}},{"id":"step-2","stimulus":"&lt;p&gt;O que pede o enunciado?&lt;/p&gt;","seed":{"calculated":[{"name":"1-A1","label":"&lt;p&gt;Aproximar o valor economizado para as unidades de milhar.&lt;/p&gt;","incorrect":true},{"name":"1-A2","label":"&lt;p&gt;Aproximar o valor economizado para as dezenas.&lt;/p&gt;","incorrect":true},{"name":"1-A3","label":"&lt;p&gt;Aproximar o valor economizado para as centenas.&lt;/p&gt;"}]},"algorithm":{"name":"trueFalse","template":"Multiple choice – standard"}},{"id":"step-3","stimulus":"&lt;p&gt;Complete o seguinte texto.&lt;/p&gt;","template":"Para aproximar um número às centenas, deve-se descobrir entre quais duas {{response}} ele se encontra e escolher {{response}}.","seed":{"calculated":[{"name":"2-A1","label":"centenas","group":"1"},{"name":"2-A2","label":"dezenas","group":"1","incorrect":true},{"name":"2-A3","label":"unidades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o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decimalPlaces":2,"keyboard":"NUMERICAL"}}},{"id":"step-5","stimulus":"&lt;p&gt;Sabendo que {{T1}} está a {{T4}} unidades de {{T2}} e a {{T5}} unidades de {{T3}}, complete o seguinte texto.&lt;/p&gt;","template":"&lt;p&gt;A centena mais próxima dos &lt;span class=\"no-break\"&gt;R$ {{T1}}&lt;/span&gt; economizados por Rafael é {{response}}.&lt;/p&gt;","seed":{"calculated":[{"name":"4-A1","label":"{{function}}","function":"math.round({{T1}}/100)*100"},{"name":"T1","function":"{{Q1}}+{{Q2}}","temp":true},{"name":"T2","function":"math.floor({{T1}}/100)*100","temp":true},{"name":"T3","function":"math.ceil({{T1}}/100)*100","temp":true},{"name":"T4","function":"{{T1}}-{{T2}}","temp":true},{"name":"T5","function":"{{T3}}-{{T1}}","temp":true}]},"algorithm":{"name":"calculateOperation","params":{"method":"equivLiteral","decimalPlaces":2,"keyboard":"NUMERICAL"}}}]}</v>
      </c>
      <c r="AA58" s="21" t="s">
        <v>311</v>
      </c>
      <c r="AB58" s="22" t="str">
        <f t="shared" si="2"/>
        <v>M3-NyO-4a-A-3</v>
      </c>
      <c r="AC58" s="22" t="str">
        <f t="shared" si="3"/>
        <v>M3-NyO-4a-A-3-BR</v>
      </c>
      <c r="AD58" s="20" t="s">
        <v>47</v>
      </c>
      <c r="AE58" s="9"/>
      <c r="AF58" s="9" t="s">
        <v>48</v>
      </c>
      <c r="AG58" s="9" t="s">
        <v>49</v>
      </c>
    </row>
    <row r="59" ht="112.5" customHeight="1">
      <c r="A59" s="9" t="s">
        <v>275</v>
      </c>
      <c r="B59" s="8" t="s">
        <v>276</v>
      </c>
      <c r="C59" s="9" t="s">
        <v>68</v>
      </c>
      <c r="D59" s="10" t="s">
        <v>36</v>
      </c>
      <c r="E59" s="11"/>
      <c r="F59" s="13" t="s">
        <v>312</v>
      </c>
      <c r="G59" s="13"/>
      <c r="H59" s="12"/>
      <c r="I59" s="11" t="s">
        <v>38</v>
      </c>
      <c r="J59" s="11" t="s">
        <v>92</v>
      </c>
      <c r="K59" s="46" t="s">
        <v>313</v>
      </c>
      <c r="L59" s="13" t="s">
        <v>307</v>
      </c>
      <c r="M59" s="14" t="s">
        <v>291</v>
      </c>
      <c r="N59" s="32"/>
      <c r="O59" s="32"/>
      <c r="P59" s="32"/>
      <c r="Q59" s="17"/>
      <c r="R59" s="8"/>
      <c r="S59" s="8" t="s">
        <v>314</v>
      </c>
      <c r="T59" s="8" t="s">
        <v>315</v>
      </c>
      <c r="U59" s="18" t="s">
        <v>294</v>
      </c>
      <c r="V59" s="8" t="s">
        <v>295</v>
      </c>
      <c r="W59" s="8" t="s">
        <v>316</v>
      </c>
      <c r="X59" s="22"/>
      <c r="Y59" s="20" t="s">
        <v>45</v>
      </c>
      <c r="Z59" s="21" t="str">
        <f t="shared" si="1"/>
        <v>{"id":"M3-NyO-4a-A-4-BR","seed":{"parameters":[{"name":"Q1","label":null,"min":100,"max":990,"step":10},{"name":"Q2","label":null,"min":1,"max":9,"step":1}],"uniques":true},"scaffolding":[{"id":"step-0","stimulus":"&lt;p&gt;Francisca tem um álbum com {{T1}} fotografias. Aproxime este número às centenas.&lt;/p&gt;","template":"&lt;p&gt;A centena mais próxima é {{response}}.&lt;/p&gt;","seed":{"parameters":[],"calculated":[{"name":"A1","function":"math.round({{T1}}/100)*100"},{"name":"T1","function":"{{Q1}}+{{Q2}}","temp":true}]},"algorithm":{"name":"calculateOperation","params":{"method":"equivLiteral","keyboard":"NUMERICAL"}}},{"id":"step-1","stimulus":"&lt;p&gt;Sem arredondar, quantas fotografias Francisca tem?&lt;/p&gt;","template":"&lt;p&gt;Ela tem {{response}} fotografias.&lt;/p&gt;","seed":{"calculated":[{"name":"A2","function":"{{Q1}}+{{Q2}}"}]},"algorithm":{"name":"calculateOperation","params":{"method":"equivLiteral","decimalPlaces":2,"keyboard":"NUMERICAL"}}},{"id":"step-2","stimulus":"&lt;p&gt;O que pede o enunciado?&lt;/p&gt;","seed":{"calculated":[{"name":"1-A1","label":"&lt;p&gt;Aproximar o número de fotografias às dezenas.&lt;/p&gt;","incorrect":true},{"name":"1-A2","label":"&lt;p&gt;Aproximar o número de fotografias às unidades de milhar.&lt;/p&gt;","incorrect":true},{"name":"1-A3","label":"&lt;p&gt;Aproximar o número de fotografias às centenas.&lt;/p&gt;"}]},"algorithm":{"name":"trueFalse","template":"Multiple choice – standard"}},{"id":"step-3","stimulus":"&lt;p&gt;Complete o seguinte texto.&lt;/p&gt;","template":"Para aproximar um número às centenas, deve-se descobrir entre quais duas {{response}} ele se encontra e escolher {{response}}.","seed":{"calculated":[{"name":"2-A1","label":"centenas","group":"1"},{"name":"2-A2","label":"dezenas","group":"1","incorrect":true},{"name":"2-A3","label":"unidades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o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decimalPlaces":2,"keyboard":"NUMERICAL"}}},{"id":"step-5","stimulus":"&lt;p&gt;Sabendo que {{T1}} está a {{T4}} unidades de {{T2}} e a {{T5}} unidades de {{T3}}, complete o seguinte texto.&lt;/p&gt;","template":"&lt;p&gt;A centena mais próxima das {{T1}} fotografias do álbum é {{response}}.&lt;/p&gt;","seed":{"calculated":[{"name":"4-A1","label":"{{function}}","function":"math.round({{T1}}/100)*100"},{"name":"T1","function":"{{Q1}}+{{Q2}}","temp":true},{"name":"T2","function":"math.floor({{T1}}/100)*100","temp":true},{"name":"T3","function":"math.ceil({{T1}}/100)*100","temp":true},{"name":"T4","function":"{{T1}}-{{T2}}","temp":true},{"name":"T5","function":"{{T3}}-{{T1}}","temp":true}]},"algorithm":{"name":"calculateOperation","params":{"method":"equivLiteral","decimalPlaces":2,"keyboard":"NUMERICAL"}}}]}</v>
      </c>
      <c r="AA59" s="21" t="s">
        <v>317</v>
      </c>
      <c r="AB59" s="22" t="str">
        <f t="shared" si="2"/>
        <v>M3-NyO-4a-A-4</v>
      </c>
      <c r="AC59" s="22" t="str">
        <f t="shared" si="3"/>
        <v>M3-NyO-4a-A-4-BR</v>
      </c>
      <c r="AD59" s="20" t="s">
        <v>47</v>
      </c>
      <c r="AE59" s="9"/>
      <c r="AF59" s="9" t="s">
        <v>48</v>
      </c>
      <c r="AG59" s="9" t="s">
        <v>49</v>
      </c>
    </row>
    <row r="60" ht="112.5" customHeight="1">
      <c r="A60" s="9" t="s">
        <v>275</v>
      </c>
      <c r="B60" s="8" t="s">
        <v>276</v>
      </c>
      <c r="C60" s="9" t="s">
        <v>68</v>
      </c>
      <c r="D60" s="48" t="s">
        <v>36</v>
      </c>
      <c r="E60" s="11"/>
      <c r="F60" s="13" t="s">
        <v>318</v>
      </c>
      <c r="G60" s="13"/>
      <c r="H60" s="12"/>
      <c r="I60" s="11" t="s">
        <v>38</v>
      </c>
      <c r="J60" s="11" t="s">
        <v>92</v>
      </c>
      <c r="K60" s="46" t="s">
        <v>319</v>
      </c>
      <c r="L60" s="13" t="s">
        <v>287</v>
      </c>
      <c r="M60" s="14" t="s">
        <v>291</v>
      </c>
      <c r="N60" s="32"/>
      <c r="O60" s="32"/>
      <c r="P60" s="32"/>
      <c r="Q60" s="17"/>
      <c r="R60" s="8"/>
      <c r="S60" s="8" t="s">
        <v>320</v>
      </c>
      <c r="T60" s="18" t="s">
        <v>321</v>
      </c>
      <c r="U60" s="18" t="s">
        <v>294</v>
      </c>
      <c r="V60" s="8" t="s">
        <v>295</v>
      </c>
      <c r="W60" s="8" t="s">
        <v>322</v>
      </c>
      <c r="X60" s="22"/>
      <c r="Y60" s="20" t="s">
        <v>45</v>
      </c>
      <c r="Z60" s="21" t="str">
        <f t="shared" si="1"/>
        <v>{"id":"M3-NyO-4a-A-5-BR","seed":{"parameters":[{"name":"Q1","label":null,"min":100,"max":990,"step":10},{"name":"Q2","label":null,"min":1,"max":9,"step":1}],"uniques":true},"scaffolding":[{"id":"step-0","stimulus":"&lt;p&gt;Marta coletou {{T1}} garrafas plásticas para reciclar. Arredonde este número para as centenas.&lt;/p&gt;","template":"&lt;p&gt;A centena mais próxima é {{response}}.&lt;/p&gt;","seed":{"parameters":[],"calculated":[{"name":"A1","function":"math.round({{T1}}/100)*100"},{"name":"T1","function":"{{Q1}}+{{Q2}}","temp":true}]},"algorithm":{"name":"calculateOperation","params":{"method":"equivLiteral","keyboard":"NUMERICAL"}}},{"id":"step-1","stimulus":"&lt;p&gt;Sem arredondar, quantas garrafas Marta coletou?&lt;/p&gt;","template":"&lt;p&gt;Marta coletou {{response}} garrafas.&lt;/p&gt;","seed":{"calculated":[{"name":"A2","function":"{{Q1}}+{{Q2}}"}]},"algorithm":{"name":"calculateOperation","params":{"method":"equivLiteral","decimalPlaces":2,"keyboard":"NUMERICAL"}}},{"id":"step-2","stimulus":"&lt;p&gt;O que pede o enunciado?&lt;/p&gt;","seed":{"calculated":[{"name":"1-A1","label":"&lt;p&gt;Aproximar para as dezenas o número de garrafas coletadas.&lt;/p&gt;","incorrect":true},{"name":"1-A2","label":"&lt;p&gt;Aproximar para as unidades de milhar o número de garrafas coletadas.&lt;/p&gt;","incorrect":true},{"name":"1-A3","label":"&lt;p&gt;Aproximar para as centenas o número de garrafas coletadas.&lt;/p&gt;"}]},"algorithm":{"name":"trueFalse","template":"Multiple choice – standard"}},{"id":"step-3","stimulus":"&lt;p&gt;Complete o seguinte texto.&lt;/p&gt;","template":"Para aproximar um número às centenas, deve-se descobrir entre quais duas {{response}} ele se encontra e escolher {{response}}.","seed":{"calculated":[{"name":"2-A1","label":"centenas","group":"1"},{"name":"2-A2","label":"dezenas","group":"1","incorrect":true},{"name":"2-A3","label":"unidades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decimalPlaces":2,"keyboard":"NUMERICAL"}}},{"id":"step-5","stimulus":"&lt;p&gt;Sabendo que {{T1}} está a {{T4}} unidades de {{T2}} e a {{T5}} unidades de {{T3}}, complete o seguinte texto.&lt;/p&gt;","template":"&lt;p&gt;A centena mais próxima das {{T1}} garrafas coletadas é {{response}}.&lt;/p&gt;","seed":{"calculated":[{"name":"4-A1","label":"{{function}}","function":"math.round({{T1}}/100)*100"},{"name":"T1","function":"{{Q1}}+{{Q2}}","temp":true},{"name":"T2","function":"math.floor({{T1}}/100)*100","temp":true},{"name":"T3","function":"math.ceil({{T1}}/100)*100","temp":true},{"name":"T4","function":"{{T1}}-{{T2}}","temp":true},{"name":"T5","function":"{{T3}}-{{T1}}","temp":true}]},"algorithm":{"name":"calculateOperation","params":{"method":"equivLiteral","decimalPlaces":2,"keyboard":"NUMERICAL"}}}]}</v>
      </c>
      <c r="AA60" s="21" t="s">
        <v>323</v>
      </c>
      <c r="AB60" s="22" t="str">
        <f t="shared" si="2"/>
        <v>M3-NyO-4a-A-5</v>
      </c>
      <c r="AC60" s="22" t="str">
        <f t="shared" si="3"/>
        <v>M3-NyO-4a-A-5-BR</v>
      </c>
      <c r="AD60" s="20" t="s">
        <v>47</v>
      </c>
      <c r="AE60" s="9"/>
      <c r="AF60" s="9" t="s">
        <v>48</v>
      </c>
      <c r="AG60" s="9" t="s">
        <v>49</v>
      </c>
    </row>
    <row r="61" ht="112.5" customHeight="1">
      <c r="A61" s="9" t="s">
        <v>324</v>
      </c>
      <c r="B61" s="8" t="s">
        <v>325</v>
      </c>
      <c r="C61" s="9" t="s">
        <v>35</v>
      </c>
      <c r="D61" s="10" t="s">
        <v>36</v>
      </c>
      <c r="E61" s="11"/>
      <c r="F61" s="13" t="s">
        <v>326</v>
      </c>
      <c r="G61" s="13"/>
      <c r="H61" s="12"/>
      <c r="I61" s="11" t="s">
        <v>38</v>
      </c>
      <c r="J61" s="20" t="s">
        <v>278</v>
      </c>
      <c r="K61" s="13" t="s">
        <v>327</v>
      </c>
      <c r="L61" s="8" t="s">
        <v>328</v>
      </c>
      <c r="M61" s="11" t="s">
        <v>42</v>
      </c>
      <c r="N61" s="8" t="s">
        <v>329</v>
      </c>
      <c r="O61" s="8" t="s">
        <v>330</v>
      </c>
      <c r="P61" s="8" t="s">
        <v>331</v>
      </c>
      <c r="Q61" s="22"/>
      <c r="R61" s="18"/>
      <c r="S61" s="18"/>
      <c r="T61" s="18"/>
      <c r="U61" s="18"/>
      <c r="V61" s="18"/>
      <c r="W61" s="18"/>
      <c r="X61" s="22"/>
      <c r="Y61" s="20" t="s">
        <v>45</v>
      </c>
      <c r="Z61" s="21" t="str">
        <f t="shared" si="1"/>
        <v>{"id":"M3-NyO-4b-I-1-BR","stimulus":"&lt;p&gt;Clique na dezena mais próxima do número {{T1}}.&lt;/p&gt;","hint":"&lt;p&gt;Para aproximar um número às dezenas, deve-se descobrir entre quais duas dezenas ele se encontra e escolher a mais próxima.&lt;/p&gt;","feedback":"&lt;p&gt;Para aproximar {{T1}} às dezenas, primeiro descobre-se entre quais duas dezenas ele se encontra, isto é, entre {{T2}} e {{T3}}.&lt;/p&gt;&lt;p&gt;Em seguida, verifica-se qual das duas dezenas está mais próxima. Como {{T1}} está a {{T4}} unidades de {{T2}} e a {{T5}} unidades de {{T3}}, a resposta é {{A1}}.&lt;/p&gt;","seed":{"parameters":[{"name":"Q1","label":null,"min":20,"max":90,"step":1},{"name":"Q2","list":["2","3","4","6","7","8"]}],"calculated":[{"name":"T1","function":"{{Q1}}*10+{{Q2}}","temp":true},{"name":"T2","function":"math.floor({{T1}}/10)*10","temp":true},{"name":"T3","function":"math.ceil({{T1}}/10)*10","temp":true},{"name":"T4","function":"{{T1}}-{{T2}}","temp":true},{"name":"T5","function":"{{T3}}-{{T1}}","temp":true},{"name":"A1","label":"{{function}}","function":"math.round({{T1}}/10)*10"},{"name":"A2","label":"{{function}}","function":"math.round({{T1}}/10)*10+10","incorrect":true},{"name":"A3","label":"{{function}}","function":"math.round({{T1}}/10)*10-10","incorrect":true},{"name":"A4","label":"{{function}}","function":"math.round({{T1}}/10)*10-20","incorrect":true},{"name":"A5","label":"{{function}}","function":"math.round({{T1}}/10)*10+20","incorrect":true}],"uniques":true},"algorithm":{"name":"trueFalse","template":"Multiple choice – standard","params":{"countCorrect":1,"countIncorrect":2,"showCheckIcon":false,"columns":3}}}</v>
      </c>
      <c r="AA61" s="21" t="s">
        <v>332</v>
      </c>
      <c r="AB61" s="22" t="str">
        <f t="shared" si="2"/>
        <v>M3-NyO-4b-I-1</v>
      </c>
      <c r="AC61" s="22" t="str">
        <f t="shared" si="3"/>
        <v>M3-NyO-4b-I-1-BR</v>
      </c>
      <c r="AD61" s="20" t="s">
        <v>47</v>
      </c>
      <c r="AE61" s="24"/>
      <c r="AF61" s="9" t="s">
        <v>48</v>
      </c>
      <c r="AG61" s="9" t="s">
        <v>49</v>
      </c>
    </row>
    <row r="62" ht="112.5" customHeight="1">
      <c r="A62" s="9" t="s">
        <v>324</v>
      </c>
      <c r="B62" s="8" t="s">
        <v>325</v>
      </c>
      <c r="C62" s="9" t="s">
        <v>50</v>
      </c>
      <c r="D62" s="10" t="s">
        <v>36</v>
      </c>
      <c r="E62" s="11"/>
      <c r="F62" s="13" t="s">
        <v>333</v>
      </c>
      <c r="G62" s="13"/>
      <c r="H62" s="12"/>
      <c r="I62" s="11" t="s">
        <v>38</v>
      </c>
      <c r="J62" s="11" t="s">
        <v>92</v>
      </c>
      <c r="K62" s="13" t="s">
        <v>334</v>
      </c>
      <c r="L62" s="13" t="s">
        <v>335</v>
      </c>
      <c r="M62" s="14" t="s">
        <v>42</v>
      </c>
      <c r="N62" s="8" t="s">
        <v>329</v>
      </c>
      <c r="O62" s="8" t="s">
        <v>330</v>
      </c>
      <c r="P62" s="8" t="s">
        <v>331</v>
      </c>
      <c r="Q62" s="22"/>
      <c r="R62" s="18"/>
      <c r="S62" s="18"/>
      <c r="T62" s="18"/>
      <c r="U62" s="18"/>
      <c r="V62" s="18"/>
      <c r="W62" s="18"/>
      <c r="X62" s="22"/>
      <c r="Y62" s="20" t="s">
        <v>45</v>
      </c>
      <c r="Z62" s="21" t="str">
        <f t="shared" si="1"/>
        <v>{"id":"M3-NyO-4b-E-1-BR","stimulus":"&lt;p&gt;Escreva a dezena mais próxima do número {{T1}}.&lt;/p&gt;","template":"&lt;p&gt;A dezena mais próxima de {{T1}} é {{response}}.&lt;/p&gt;","hint":"&lt;p&gt;Para aproximar um número às dezenas, deve-se encontrar entre quais duas dezenas ele está e escolher a mais próxima.&lt;/p&gt;","feedback":"&lt;p&gt;Para aproximar {{T1}} às centenas, encontra-se entre quais duas centenas o {{T1}} está. Neste caso, está entre {{T2}} e {{T3}}.&lt;/p&gt;&lt;p&gt;Em seguida, verifica-se qual centena está mais próxima. Como {{T1}} está a {{T4}} unidades de {{T2}} e a {{T5}} unidades de {{T3}}, a resposta é {{A1}}.&lt;/p&gt;","seed":{"parameters":[{"name":"Q1","label":null,"min":10,"max":90,"step":1},{"name":"Q2","list":["1","2","3","4","6","7","8","9"]}],"calculated":[{"name":"A1","label":"{{function}}","function":"math.round({{T1}}/10)*10"},{"name":"T1","function":"{{Q1}}*10+{{Q2}}","temp":true},{"name":"T2","function":"math.floor({{T1}}/10)*10","temp":true},{"name":"T3","function":"math.ceil({{T1}}/10)*10","temp":true},{"name":"T4","function":"{{T1}}-{{T2}}","temp":true},{"name":"T5","function":"{{T3}}-{{T1}}","temp":true}],"uniques":true},"algorithm":{"name":"calculateOperation","params":{"method":"equivLiteral","keyboard":"NUMERICAL"}}}</v>
      </c>
      <c r="AA62" s="21" t="s">
        <v>336</v>
      </c>
      <c r="AB62" s="22" t="str">
        <f t="shared" si="2"/>
        <v>M3-NyO-4b-E-1</v>
      </c>
      <c r="AC62" s="22" t="str">
        <f t="shared" si="3"/>
        <v>M3-NyO-4b-E-1-BR</v>
      </c>
      <c r="AD62" s="20" t="s">
        <v>47</v>
      </c>
      <c r="AE62" s="24"/>
      <c r="AF62" s="9" t="s">
        <v>48</v>
      </c>
      <c r="AG62" s="9" t="s">
        <v>49</v>
      </c>
    </row>
    <row r="63" ht="112.5" customHeight="1">
      <c r="A63" s="9" t="s">
        <v>324</v>
      </c>
      <c r="B63" s="8" t="s">
        <v>325</v>
      </c>
      <c r="C63" s="9" t="s">
        <v>68</v>
      </c>
      <c r="D63" s="10" t="s">
        <v>36</v>
      </c>
      <c r="E63" s="11"/>
      <c r="F63" s="13" t="s">
        <v>337</v>
      </c>
      <c r="G63" s="13"/>
      <c r="H63" s="12"/>
      <c r="I63" s="11" t="s">
        <v>38</v>
      </c>
      <c r="J63" s="11" t="s">
        <v>92</v>
      </c>
      <c r="K63" s="13" t="s">
        <v>338</v>
      </c>
      <c r="L63" s="13" t="s">
        <v>335</v>
      </c>
      <c r="M63" s="14" t="s">
        <v>291</v>
      </c>
      <c r="N63" s="27"/>
      <c r="O63" s="27"/>
      <c r="P63" s="27"/>
      <c r="Q63" s="22"/>
      <c r="R63" s="18"/>
      <c r="S63" s="18" t="s">
        <v>339</v>
      </c>
      <c r="T63" s="18" t="s">
        <v>340</v>
      </c>
      <c r="U63" s="18" t="s">
        <v>341</v>
      </c>
      <c r="V63" s="8" t="s">
        <v>342</v>
      </c>
      <c r="W63" s="32" t="s">
        <v>343</v>
      </c>
      <c r="X63" s="22"/>
      <c r="Y63" s="20" t="s">
        <v>45</v>
      </c>
      <c r="Z63" s="21" t="str">
        <f t="shared" si="1"/>
        <v>{"id":"M3-NyO-4b-A-1-BR","seed":{"parameters":[{"name":"Q1","label":null,"min":10,"max":50,"step":1},{"name":"Q2","list":["2","3","4","6","7","8"]}],"uniques":true},"scaffolding":[{"id":"step-0","stimulus":"&lt;p&gt;José visitou um museu arqueológico que fica a &lt;span class=\"no-break\"&gt;{{T1}} km&lt;/span&gt; da cidade dele. Aproxime esta distância às dezenas.&lt;/p&gt;","template":"&lt;p&gt;A dezena mais próxima é {{response}}.&lt;/p&gt;","seed":{"calculated":[{"name":"T1","function":"{{Q1}}*10+{{Q2}}","temp":true},{"name":"0-A1","label":"{{function}}","function":"math.round({{T1}}/10)*10"}]},"algorithm":{"name":"calculateOperation","params":{"method":"equivLiteral","keyboard":"NUMERICAL"}}},{"id":"step-1","stimulus":"&lt;p&gt;Sem aproximar, a que distância fica o museu arqueológico?&lt;/p&gt;","template":"&lt;p&gt;O museu fica a {{response}} km.&lt;/p&gt;","seed":{"calculated":[{"name":"1-A1","label":"{{function}}","function":"{{Q1}}*10+{{Q2}}"}]},"algorithm":{"name":"calculateOperation","params":{"method":"equivLiteral","keyboard":"NUMERICAL"}}},{"id":"step-2","stimulus":"&lt;p&gt;O que pede o enunciado?&lt;/p&gt;","seed":{"calculated":[{"name":"2-A1","label":"&lt;p&gt;Aproximar paras as dezenas a que distância fica o museu.&lt;/p&gt;"},{"name":"2-A2","label":"&lt;p&gt;Aproximar paras as centenas a que distância fica o museu.&lt;/p&gt;","incorrect":true},{"name":"2-A3","label":"&lt;p&gt;Aproximar paras as unidades de milhar a que distância fica o museu.&lt;/p&gt;","incorrect":true}]},"algorithm":{"name":"trueFalse","template":"Multiple choice – standard"}},{"id":"step-3","stimulus":"&lt;p&gt;Complete o seguinte texto.&lt;/p&gt;","template":"&lt;p&gt;Para aproximar um número às dezenas, deve-se descobrir entre quais duas {{response}} ele se encontra e escolher {{response}}.&lt;/p&gt;","seed":{"calculated":[{"name":"3-A1","label":"dezenas","group":1},{"name":"3-A2","label":"centenas","group":1,"incorrect":true},{"name":"3-A2","label":"unidades de milhar","group":1,"incorrect":true},{"name":"3-A1","label":"a mais próxima","group":2},{"name":"3-A1","label":"a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seguinte texto.&lt;/p&gt;","template":"&lt;p&gt;A dezena mais próxima dos {{T1}} km em que o museu está localizado é {{response}}.&lt;/p&gt;","seed":{"calculated":[{"name":"T1","function":"{{Q1}}*10+{{Q2}}","temp":true},{"name":"T2","function":"math.floor({{T1}}/10)*10","temp":true},{"name":"T3","function":"math.ceil({{T1}}/10)*10","temp":true},{"name":"T4","function":"{{T1}}-{{T2}}","temp":true},{"name":"T5","function":"{{T3}}-{{T1}}","temp":true},{"name":"5-A1","label":"{{function}}","function":"math.round({{T1}}/10)*10"}]},"algorithm":{"name":"calculateOperation","params":{"method":"equivLiteral","keyboard":"NUMERICAL"}}}]}</v>
      </c>
      <c r="AA63" s="21" t="s">
        <v>344</v>
      </c>
      <c r="AB63" s="22" t="str">
        <f t="shared" si="2"/>
        <v>M3-NyO-4b-A-1</v>
      </c>
      <c r="AC63" s="22" t="str">
        <f t="shared" si="3"/>
        <v>M3-NyO-4b-A-1-BR</v>
      </c>
      <c r="AD63" s="20" t="s">
        <v>47</v>
      </c>
      <c r="AE63" s="52"/>
      <c r="AF63" s="9" t="s">
        <v>48</v>
      </c>
      <c r="AG63" s="9" t="s">
        <v>49</v>
      </c>
    </row>
    <row r="64" ht="112.5" customHeight="1">
      <c r="A64" s="9" t="s">
        <v>324</v>
      </c>
      <c r="B64" s="8" t="s">
        <v>325</v>
      </c>
      <c r="C64" s="9" t="s">
        <v>68</v>
      </c>
      <c r="D64" s="10" t="s">
        <v>36</v>
      </c>
      <c r="E64" s="11"/>
      <c r="F64" s="12" t="s">
        <v>345</v>
      </c>
      <c r="G64" s="12"/>
      <c r="H64" s="12" t="s">
        <v>346</v>
      </c>
      <c r="I64" s="11" t="s">
        <v>38</v>
      </c>
      <c r="J64" s="11" t="s">
        <v>92</v>
      </c>
      <c r="K64" s="13" t="s">
        <v>334</v>
      </c>
      <c r="L64" s="13" t="s">
        <v>335</v>
      </c>
      <c r="M64" s="14" t="s">
        <v>291</v>
      </c>
      <c r="N64" s="27"/>
      <c r="O64" s="27"/>
      <c r="P64" s="27"/>
      <c r="Q64" s="22"/>
      <c r="R64" s="18"/>
      <c r="S64" s="18" t="s">
        <v>347</v>
      </c>
      <c r="T64" s="18" t="s">
        <v>348</v>
      </c>
      <c r="U64" s="18" t="s">
        <v>341</v>
      </c>
      <c r="V64" s="8" t="s">
        <v>349</v>
      </c>
      <c r="W64" s="27" t="s">
        <v>350</v>
      </c>
      <c r="X64" s="22"/>
      <c r="Y64" s="20" t="s">
        <v>45</v>
      </c>
      <c r="Z64" s="21" t="str">
        <f t="shared" si="1"/>
        <v>{"id":"M3-NyO-4b-A-2-BR","seed":{"parameters":[{"name":"Q1","label":null,"min":10,"max":90,"step":1},{"name":"Q2","list":["2","3","4","6","7","8"]}],"uniques":true},"scaffolding":[{"id":"step-0","stimulus":"&lt;p&gt;Em um jogo de videogame, Mariana conseguiu ganhar {{T1}} estrelas. Aproxime esta quantidade às dezenas.&lt;/p&gt;","template":"&lt;p&gt;A dezena mais próxima é {{response}}.&lt;/p&gt;","seed":{"calculated":[{"name":"T1","function":"{{Q1}}*10+{{Q2}}","temp":true},{"name":"0-A1","label":"{{function}}","function":"math.round({{T1}}/10)*10"}]},"algorithm":{"name":"calculateOperation","params":{"method":"equivLiteral","keyboard":"NUMERICAL"}}},{"id":"step-1","stimulus":"&lt;p&gt;Sem aproximar, quantas estrelas Mariana conseguiu?&lt;/p&gt;","template":"&lt;p&gt;Ela conseguiu {{response}} estrelas.&lt;/p&gt;","seed":{"calculated":[{"name":"1-A1","label":"{{function}}","function":"{{Q1}}*10+{{Q2}}"}]},"algorithm":{"name":"calculateOperation","params":{"method":"equivLiteral","keyboard":"NUMERICAL"}}},{"id":"step-2","stimulus":"&lt;p&gt;O que pede o enunciado?&lt;/p&gt;","seed":{"calculated":[{"name":"2-A1","label":"&lt;p&gt;Aproximar o número de estrelas às dezenas.&lt;/p&gt;"},{"name":"2-A2","label":"&lt;p&gt;Aproximar o número de estrelas às centenas.&lt;/p&gt;","incorrect":true},{"name":"2-A3","label":"&lt;p&gt;Aproximar o número de estrelas às unidades de milhar.&lt;/p&gt;","incorrect":true}]},"algorithm":{"name":"trueFalse","template":"Multiple choice – standard"}},{"id":"step-3","stimulus":"&lt;p&gt;Complete o seguinte texto.&lt;/p&gt;","template":"&lt;p&gt;Para aproximar um número às dezenas, deve-se descobrir entre quais duas {{response}} ele se encontra e escolher {{response}}.&lt;/p&gt;","seed":{"calculated":[{"name":"3-A1","label":"dezenas","group":1},{"name":"3-A2","label":"centenas","group":1,"incorrect":true},{"name":"3-A2","label":"unidades de milhar","group":1,"incorrect":true},{"name":"3-A1","label":"a mais próxima","group":2},{"name":"3-A1","label":"a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seguinte texto.&lt;/p&gt;","template":"&lt;p&gt;A dezena mais próxima das {{T1}} estrelas que Mariana conseguiu é {{response}}.&lt;/p&gt;","seed":{"calculated":[{"name":"T1","function":"{{Q1}}*10+{{Q2}}","temp":true},{"name":"T2","function":"math.floor({{T1}}/10)*10","temp":true},{"name":"T3","function":"math.ceil({{T1}}/10)*10","temp":true},{"name":"T4","function":"{{T1}}-{{T2}}","temp":true},{"name":"T5","function":"{{T3}}-{{T1}}","temp":true},{"name":"5-A1","label":"{{function}}","function":"math.round({{T1}}/10)*10"}]},"algorithm":{"name":"calculateOperation","params":{"method":"equivLiteral","keyboard":"NUMERICAL"}}}]}</v>
      </c>
      <c r="AA64" s="21" t="s">
        <v>351</v>
      </c>
      <c r="AB64" s="22" t="str">
        <f t="shared" si="2"/>
        <v>M3-NyO-4b-A-2</v>
      </c>
      <c r="AC64" s="22" t="str">
        <f t="shared" si="3"/>
        <v>M3-NyO-4b-A-2-BR</v>
      </c>
      <c r="AD64" s="20" t="s">
        <v>47</v>
      </c>
      <c r="AE64" s="52"/>
      <c r="AF64" s="9" t="s">
        <v>48</v>
      </c>
      <c r="AG64" s="9" t="s">
        <v>49</v>
      </c>
    </row>
    <row r="65" ht="112.5" customHeight="1">
      <c r="A65" s="9" t="s">
        <v>324</v>
      </c>
      <c r="B65" s="8" t="s">
        <v>325</v>
      </c>
      <c r="C65" s="9" t="s">
        <v>68</v>
      </c>
      <c r="D65" s="10" t="s">
        <v>36</v>
      </c>
      <c r="E65" s="11"/>
      <c r="F65" s="45" t="s">
        <v>352</v>
      </c>
      <c r="G65" s="45"/>
      <c r="H65" s="46"/>
      <c r="I65" s="14" t="s">
        <v>38</v>
      </c>
      <c r="J65" s="11" t="s">
        <v>92</v>
      </c>
      <c r="K65" s="13" t="s">
        <v>353</v>
      </c>
      <c r="L65" s="13" t="s">
        <v>335</v>
      </c>
      <c r="M65" s="14" t="s">
        <v>291</v>
      </c>
      <c r="N65" s="32"/>
      <c r="O65" s="32"/>
      <c r="P65" s="32"/>
      <c r="Q65" s="17"/>
      <c r="R65" s="8"/>
      <c r="S65" s="8" t="s">
        <v>354</v>
      </c>
      <c r="T65" s="18" t="s">
        <v>355</v>
      </c>
      <c r="U65" s="8" t="s">
        <v>341</v>
      </c>
      <c r="V65" s="8" t="s">
        <v>356</v>
      </c>
      <c r="W65" s="8" t="s">
        <v>357</v>
      </c>
      <c r="X65" s="22"/>
      <c r="Y65" s="20" t="s">
        <v>45</v>
      </c>
      <c r="Z65" s="21" t="str">
        <f t="shared" si="1"/>
        <v>{"id":"M3-NyO-4b-A-3-BR","seed":{"parameters":[{"name":"Q1","label":null,"min":10,"max":90,"step":1},{"name":"Q2","list":["2","3","4","6","7","8"]}],"uniques":true},"scaffolding":[{"id":"step-0","stimulus":"&lt;p&gt;Um grupo de biólogos observou que a colônia de pinguins que eles estudam está com {{T1}} membros. Arredonde esse valor para as dezenas.&lt;/p&gt;","template":"&lt;p&gt;A dezena mais próxima é {{response}}.&lt;/p&gt;","seed":{"calculated":[{"name":"T1","function":"{{Q1}}*10+{{Q2}}","temp":true},{"name":"0-A1","label":"{{function}}","function":"math.round({{T1}}/10)*10"}]},"algorithm":{"name":"calculateOperation","params":{"method":"equivLiteral","keyboard":"NUMERICAL"}}},{"id":"step-1","stimulus":"&lt;p&gt;Sem aproximar, quantos membros tem a colônia de pinguins?&lt;/p&gt;","template":"&lt;p&gt;Há {{response}} pinguins na colônia.&lt;/p&gt;","seed":{"calculated":[{"name":"1-A1","label":"{{function}}","function":"{{Q1}}*10+{{Q2}}"}]},"algorithm":{"name":"calculateOperation","params":{"method":"equivLiteral","keyboard":"NUMERICAL"}}},{"id":"step-2","stimulus":"&lt;p&gt;O que pede o enunciado?&lt;/p&gt;","seed":{"calculated":[{"name":"2-A1","label":"&lt;p&gt;Aproximar o número de pinguins para as dezenas.&lt;/p&gt;"},{"name":"2-A2","label":"&lt;p&gt;Aproximar o número de pinguins para as centenas.&lt;/p&gt;","incorrect":true},{"name":"2-A3","label":"&lt;p&gt;Aproximar o número de pinguins para as unidades de milhar.&lt;/p&gt;","incorrect":true}]},"algorithm":{"name":"trueFalse","template":"Multiple choice – standard"}},{"id":"step-3","stimulus":"&lt;p&gt;Complete o seguinte texto.&lt;/p&gt;","template":"&lt;p&gt;Para aproximar um número às dezenas, deve-se descobrir entre quais duas {{response}} ele se encontra e escolher {{response}}.&lt;/p&gt;","seed":{"calculated":[{"name":"3-A1","label":"dezenas","group":1},{"name":"3-A2","label":"centenas","group":1,"incorrect":true},{"name":"3-A2","label":"unidades de milhar","group":1,"incorrect":true},{"name":"3-A1","label":"a mais próxima","group":2},{"name":"3-A1","label":"a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seguinte texto.&lt;/p&gt;","template":"&lt;p&gt;A dezena mais próxima dos {{T1}} pinguins é {{response}}.&lt;/p&gt;","seed":{"calculated":[{"name":"T1","function":"{{Q1}}*10+{{Q2}}","temp":true},{"name":"T2","function":"math.floor({{T1}}/10)*10","temp":true},{"name":"T3","function":"math.ceil({{T1}}/10)*10","temp":true},{"name":"T4","function":"{{T1}}-{{T2}}","temp":true},{"name":"T5","function":"{{T3}}-{{T1}}","temp":true},{"name":"5-A1","label":"{{function}}","function":"math.round({{T1}}/10)*10"}]},"algorithm":{"name":"calculateOperation","params":{"method":"equivLiteral","keyboard":"NUMERICAL"}}}]}</v>
      </c>
      <c r="AA65" s="21" t="s">
        <v>358</v>
      </c>
      <c r="AB65" s="22" t="str">
        <f t="shared" si="2"/>
        <v>M3-NyO-4b-A-3</v>
      </c>
      <c r="AC65" s="22" t="str">
        <f t="shared" si="3"/>
        <v>M3-NyO-4b-A-3-BR</v>
      </c>
      <c r="AD65" s="20" t="s">
        <v>47</v>
      </c>
      <c r="AE65" s="9"/>
      <c r="AF65" s="9" t="s">
        <v>48</v>
      </c>
      <c r="AG65" s="9" t="s">
        <v>49</v>
      </c>
    </row>
    <row r="66" ht="112.5" customHeight="1">
      <c r="A66" s="9" t="s">
        <v>324</v>
      </c>
      <c r="B66" s="8" t="s">
        <v>325</v>
      </c>
      <c r="C66" s="9" t="s">
        <v>68</v>
      </c>
      <c r="D66" s="10" t="s">
        <v>36</v>
      </c>
      <c r="E66" s="11"/>
      <c r="F66" s="46" t="s">
        <v>359</v>
      </c>
      <c r="G66" s="46"/>
      <c r="H66" s="46"/>
      <c r="I66" s="14" t="s">
        <v>38</v>
      </c>
      <c r="J66" s="11" t="s">
        <v>92</v>
      </c>
      <c r="K66" s="13" t="s">
        <v>353</v>
      </c>
      <c r="L66" s="13" t="s">
        <v>335</v>
      </c>
      <c r="M66" s="14" t="s">
        <v>291</v>
      </c>
      <c r="N66" s="32"/>
      <c r="O66" s="32"/>
      <c r="P66" s="32"/>
      <c r="Q66" s="17"/>
      <c r="R66" s="8"/>
      <c r="S66" s="8" t="s">
        <v>360</v>
      </c>
      <c r="T66" s="18" t="s">
        <v>361</v>
      </c>
      <c r="U66" s="8" t="s">
        <v>341</v>
      </c>
      <c r="V66" s="8" t="s">
        <v>356</v>
      </c>
      <c r="W66" s="8" t="s">
        <v>362</v>
      </c>
      <c r="X66" s="22"/>
      <c r="Y66" s="20" t="s">
        <v>45</v>
      </c>
      <c r="Z66" s="21" t="str">
        <f t="shared" si="1"/>
        <v>{"id":"M3-NyO-4b-A-4-BR","seed":{"parameters":[{"name":"Q1","label":null,"min":10,"max":90,"step":1},{"name":"Q2","list":["2","3","4","6","7","8"]}],"uniques":true},"scaffolding":[{"id":"step-0","stimulus":"&lt;p&gt;Um recipiente contém {{T1}} centilitros de água. Arredonde esse valor para as dezenas.&lt;/p&gt;","template":"&lt;p&gt;A dezena mais próxima é {{response}}.&lt;/p&gt;","seed":{"calculated":[{"name":"T1","function":"{{Q1}}*10+{{Q2}}","temp":true},{"name":"0-A1","label":"{{function}}","function":"math.round({{T1}}/10)*10"}]},"algorithm":{"name":"calculateOperation","params":{"method":"equivLiteral","keyboard":"NUMERICAL"}}},{"id":"step-1","stimulus":"&lt;p&gt;Sem aproximar, quantos centilitros contém o recipiente de água?&lt;/p&gt;","template":"&lt;p&gt;O recipiente contém {{response}} centilitros.&lt;/p&gt;","seed":{"calculated":[{"name":"1-A1","label":"{{function}}","function":"{{Q1}}*10+{{Q2}}"}]},"algorithm":{"name":"calculateOperation","params":{"method":"equivLiteral","keyboard":"NUMERICAL"}}},{"id":"step-2","stimulus":"&lt;p&gt;O que pede o enunciado?&lt;/p&gt;","seed":{"calculated":[{"name":"2-A1","label":"&lt;p&gt;Aproximar às dezenas a quantidade de centilitros do recipiente.&lt;/p&gt;"},{"name":"2-A2","label":"&lt;p&gt;Aproximar às centenas a quantidade de centilitros do recipiente.&lt;/p&gt;","incorrect":true},{"name":"2-A3","label":"&lt;p&gt;Aproximar às unidades de milhar a quantidade de centilitros do recipiente.&lt;/p&gt;","incorrect":true}]},"algorithm":{"name":"trueFalse","template":"Multiple choice – standard"}},{"id":"step-3","stimulus":"&lt;p&gt;Complete o seguinte texto.&lt;/p&gt;","template":"&lt;p&gt;Para aproximar um número às dezenas, deve-se descobrir entre quais duas {{response}} ele se encontra e escolher {{response}}.&lt;/p&gt;","seed":{"calculated":[{"name":"3-A1","label":"dezenas","group":1},{"name":"3-A2","label":"centenas","group":1,"incorrect":true},{"name":"3-A2","label":"unidades de milhar","group":1,"incorrect":true},{"name":"3-A1","label":"a mais próxima","group":2},{"name":"3-A1","label":"a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seguinte texto.&lt;/p&gt;","template":"&lt;p&gt;A dezena mais próxima dos {{T1}} centilitros de água do recipiente é {{response}}.&lt;/p&gt;","seed":{"calculated":[{"name":"T1","function":"{{Q1}}*10+{{Q2}}","temp":true},{"name":"T2","function":"math.floor({{T1}}/10)*10","temp":true},{"name":"T3","function":"math.ceil({{T1}}/10)*10","temp":true},{"name":"T4","function":"{{T1}}-{{T2}}","temp":true},{"name":"T5","function":"{{T3}}-{{T1}}","temp":true},{"name":"5-A1","label":"{{function}}","function":"math.round({{T1}}/10)*10"}]},"algorithm":{"name":"calculateOperation","params":{"method":"equivLiteral","keyboard":"NUMERICAL"}}}]}</v>
      </c>
      <c r="AA66" s="21" t="s">
        <v>363</v>
      </c>
      <c r="AB66" s="22" t="str">
        <f t="shared" si="2"/>
        <v>M3-NyO-4b-A-4</v>
      </c>
      <c r="AC66" s="22" t="str">
        <f t="shared" si="3"/>
        <v>M3-NyO-4b-A-4-BR</v>
      </c>
      <c r="AD66" s="20" t="s">
        <v>47</v>
      </c>
      <c r="AE66" s="9"/>
      <c r="AF66" s="9" t="s">
        <v>48</v>
      </c>
      <c r="AG66" s="9" t="s">
        <v>49</v>
      </c>
    </row>
    <row r="67" ht="112.5" customHeight="1">
      <c r="A67" s="9" t="s">
        <v>324</v>
      </c>
      <c r="B67" s="8" t="s">
        <v>325</v>
      </c>
      <c r="C67" s="9" t="s">
        <v>68</v>
      </c>
      <c r="D67" s="10" t="s">
        <v>36</v>
      </c>
      <c r="E67" s="11"/>
      <c r="F67" s="13" t="s">
        <v>364</v>
      </c>
      <c r="G67" s="13"/>
      <c r="H67" s="12"/>
      <c r="I67" s="14" t="s">
        <v>38</v>
      </c>
      <c r="J67" s="11" t="s">
        <v>92</v>
      </c>
      <c r="K67" s="13" t="s">
        <v>353</v>
      </c>
      <c r="L67" s="13" t="s">
        <v>335</v>
      </c>
      <c r="M67" s="14" t="s">
        <v>291</v>
      </c>
      <c r="N67" s="32"/>
      <c r="O67" s="32"/>
      <c r="P67" s="32"/>
      <c r="Q67" s="17"/>
      <c r="R67" s="8"/>
      <c r="S67" s="8" t="s">
        <v>365</v>
      </c>
      <c r="T67" s="8" t="s">
        <v>366</v>
      </c>
      <c r="U67" s="8" t="s">
        <v>341</v>
      </c>
      <c r="V67" s="8" t="s">
        <v>356</v>
      </c>
      <c r="W67" s="8" t="s">
        <v>367</v>
      </c>
      <c r="X67" s="22"/>
      <c r="Y67" s="20" t="s">
        <v>45</v>
      </c>
      <c r="Z67" s="21" t="str">
        <f t="shared" si="1"/>
        <v>{"id":"M3-NyO-4b-A-5-BR","seed":{"parameters":[{"name":"Q1","label":null,"min":10,"max":90,"step":1},{"name":"Q2","list":["2","3","4","6","7","8"]}],"uniques":true},"scaffolding":[{"id":"step-0","stimulus":"&lt;p&gt;Em um torneio juvenil de futebol havia {{T1}} espectadores. Arredonde este número para as dezenas.&lt;/p&gt;","template":"&lt;p&gt;A dezena mais próxima é {{response}}.&lt;/p&gt;","seed":{"calculated":[{"name":"T1","function":"{{Q1}}*10+{{Q2}}","temp":true},{"name":"0-A1","label":"{{function}}","function":"math.round({{T1}}/10)*10"}]},"algorithm":{"name":"calculateOperation","params":{"method":"equivLiteral","keyboard":"NUMERICAL"}}},{"id":"step-1","stimulus":"&lt;p&gt;Sem aproximar, quantos espectadores havia no torneio juvenil?&lt;/p&gt;","template":"&lt;p&gt;Havia {{response}} espectadores.&lt;/p&gt;","seed":{"calculated":[{"name":"1-A1","label":"{{function}}","function":"{{Q1}}*10+{{Q2}}"}]},"algorithm":{"name":"calculateOperation","params":{"method":"equivLiteral","keyboard":"NUMERICAL"}}},{"id":"step-2","stimulus":"&lt;p&gt;O que pede o enunciado?&lt;/p&gt;","seed":{"calculated":[{"name":"2-A1","label":"&lt;p&gt;Aproximar o número de espectadores para as dezenas.&lt;/p&gt;"},{"name":"2-A2","label":"&lt;p&gt;Aproximar o número de espectadores para as centenas.&lt;/p&gt;","incorrect":true},{"name":"2-A3","label":"&lt;p&gt;Aproximar o número de espectadores para as unidades de milhar.&lt;/p&gt;","incorrect":true}]},"algorithm":{"name":"trueFalse","template":"Multiple choice – standard"}},{"id":"step-3","stimulus":"&lt;p&gt;Complete o seguinte texto.&lt;/p&gt;","template":"&lt;p&gt;Para aproximar um número às dezenas, deve-se descobrir entre quais duas {{response}} ele se encontra e escolher {{response}}.&lt;/p&gt;","seed":{"calculated":[{"name":"3-A1","label":"dezenas","group":1},{"name":"3-A2","label":"centenas","group":1,"incorrect":true},{"name":"3-A2","label":"unidades de milhar","group":1,"incorrect":true},{"name":"3-A1","label":"a mais próxima","group":2},{"name":"3-A1","label":"a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seguinte texto.&lt;/p&gt;","template":"&lt;p&gt;A dezena mais próxima dos {{T1}} espectadores é {{response}}.&lt;/p&gt;","seed":{"calculated":[{"name":"T1","function":"{{Q1}}*10+{{Q2}}","temp":true},{"name":"T2","function":"math.floor({{T1}}/10)*10","temp":true},{"name":"T3","function":"math.ceil({{T1}}/10)*10","temp":true},{"name":"T4","function":"{{T1}}-{{T2}}","temp":true},{"name":"T5","function":"{{T3}}-{{T1}}","temp":true},{"name":"5-A1","label":"{{function}}","function":"math.round({{T1}}/10)*10"}]},"algorithm":{"name":"calculateOperation","params":{"method":"equivLiteral","keyboard":"NUMERICAL"}}}]}</v>
      </c>
      <c r="AA67" s="21" t="s">
        <v>368</v>
      </c>
      <c r="AB67" s="22" t="str">
        <f t="shared" si="2"/>
        <v>M3-NyO-4b-A-5</v>
      </c>
      <c r="AC67" s="22" t="str">
        <f t="shared" si="3"/>
        <v>M3-NyO-4b-A-5-BR</v>
      </c>
      <c r="AD67" s="20" t="s">
        <v>47</v>
      </c>
      <c r="AE67" s="9"/>
      <c r="AF67" s="9" t="s">
        <v>48</v>
      </c>
      <c r="AG67" s="9" t="s">
        <v>49</v>
      </c>
    </row>
    <row r="68" ht="112.5" customHeight="1">
      <c r="A68" s="9" t="s">
        <v>369</v>
      </c>
      <c r="B68" s="8" t="s">
        <v>370</v>
      </c>
      <c r="C68" s="9" t="s">
        <v>35</v>
      </c>
      <c r="D68" s="10" t="s">
        <v>36</v>
      </c>
      <c r="E68" s="11"/>
      <c r="F68" s="12" t="s">
        <v>371</v>
      </c>
      <c r="G68" s="12"/>
      <c r="H68" s="12"/>
      <c r="I68" s="11" t="s">
        <v>38</v>
      </c>
      <c r="J68" s="11" t="s">
        <v>39</v>
      </c>
      <c r="K68" s="12" t="s">
        <v>372</v>
      </c>
      <c r="L68" s="13" t="s">
        <v>373</v>
      </c>
      <c r="M68" s="14" t="s">
        <v>42</v>
      </c>
      <c r="N68" s="32" t="s">
        <v>374</v>
      </c>
      <c r="O68" s="32" t="s">
        <v>375</v>
      </c>
      <c r="P68" s="32"/>
      <c r="Q68" s="22"/>
      <c r="R68" s="18"/>
      <c r="S68" s="18"/>
      <c r="T68" s="18"/>
      <c r="U68" s="18"/>
      <c r="V68" s="18"/>
      <c r="W68" s="18"/>
      <c r="X68" s="22"/>
      <c r="Y68" s="20" t="s">
        <v>45</v>
      </c>
      <c r="Z68" s="21" t="str">
        <f t="shared" si="1"/>
        <v>{
 "id": "M3-NyO-5a-I-1-BR",
 "stimulus": "&lt;p&gt;Combine os seguintes números ordinais com sua forma escrita.&lt;/p&gt;",
 "hint": "&lt;p&gt;Os números ordinais são escritos desta forma: primeiro (1º), segundo (2º), terceiro (3º)...&lt;/p&gt;",
 "feedback": "&lt;p&gt;Os números ordinais são escritos desta forma: primeiro (1º), segundo (2º), terceiro (3º)...&lt;/p&gt;",
 "seed": {
 "parameters": [
 {
 "name": "Q1",
 "label": null,
 "min": 1,
 "max": 30,
 "step": 1
 },
 {
 "name": "Q2",
 "label": null,
 "min": 1,
 "max": 30,
 "step": 1
 },
 {
 "name": "Q3",
 "label": null,
 "min": 1,
 "max": 30,
 "step": 1
 }
 ],
 "calculated": [
 {
 "name": "A1",
 "label": "{{Q1}}º",
 "function": "{{T1}}",
 "group": 1
 },
 {
 "name": "A2",
 "label": "{{Q2}}º",
 "function": "{{T2}}",
 "group": 1
 },
 {
 "name": "A3",
 "label": "{{Q3}}º",
 "function": "{{T3}}",
 "group": 1
 },
 {
 "name": "T1",
 "function": "Lemonlib.numToOrdinal({{Q1}}, 'pt')",
 "temp": true
 },
 {
 "name": "T2",
 "function": "Lemonlib.numToOrdinal({{Q2}}, 'pt')",
 "temp": true
 },
 {
 "name": "T3",
 "function": "Lemonlib.numToOrdinal({{Q3}}, 'pt')",
 "temp": true
 }
 ],
 "uniques": true
 },
 "algorithm": {
 "name": "linkOperationResult",
 "params": {
 "invert": true
 },
 "template": "Match list"
 }
 }</v>
      </c>
      <c r="AA68" s="42" t="s">
        <v>376</v>
      </c>
      <c r="AB68" s="22" t="str">
        <f t="shared" si="2"/>
        <v>M3-NyO-5a-I-1</v>
      </c>
      <c r="AC68" s="22" t="str">
        <f t="shared" si="3"/>
        <v>M3-NyO-5a-I-1-BR</v>
      </c>
      <c r="AD68" s="20" t="s">
        <v>47</v>
      </c>
      <c r="AE68" s="9"/>
      <c r="AF68" s="43"/>
      <c r="AG68" s="43"/>
    </row>
    <row r="69" ht="112.5" customHeight="1">
      <c r="A69" s="9" t="s">
        <v>369</v>
      </c>
      <c r="B69" s="8" t="s">
        <v>370</v>
      </c>
      <c r="C69" s="9" t="s">
        <v>50</v>
      </c>
      <c r="D69" s="10" t="s">
        <v>36</v>
      </c>
      <c r="E69" s="11"/>
      <c r="F69" s="25" t="s">
        <v>377</v>
      </c>
      <c r="G69" s="12"/>
      <c r="H69" s="12"/>
      <c r="I69" s="24" t="s">
        <v>38</v>
      </c>
      <c r="J69" s="24" t="s">
        <v>52</v>
      </c>
      <c r="K69" s="25" t="s">
        <v>378</v>
      </c>
      <c r="L69" s="25" t="s">
        <v>379</v>
      </c>
      <c r="M69" s="26" t="s">
        <v>42</v>
      </c>
      <c r="N69" s="34" t="s">
        <v>374</v>
      </c>
      <c r="O69" s="34" t="s">
        <v>380</v>
      </c>
      <c r="P69" s="32"/>
      <c r="Q69" s="22"/>
      <c r="R69" s="18"/>
      <c r="S69" s="18"/>
      <c r="T69" s="18"/>
      <c r="U69" s="18"/>
      <c r="V69" s="18"/>
      <c r="W69" s="18"/>
      <c r="X69" s="22"/>
      <c r="Y69" s="20" t="s">
        <v>45</v>
      </c>
      <c r="Z69" s="21" t="str">
        <f t="shared" si="1"/>
        <v>{
    "id": "M3-NyO-5a-E-1-BR",
    "stimulus": "&lt;p&gt;Escreva como se lê o seguinte número ordinal.&lt;/p&gt;",
    "template": "&lt;p&gt;{{Q1}}º lê-se {{response}}.&lt;/p&gt;",
    "hint": "&lt;p&gt;Os números ordinais são escritos desta forma: primeiro (1º), segundo (2º), terceiro (3º)...&lt;/p&gt;",
    "feedback": "&lt;p&gt;Os números ordinais são escritos desta forma: primeiro (1º), segundo (2º), terceiro (3º)...&lt;/p&gt;",
    "seed": {
        "parameters": [
            {
                "name": "Q1",
                "label": null,
                "min": 1,
                "max": 30,
                "step": 1
            }
        ],
        "calculated": [
            {
                "name": "A1",
                "label": "{{function}}",
                "function": "Lemonlib.numToOrdinal({{Q1}}, 'pt')"
            }
        ],
        "uniques": true
    },
    "algorithm": {
        "name": "calculateOperation",
        "template": "Cloze with text"
    }
}</v>
      </c>
      <c r="AA69" s="44" t="s">
        <v>381</v>
      </c>
      <c r="AB69" s="22" t="str">
        <f t="shared" si="2"/>
        <v>M3-NyO-5a-E-1</v>
      </c>
      <c r="AC69" s="22" t="str">
        <f t="shared" si="3"/>
        <v>M3-NyO-5a-E-1-BR</v>
      </c>
      <c r="AD69" s="20" t="s">
        <v>47</v>
      </c>
      <c r="AE69" s="9"/>
      <c r="AF69" s="43"/>
      <c r="AG69" s="43"/>
    </row>
    <row r="70" ht="112.5" customHeight="1">
      <c r="A70" s="9" t="s">
        <v>369</v>
      </c>
      <c r="B70" s="8" t="s">
        <v>370</v>
      </c>
      <c r="C70" s="9" t="s">
        <v>68</v>
      </c>
      <c r="D70" s="10" t="s">
        <v>36</v>
      </c>
      <c r="E70" s="11"/>
      <c r="F70" s="13" t="s">
        <v>382</v>
      </c>
      <c r="G70" s="13"/>
      <c r="H70" s="12"/>
      <c r="I70" s="11" t="s">
        <v>38</v>
      </c>
      <c r="J70" s="20" t="s">
        <v>52</v>
      </c>
      <c r="K70" s="25" t="s">
        <v>378</v>
      </c>
      <c r="L70" s="25" t="s">
        <v>379</v>
      </c>
      <c r="M70" s="26" t="s">
        <v>42</v>
      </c>
      <c r="N70" s="34" t="s">
        <v>374</v>
      </c>
      <c r="O70" s="34" t="s">
        <v>380</v>
      </c>
      <c r="P70" s="15"/>
      <c r="Q70" s="22"/>
      <c r="R70" s="18"/>
      <c r="S70" s="18"/>
      <c r="T70" s="18"/>
      <c r="U70" s="18"/>
      <c r="V70" s="18"/>
      <c r="W70" s="18"/>
      <c r="X70" s="22"/>
      <c r="Y70" s="20" t="s">
        <v>45</v>
      </c>
      <c r="Z70" s="21" t="str">
        <f t="shared" si="1"/>
        <v>{
    "id": "M3-NyO-5a-A-1-BR",
    "stimulus": "&lt;p&gt;Entre seus amigos, Augusto foi o {{Q1}}º a terminar de ler um livro que todos estavam lendo. Escreva esse número por extenso.&lt;/p&gt;",
    "template": "&lt;p&gt;Augusto foi o {{response}} a terminar o livro.&lt;/p&gt;",
    "hint": "&lt;p&gt;Os números ordinais são escritos desta forma: primeiro (1º), segundo (2º), terceiro (3º)...&lt;/p&gt;",
    "feedback": "&lt;p&gt;Os números ordinais são escritos desta forma: primeiro (1º), segundo (2º), terceiro (3º)..., {{T1}} ({{Q1}}º), {{T2}} ({{T4}}º), {{T3}} ({{T5}}º)...&lt;/p&gt;",
    "seed": {
        "parameters": [
            {
                "name": "Q1",
                "label": null,
                "min": 1,
                "max": 25,
                "step": 1
            }
        ],
        "calculated": [
            {
                "name": "A1",
                "label": "{{function}}",
                "function": "Lemonlib.numToOrdinal({{Q1}}, 'pt')",
                "group": 1
            },
            {
                "name": "T1",
                "function": "Lemonlib.numToOrdinal({{Q1}}, 'pt')",
                "temp": true
            },
            {
                "name": "T4",
                "function": "{{Q1}}+1",
                "temp": true
            },
            {
                "name": "T5",
                "function": "{{Q1}}+2",
                "temp": true
            },
            {
                "name": "T2",
                "function": "Lemonlib.numToOrdinal({{T4}}, 'pt')",
                "temp": true
            },
            {
                "name": "T3",
                "function": "Lemonlib.numToOrdinal({{T5}}, 'pt')",
                "temp": true
            }
        ],
        "uniques": true
    },
    "algorithm": {
        "name": "calculateOperation",
        "template": "Cloze with text"
    }
}</v>
      </c>
      <c r="AA70" s="44" t="s">
        <v>383</v>
      </c>
      <c r="AB70" s="22" t="str">
        <f t="shared" si="2"/>
        <v>M3-NyO-5a-A-1</v>
      </c>
      <c r="AC70" s="22" t="str">
        <f t="shared" si="3"/>
        <v>M3-NyO-5a-A-1-BR</v>
      </c>
      <c r="AD70" s="20" t="s">
        <v>47</v>
      </c>
      <c r="AE70" s="9"/>
      <c r="AF70" s="43"/>
      <c r="AG70" s="43"/>
    </row>
    <row r="71" ht="112.5" customHeight="1">
      <c r="A71" s="9" t="s">
        <v>369</v>
      </c>
      <c r="B71" s="8" t="s">
        <v>370</v>
      </c>
      <c r="C71" s="9" t="s">
        <v>68</v>
      </c>
      <c r="D71" s="10" t="s">
        <v>36</v>
      </c>
      <c r="E71" s="11"/>
      <c r="F71" s="13" t="s">
        <v>384</v>
      </c>
      <c r="G71" s="13"/>
      <c r="H71" s="12"/>
      <c r="I71" s="11" t="s">
        <v>38</v>
      </c>
      <c r="J71" s="20" t="s">
        <v>52</v>
      </c>
      <c r="K71" s="25" t="s">
        <v>378</v>
      </c>
      <c r="L71" s="25" t="s">
        <v>385</v>
      </c>
      <c r="M71" s="26" t="s">
        <v>42</v>
      </c>
      <c r="N71" s="34" t="s">
        <v>374</v>
      </c>
      <c r="O71" s="34" t="s">
        <v>380</v>
      </c>
      <c r="P71" s="15"/>
      <c r="Q71" s="22"/>
      <c r="R71" s="18"/>
      <c r="S71" s="18"/>
      <c r="T71" s="18"/>
      <c r="U71" s="18"/>
      <c r="V71" s="18"/>
      <c r="W71" s="18"/>
      <c r="X71" s="22"/>
      <c r="Y71" s="20" t="s">
        <v>45</v>
      </c>
      <c r="Z71" s="21" t="str">
        <f t="shared" si="1"/>
        <v>{
    "id": "M3-NyO-5a-A-2-BR",
    "stimulus": "&lt;p&gt;Em uma maratona, Joaquim foi o {{Q1}}º atleta a cruzar a linha de chegada. Escreva como se lê este número.&lt;/p&gt;",
    "template": "&lt;p&gt;Joaquim chegou em {{response}}.&lt;/p&gt;",
    "hint": "&lt;p&gt;Os números ordinais são escritos desta forma: primeiro (1º), segundo (2º), terceiro (3º)...&lt;/p&gt;",
    "feedback": "&lt;p&gt;Os números ordinais são escritos desta forma: primeiro (1º), segundo (2º), terceiro (3º)..., {{T2}} ({{T3}}º), {{T1}} ({{Q1}}º), {{T4}} ({{T5}}º)...&lt;/p&gt;",
    "seed": {
        "parameters": [
            {
                "name": "Q1",
                "label": null,
                "min": 2,
                "max": 29,
                "step": 1
            }
        ],
        "calculated": [
            {
                "name": "T1",
                "function": "Lemonlib.numToOrdinal({{Q1}}, 'pt')",
                "temp": true
            },
            {
                "name": "T3",
                "function": "{{Q1}}-1",
                "temp": true
            },
            {
                "name": "T5",
                "function": "{{Q1}}+1",
                "temp": true
            },
            {
                "name": "T2",
                "function": "Lemonlib.numToOrdinal({{T3}}, 'pt')",
                "temp": true
            },
            {
                "name": "T4",
                "function": "Lemonlib.numToOrdinal({{T5}}, 'pt')",
                "temp": true
            },
            {
                "name": "A1",
                "label": "{{function}}",
                "function": "Lemonlib.numToOrdinal({{Q1}}, 'pt')"
            }
        ],
        "uniques": true
    },
    "algorithm": {
        "name": "calculateOperation",
        "template": "Cloze with text"
    }
}</v>
      </c>
      <c r="AA71" s="44" t="s">
        <v>386</v>
      </c>
      <c r="AB71" s="22" t="str">
        <f t="shared" si="2"/>
        <v>M3-NyO-5a-A-2</v>
      </c>
      <c r="AC71" s="22" t="str">
        <f t="shared" si="3"/>
        <v>M3-NyO-5a-A-2-BR</v>
      </c>
      <c r="AD71" s="20" t="s">
        <v>47</v>
      </c>
      <c r="AE71" s="9"/>
      <c r="AF71" s="43"/>
      <c r="AG71" s="43"/>
    </row>
    <row r="72" ht="112.5" customHeight="1">
      <c r="A72" s="9" t="s">
        <v>369</v>
      </c>
      <c r="B72" s="8" t="s">
        <v>370</v>
      </c>
      <c r="C72" s="9" t="s">
        <v>68</v>
      </c>
      <c r="D72" s="10" t="s">
        <v>36</v>
      </c>
      <c r="E72" s="11"/>
      <c r="F72" s="13" t="s">
        <v>387</v>
      </c>
      <c r="G72" s="13"/>
      <c r="H72" s="12"/>
      <c r="I72" s="11" t="s">
        <v>38</v>
      </c>
      <c r="J72" s="20" t="s">
        <v>52</v>
      </c>
      <c r="K72" s="25" t="s">
        <v>388</v>
      </c>
      <c r="L72" s="25" t="s">
        <v>389</v>
      </c>
      <c r="M72" s="26" t="s">
        <v>42</v>
      </c>
      <c r="N72" s="34" t="s">
        <v>374</v>
      </c>
      <c r="O72" s="34" t="s">
        <v>390</v>
      </c>
      <c r="P72" s="15"/>
      <c r="Q72" s="22"/>
      <c r="R72" s="18"/>
      <c r="S72" s="18"/>
      <c r="T72" s="18"/>
      <c r="U72" s="18"/>
      <c r="V72" s="18"/>
      <c r="W72" s="18"/>
      <c r="X72" s="22"/>
      <c r="Y72" s="20" t="s">
        <v>45</v>
      </c>
      <c r="Z72" s="21" t="str">
        <f t="shared" si="1"/>
        <v>{
    "id": "M3-NyO-5a-A-3-BR",
    "stimulus": "&lt;p&gt;Gisele e seus colegas fizeram uma fila seguindo a ordem da data de aniversário entre eles. Se Gisele ficou em {{Q1}}º, em qual lugar ficou o colega seguinte? Escreva a resposta por extenso.&lt;/p&gt;",
    "template": "&lt;p&gt;Na fila, o colega seguinte ficou em {{response}}.&lt;/p&gt;",
    "hint": "&lt;p&gt;Os números ordinais são escritos desta forma: primeiro (1º), segundo (2º), terceiro (3º)...&lt;/p&gt;",
    "feedback": "&lt;p&gt;Os números ordinais são escritos desta forma: primeiro (1º), segundo (2º), terceiro (3º)..., {{T2}} ({{Q1}}º), {{T3}} ({{T1}}º), {{T4}} ({{T5}}º)...&lt;/p&gt;",
    "seed": {
        "parameters": [
            {
                "name": "Q1",
                "label": null,
                "min": 5,
                "max": 20,
                "step": 1
            }
        ],
        "calculated": [
            {
                "name": "T1",
                "function": "{{Q1}}+1",
                "temp": true
            },
            {
                "name": "T5",
                "function": "{{Q1}}+2",
                "temp": true
            },
            {
                "name": "T2",
                "function": "Lemonlib.numToOrdinal({{Q1}}, 'pt')",
                "temp": true
            },
            {
                "name": "T3",
                "function": "Lemonlib.numToOrdinal({{T1}}, 'pt')",
                "temp": true
            },
            {
                "name": "T4",
                "function": "Lemonlib.numToOrdinal({{T5}}, 'pt')",
                "temp": true
            },
            {
                "name": "A1",
                "label": "{{function}}",
                "function": "Lemonlib.numToOrdinal({{T1}}, 'pt')"
            }
        ],
        "uniques": true
    },
    "algorithm": {
        "name": "calculateOperation",
        "template": "Cloze with text"
    }
}</v>
      </c>
      <c r="AA72" s="44" t="s">
        <v>391</v>
      </c>
      <c r="AB72" s="22" t="str">
        <f t="shared" si="2"/>
        <v>M3-NyO-5a-A-3</v>
      </c>
      <c r="AC72" s="22" t="str">
        <f t="shared" si="3"/>
        <v>M3-NyO-5a-A-3-BR</v>
      </c>
      <c r="AD72" s="20" t="s">
        <v>47</v>
      </c>
      <c r="AE72" s="9"/>
      <c r="AF72" s="43"/>
      <c r="AG72" s="43"/>
    </row>
    <row r="73" ht="112.5" customHeight="1">
      <c r="A73" s="9" t="s">
        <v>369</v>
      </c>
      <c r="B73" s="8" t="s">
        <v>370</v>
      </c>
      <c r="C73" s="9" t="s">
        <v>68</v>
      </c>
      <c r="D73" s="10" t="s">
        <v>36</v>
      </c>
      <c r="E73" s="11"/>
      <c r="F73" s="13" t="s">
        <v>392</v>
      </c>
      <c r="G73" s="13"/>
      <c r="H73" s="12"/>
      <c r="I73" s="11" t="s">
        <v>38</v>
      </c>
      <c r="J73" s="20" t="s">
        <v>52</v>
      </c>
      <c r="K73" s="25" t="s">
        <v>378</v>
      </c>
      <c r="L73" s="25" t="s">
        <v>379</v>
      </c>
      <c r="M73" s="26" t="s">
        <v>42</v>
      </c>
      <c r="N73" s="34" t="s">
        <v>374</v>
      </c>
      <c r="O73" s="34" t="s">
        <v>380</v>
      </c>
      <c r="P73" s="15"/>
      <c r="Q73" s="22"/>
      <c r="R73" s="18"/>
      <c r="S73" s="18"/>
      <c r="T73" s="18"/>
      <c r="U73" s="18"/>
      <c r="V73" s="18"/>
      <c r="W73" s="18"/>
      <c r="X73" s="22"/>
      <c r="Y73" s="20" t="s">
        <v>45</v>
      </c>
      <c r="Z73" s="21" t="str">
        <f t="shared" si="1"/>
        <v>{
    "id": "M3-NyO-5a-A-4-BR",
    "stimulus": "&lt;p&gt;Clara está procurando moradia e visitou um apartamento no {{Q1}}º andar de um prédio. Escreva como se lê este número.&lt;/p&gt;",
    "template": "&lt;p&gt;O apartamento fica no {{response}} andar.&lt;/p&gt;",
    "hint": "&lt;p&gt;Os números ordinais são escritos desta forma: primeiro (1º), segundo (2º), terceiro (3º)...&lt;/p&gt;",
    "feedback": "&lt;p&gt;Os números ordinais são escritos desta forma: primeiro (1º), segundo (2º), terceiro (3º)..., {{T2}} ({{T3}}º), {{T1}} ({{Q1}}º), {{T4}} ({{T5}}º)...&lt;/p&gt;",
    "seed": {
        "parameters": [
            {
                "name": "Q1",
                "label": null,
                "min": 10,
                "max": 20,
                "step": 1
            }
        ],
        "calculated": [
            {
                "name": "T1",
                "function": "Lemonlib.numToOrdinal({{Q1}}, 'pt')",
                "temp": true
            },
            {
                "name": "T3",
                "function": "{{Q1}}-1",
                "temp": true
            },
            {
                "name": "T5",
                "function": "{{Q1}}+1",
                "temp": true
            },
            {
                "name": "T2",
                "function": "Lemonlib.numToOrdinal({{T3}}, 'pt')",
                "temp": true
            },
            {
                "name": "T4",
                "function": "Lemonlib.numToOrdinal({{T5}}, 'pt')",
                "temp": true
            },
            {
                "name": "A1",
                "label": "{{function}}",
                "function": "Lemonlib.numToOrdinal({{Q1}}, 'pt')"
            }
        ],
        "uniques": true
    },
    "algorithm": {
        "name": "calculateOperation",
        "template": "Cloze with text"
    }
}</v>
      </c>
      <c r="AA73" s="44" t="s">
        <v>393</v>
      </c>
      <c r="AB73" s="22" t="str">
        <f t="shared" si="2"/>
        <v>M3-NyO-5a-A-4</v>
      </c>
      <c r="AC73" s="22" t="str">
        <f t="shared" si="3"/>
        <v>M3-NyO-5a-A-4-BR</v>
      </c>
      <c r="AD73" s="20" t="s">
        <v>47</v>
      </c>
      <c r="AE73" s="9"/>
      <c r="AF73" s="43"/>
      <c r="AG73" s="43"/>
    </row>
    <row r="74" ht="112.5" customHeight="1">
      <c r="A74" s="9" t="s">
        <v>369</v>
      </c>
      <c r="B74" s="8" t="s">
        <v>370</v>
      </c>
      <c r="C74" s="9" t="s">
        <v>68</v>
      </c>
      <c r="D74" s="10" t="s">
        <v>36</v>
      </c>
      <c r="E74" s="11"/>
      <c r="F74" s="13" t="s">
        <v>394</v>
      </c>
      <c r="G74" s="13"/>
      <c r="H74" s="12"/>
      <c r="I74" s="11" t="s">
        <v>38</v>
      </c>
      <c r="J74" s="20" t="s">
        <v>52</v>
      </c>
      <c r="K74" s="25" t="s">
        <v>378</v>
      </c>
      <c r="L74" s="25" t="s">
        <v>385</v>
      </c>
      <c r="M74" s="26" t="s">
        <v>42</v>
      </c>
      <c r="N74" s="34" t="s">
        <v>374</v>
      </c>
      <c r="O74" s="34" t="s">
        <v>380</v>
      </c>
      <c r="P74" s="15"/>
      <c r="Q74" s="22"/>
      <c r="R74" s="18"/>
      <c r="S74" s="18"/>
      <c r="T74" s="18"/>
      <c r="U74" s="18"/>
      <c r="V74" s="18"/>
      <c r="W74" s="18"/>
      <c r="X74" s="22"/>
      <c r="Y74" s="20" t="s">
        <v>45</v>
      </c>
      <c r="Z74" s="21" t="str">
        <f t="shared" si="1"/>
        <v>{
    "id": "M3-NyO-5a-A-5-BR",
    "stimulus": "&lt;p&gt;Um chef de cozinha está preparando o {{Q1}}º suflê do dia. Escreva como se lê esse número.&lt;/p&gt;",
    "template": "&lt;p&gt;Ele está preparando o {{response}} suflê.&lt;/p&gt;",
    "hint": "&lt;p&gt;Os números ordinais são escritos desta forma: primeiro (1º), segundo (2º), terceiro (3º)...&lt;/p&gt;",
    "feedback": "&lt;p&gt;Os números ordinais são escritos desta forma: primeiro (1º), segundo (2º), terceiro (3º)..., {{T2}} ({{T3}}º), {{T1}} ({{Q1}}º), {{T4}} ({{T5}}º)...&lt;/p&gt;",
    "seed": {
        "parameters": [
            {
                "name": "Q1",
                "label": null,
                "min": 10,
                "max": 30,
                "step": 1
            }
        ],
        "calculated": [
            {
                "name": "T1",
                "function": "Lemonlib.numToOrdinal({{Q1}}, 'pt')",
                "temp": true
            },
            {
                "name": "T3",
                "function": "{{Q1}}-1",
                "temp": true
            },
            {
                "name": "T5",
                "function": "{{Q1}}+1",
                "temp": true
            },
            {
                "name": "T2",
                "function": "Lemonlib.numToOrdinal({{T3}}, 'pt')",
                "temp": true
            },
            {
                "name": "T4",
                "function": "Lemonlib.numToOrdinal({{T5}}, 'pt')",
                "temp": true
            },
            {
                "name": "A1",
                "label": "{{function}}",
                "function": "Lemonlib.numToOrdinal({{Q1}}, 'pt')"
            }
        ],
        "uniques": true
    },
    "algorithm": {
        "name": "calculateOperation",
        "template": "Cloze with text"
    }
}</v>
      </c>
      <c r="AA74" s="44" t="s">
        <v>395</v>
      </c>
      <c r="AB74" s="22" t="str">
        <f t="shared" si="2"/>
        <v>M3-NyO-5a-A-5</v>
      </c>
      <c r="AC74" s="22" t="str">
        <f t="shared" si="3"/>
        <v>M3-NyO-5a-A-5-BR</v>
      </c>
      <c r="AD74" s="20" t="s">
        <v>47</v>
      </c>
      <c r="AE74" s="9"/>
      <c r="AF74" s="43"/>
      <c r="AG74" s="43"/>
    </row>
    <row r="75" ht="112.5" customHeight="1">
      <c r="A75" s="9" t="s">
        <v>396</v>
      </c>
      <c r="B75" s="8" t="s">
        <v>397</v>
      </c>
      <c r="C75" s="9" t="s">
        <v>35</v>
      </c>
      <c r="D75" s="9" t="s">
        <v>36</v>
      </c>
      <c r="E75" s="20"/>
      <c r="F75" s="13" t="s">
        <v>398</v>
      </c>
      <c r="G75" s="13"/>
      <c r="H75" s="12"/>
      <c r="I75" s="11" t="s">
        <v>38</v>
      </c>
      <c r="J75" s="11" t="s">
        <v>39</v>
      </c>
      <c r="K75" s="12" t="s">
        <v>399</v>
      </c>
      <c r="L75" s="13" t="s">
        <v>400</v>
      </c>
      <c r="M75" s="11" t="s">
        <v>42</v>
      </c>
      <c r="N75" s="27" t="s">
        <v>401</v>
      </c>
      <c r="O75" s="8" t="s">
        <v>402</v>
      </c>
      <c r="P75" s="8"/>
      <c r="Q75" s="22"/>
      <c r="R75" s="18"/>
      <c r="S75" s="18"/>
      <c r="T75" s="18"/>
      <c r="U75" s="18"/>
      <c r="V75" s="18"/>
      <c r="W75" s="18"/>
      <c r="X75" s="22"/>
      <c r="Y75" s="20" t="s">
        <v>45</v>
      </c>
      <c r="Z75" s="21" t="str">
        <f t="shared" si="1"/>
        <v>{"id":"M3-NyO-6a-I-1-BR","stimulus":"&lt;p&gt;Arraste cada número em algarismos indo-arábicos para a sua forma equivalente em algarismos romanos.&lt;/p&gt;","hint":"&lt;p&gt;Em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2000,"step":1},{"name":"Q2","label":null,"min":1,"max":2000,"step":1},{"name":"Q3","label":null,"min":1,"max":2000,"step":1}],"calculated":[{"name":"A1","label":"{{Q1}}","function":"Lemonlib.numToRoman({{Q1}})"},{"name":"A2","label":"{{Q2}}","function":"Lemonlib.numToRoman({{Q2}})"},{"name":"A3","label":"{{Q3}}","function":"Lemonlib.numToRoman({{Q3}})"}],"isNumToWords":true,"uniques":true},"algorithm":{"name":"linkOperationResult","params":{"invert":false},"template":"Match list"}}</v>
      </c>
      <c r="AA75" s="21" t="s">
        <v>403</v>
      </c>
      <c r="AB75" s="22" t="str">
        <f t="shared" si="2"/>
        <v>M3-NyO-6a-I-1</v>
      </c>
      <c r="AC75" s="22" t="str">
        <f t="shared" si="3"/>
        <v>M3-NyO-6a-I-1-BR</v>
      </c>
      <c r="AD75" s="20" t="s">
        <v>47</v>
      </c>
      <c r="AE75" s="10"/>
      <c r="AF75" s="9" t="s">
        <v>48</v>
      </c>
      <c r="AG75" s="9"/>
    </row>
    <row r="76" ht="112.5" customHeight="1">
      <c r="A76" s="9" t="s">
        <v>396</v>
      </c>
      <c r="B76" s="8" t="s">
        <v>397</v>
      </c>
      <c r="C76" s="9" t="s">
        <v>50</v>
      </c>
      <c r="D76" s="9" t="s">
        <v>36</v>
      </c>
      <c r="E76" s="11"/>
      <c r="F76" s="12" t="s">
        <v>404</v>
      </c>
      <c r="G76" s="12"/>
      <c r="H76" s="12"/>
      <c r="I76" s="11" t="s">
        <v>38</v>
      </c>
      <c r="J76" s="11" t="s">
        <v>92</v>
      </c>
      <c r="K76" s="12" t="s">
        <v>405</v>
      </c>
      <c r="L76" s="13" t="s">
        <v>406</v>
      </c>
      <c r="M76" s="11" t="s">
        <v>42</v>
      </c>
      <c r="N76" s="27" t="s">
        <v>401</v>
      </c>
      <c r="O76" s="8" t="s">
        <v>402</v>
      </c>
      <c r="P76" s="18"/>
      <c r="Q76" s="22"/>
      <c r="R76" s="8"/>
      <c r="S76" s="8"/>
      <c r="T76" s="8"/>
      <c r="U76" s="8"/>
      <c r="V76" s="8"/>
      <c r="W76" s="8"/>
      <c r="X76" s="22"/>
      <c r="Y76" s="20" t="s">
        <v>45</v>
      </c>
      <c r="Z76" s="21" t="str">
        <f t="shared" si="1"/>
        <v>{"id":"M3-NyO-6a-E-1-BR","stimulus":"&lt;p&gt;Escreva usando algarismos indo-arábicos o seguinte número romano.&lt;/p&gt;","template":"&lt;p&gt;{{T1}}: {{response}}&lt;/p&gt;","hint":"&lt;p&gt;Em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1000,"step":1}],"calculated":[{"name":"A1","label":"{{function}}","function":"{{Q1}}"},{"name":"T1","label":"","function":"Lemonlib.numToRoman({{Q1}})","temp":true}],"uniques":true},"algorithm":{"name":"calculateOperation","params":{"method":"equivLiteral","keyboard":"NUMERICAL"}}}</v>
      </c>
      <c r="AA76" s="21" t="s">
        <v>407</v>
      </c>
      <c r="AB76" s="22" t="str">
        <f t="shared" si="2"/>
        <v>M3-NyO-6a-E-1</v>
      </c>
      <c r="AC76" s="22" t="str">
        <f t="shared" si="3"/>
        <v>M3-NyO-6a-E-1-BR</v>
      </c>
      <c r="AD76" s="20" t="s">
        <v>47</v>
      </c>
      <c r="AE76" s="24"/>
      <c r="AF76" s="9" t="s">
        <v>48</v>
      </c>
      <c r="AG76" s="9"/>
    </row>
    <row r="77" ht="112.5" customHeight="1">
      <c r="A77" s="9" t="s">
        <v>396</v>
      </c>
      <c r="B77" s="8" t="s">
        <v>397</v>
      </c>
      <c r="C77" s="9" t="s">
        <v>68</v>
      </c>
      <c r="D77" s="9" t="s">
        <v>36</v>
      </c>
      <c r="E77" s="11"/>
      <c r="F77" s="13" t="s">
        <v>408</v>
      </c>
      <c r="G77" s="13"/>
      <c r="H77" s="12"/>
      <c r="I77" s="11" t="s">
        <v>38</v>
      </c>
      <c r="J77" s="11" t="s">
        <v>92</v>
      </c>
      <c r="K77" s="12" t="s">
        <v>409</v>
      </c>
      <c r="L77" s="13" t="s">
        <v>406</v>
      </c>
      <c r="M77" s="11" t="s">
        <v>42</v>
      </c>
      <c r="N77" s="27" t="s">
        <v>401</v>
      </c>
      <c r="O77" s="8" t="s">
        <v>402</v>
      </c>
      <c r="P77" s="18"/>
      <c r="Q77" s="20"/>
      <c r="R77" s="8"/>
      <c r="S77" s="8"/>
      <c r="T77" s="27"/>
      <c r="U77" s="27"/>
      <c r="V77" s="8"/>
      <c r="W77" s="8"/>
      <c r="X77" s="20"/>
      <c r="Y77" s="20" t="s">
        <v>45</v>
      </c>
      <c r="Z77" s="21" t="str">
        <f t="shared" si="1"/>
        <v>{"id":"M3-NyO-6a-A-1-BR","stimulus":"&lt;p&gt;De acordo com a placa comemorativa na entrada de um teatro, ele foi inaugurado em {{T1}}. Em que ano ocorreu a inauguração?&lt;/p&gt;","template":"&lt;p&gt;O teatro foi inaugurado em {{response}}.&lt;/p&gt;","hint":"&lt;p&gt;Em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1900,"max":2000,"step":1}],"calculated":[{"name":"A1","label":"{{function}}","function":"{{Q1}}"},{"name":"T1","label":"","function":"Lemonlib.numToRoman({{Q1}})","temp":true}],"uniques":true},"algorithm":{"name":"calculateOperation","params":{"method":"equivLiteral","keyboard":"NUMERICAL"}}}</v>
      </c>
      <c r="AA77" s="21" t="s">
        <v>410</v>
      </c>
      <c r="AB77" s="22" t="str">
        <f t="shared" si="2"/>
        <v>M3-NyO-6a-A-1</v>
      </c>
      <c r="AC77" s="22" t="str">
        <f t="shared" si="3"/>
        <v>M3-NyO-6a-A-1-BR</v>
      </c>
      <c r="AD77" s="20" t="s">
        <v>47</v>
      </c>
      <c r="AE77" s="24"/>
      <c r="AF77" s="9" t="s">
        <v>48</v>
      </c>
      <c r="AG77" s="9"/>
    </row>
    <row r="78" ht="112.5" customHeight="1">
      <c r="A78" s="9" t="s">
        <v>396</v>
      </c>
      <c r="B78" s="8" t="s">
        <v>397</v>
      </c>
      <c r="C78" s="9" t="s">
        <v>68</v>
      </c>
      <c r="D78" s="9" t="s">
        <v>36</v>
      </c>
      <c r="E78" s="11"/>
      <c r="F78" s="13" t="s">
        <v>411</v>
      </c>
      <c r="G78" s="13"/>
      <c r="H78" s="12"/>
      <c r="I78" s="11" t="s">
        <v>38</v>
      </c>
      <c r="J78" s="11" t="s">
        <v>92</v>
      </c>
      <c r="K78" s="13" t="s">
        <v>412</v>
      </c>
      <c r="L78" s="13" t="s">
        <v>406</v>
      </c>
      <c r="M78" s="11" t="s">
        <v>42</v>
      </c>
      <c r="N78" s="27" t="s">
        <v>401</v>
      </c>
      <c r="O78" s="8" t="s">
        <v>402</v>
      </c>
      <c r="P78" s="18"/>
      <c r="Q78" s="22"/>
      <c r="R78" s="8"/>
      <c r="S78" s="8"/>
      <c r="T78" s="8"/>
      <c r="U78" s="18"/>
      <c r="V78" s="8"/>
      <c r="W78" s="8"/>
      <c r="X78" s="22"/>
      <c r="Y78" s="20" t="s">
        <v>45</v>
      </c>
      <c r="Z78" s="21" t="str">
        <f t="shared" si="1"/>
        <v>{"id":"M3-NyO-6a-A-2-BR","stimulus":"&lt;p&gt;&lt;i&gt;{{Q2}}&lt;/i&gt; é o volume {{T1}} de uma coleção de livros de contos de fadas. Escreva este número romano usando algarismos indo-arábicos.&lt;/p&gt;","template":"&lt;p&gt;É o volume {{response}}.&lt;/p&gt;","hint":"&lt;p&gt;Em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center;\"&gt;1000&lt;/td&gt;&lt;/tr&gt;&lt;/tbody&gt;&lt;/table&gt;","seed":{"parameters":[{"name":"Q1","label":null,"min":1,"max":100,"step":1},{"name":"Q2","list":["Chapeuzinho vermelho","Cinderela","Rapunzel","A Pequena Sereia"]}],"calculated":[{"name":"A1","label":"{{function}}","function":"{{Q1}}"},{"name":"T1","label":"","function":"Lemonlib.numToRoman({{Q1}})","temp":true}],"uniques":true},"algorithm":{"name":"calculateOperation","params":{"method":"equivLiteral","keyboard":"NUMERICAL"}}}</v>
      </c>
      <c r="AA78" s="21" t="s">
        <v>413</v>
      </c>
      <c r="AB78" s="22" t="str">
        <f t="shared" si="2"/>
        <v>M3-NyO-6a-A-2</v>
      </c>
      <c r="AC78" s="22" t="str">
        <f t="shared" si="3"/>
        <v>M3-NyO-6a-A-2-BR</v>
      </c>
      <c r="AD78" s="20" t="s">
        <v>47</v>
      </c>
      <c r="AE78" s="24"/>
      <c r="AF78" s="9" t="s">
        <v>48</v>
      </c>
      <c r="AG78" s="9"/>
    </row>
    <row r="79" ht="112.5" customHeight="1">
      <c r="A79" s="9" t="s">
        <v>396</v>
      </c>
      <c r="B79" s="8" t="s">
        <v>397</v>
      </c>
      <c r="C79" s="9" t="s">
        <v>68</v>
      </c>
      <c r="D79" s="9" t="s">
        <v>36</v>
      </c>
      <c r="E79" s="11"/>
      <c r="F79" s="13" t="s">
        <v>414</v>
      </c>
      <c r="G79" s="13"/>
      <c r="H79" s="12"/>
      <c r="I79" s="11" t="s">
        <v>38</v>
      </c>
      <c r="J79" s="11" t="s">
        <v>92</v>
      </c>
      <c r="K79" s="12" t="s">
        <v>415</v>
      </c>
      <c r="L79" s="13" t="s">
        <v>406</v>
      </c>
      <c r="M79" s="11" t="s">
        <v>42</v>
      </c>
      <c r="N79" s="27" t="s">
        <v>401</v>
      </c>
      <c r="O79" s="8" t="s">
        <v>402</v>
      </c>
      <c r="P79" s="18"/>
      <c r="Q79" s="22"/>
      <c r="R79" s="8"/>
      <c r="S79" s="8"/>
      <c r="T79" s="8"/>
      <c r="U79" s="8"/>
      <c r="V79" s="8"/>
      <c r="W79" s="8"/>
      <c r="X79" s="22"/>
      <c r="Y79" s="20" t="s">
        <v>45</v>
      </c>
      <c r="Z79" s="21" t="str">
        <f t="shared" si="1"/>
        <v>{"id":"M3-NyO-6a-A-3-BR","stimulus":"&lt;p&gt;Na peça de teatro da escola, Maria Paula aparece pela primeira vez na cena {{T1}}. Escreva este número romano usando algarismos indo-arábicos.&lt;/p&gt;","template":"&lt;p&gt;Ela aparece na cena de número {{response}}.&lt;/p&gt;","hint":"&lt;p&gt;Em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4,"max":20,"step":1}],"calculated":[{"name":"A1","label":"{{function}}","function":"{{Q1}}"},{"name":"T1","label":"","function":"Lemonlib.numToRoman({{Q1}})","temp":true}],"uniques":true},"algorithm":{"name":"calculateOperation","params":{"method":"equivLiteral","keyboard":"NUMERICAL"}}}</v>
      </c>
      <c r="AA79" s="21" t="s">
        <v>416</v>
      </c>
      <c r="AB79" s="22" t="str">
        <f t="shared" si="2"/>
        <v>M3-NyO-6a-A-3</v>
      </c>
      <c r="AC79" s="22" t="str">
        <f t="shared" si="3"/>
        <v>M3-NyO-6a-A-3-BR</v>
      </c>
      <c r="AD79" s="20" t="s">
        <v>47</v>
      </c>
      <c r="AE79" s="24"/>
      <c r="AF79" s="9" t="s">
        <v>48</v>
      </c>
      <c r="AG79" s="9"/>
    </row>
    <row r="80" ht="112.5" customHeight="1">
      <c r="A80" s="9" t="s">
        <v>396</v>
      </c>
      <c r="B80" s="8" t="s">
        <v>397</v>
      </c>
      <c r="C80" s="9" t="s">
        <v>68</v>
      </c>
      <c r="D80" s="9" t="s">
        <v>36</v>
      </c>
      <c r="E80" s="11"/>
      <c r="F80" s="12" t="s">
        <v>417</v>
      </c>
      <c r="G80" s="12"/>
      <c r="H80" s="12"/>
      <c r="I80" s="11" t="s">
        <v>38</v>
      </c>
      <c r="J80" s="11" t="s">
        <v>92</v>
      </c>
      <c r="K80" s="12" t="s">
        <v>418</v>
      </c>
      <c r="L80" s="13" t="s">
        <v>406</v>
      </c>
      <c r="M80" s="11" t="s">
        <v>42</v>
      </c>
      <c r="N80" s="27" t="s">
        <v>401</v>
      </c>
      <c r="O80" s="8" t="s">
        <v>402</v>
      </c>
      <c r="P80" s="18"/>
      <c r="Q80" s="22"/>
      <c r="R80" s="8"/>
      <c r="S80" s="8"/>
      <c r="T80" s="8"/>
      <c r="U80" s="8"/>
      <c r="V80" s="8"/>
      <c r="W80" s="8"/>
      <c r="X80" s="22"/>
      <c r="Y80" s="20" t="s">
        <v>45</v>
      </c>
      <c r="Z80" s="21" t="str">
        <f t="shared" si="1"/>
        <v>{"id":"M3-NyO-6a-A-4-BR","stimulus":"&lt;p&gt;A escola mais antiga de uma cidade foi fundada em {{T1}}. Escreva este número romano usando algarismos indo-arábicos.&lt;/p&gt;","template":"&lt;p&gt;A escola foi fundada em {{response}}.&lt;/p&gt;","hint":"&lt;p&gt;Em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1850,"max":1950,"step":1}],"calculated":[{"name":"A1","label":"{{function}}","function":"{{Q1}}"},{"name":"T1","label":"","function":"Lemonlib.numToRoman({{Q1}})","temp":true}],"uniques":true},"algorithm":{"name":"calculateOperation","params":{"method":"equivLiteral","keyboard":"NUMERICAL"}}}</v>
      </c>
      <c r="AA80" s="21" t="s">
        <v>419</v>
      </c>
      <c r="AB80" s="22" t="str">
        <f t="shared" si="2"/>
        <v>M3-NyO-6a-A-4</v>
      </c>
      <c r="AC80" s="22" t="str">
        <f t="shared" si="3"/>
        <v>M3-NyO-6a-A-4-BR</v>
      </c>
      <c r="AD80" s="20" t="s">
        <v>47</v>
      </c>
      <c r="AE80" s="24"/>
      <c r="AF80" s="9" t="s">
        <v>48</v>
      </c>
      <c r="AG80" s="9"/>
    </row>
    <row r="81" ht="112.5" customHeight="1">
      <c r="A81" s="9" t="s">
        <v>396</v>
      </c>
      <c r="B81" s="8" t="s">
        <v>397</v>
      </c>
      <c r="C81" s="9" t="s">
        <v>68</v>
      </c>
      <c r="D81" s="9" t="s">
        <v>36</v>
      </c>
      <c r="E81" s="11"/>
      <c r="F81" s="13" t="s">
        <v>420</v>
      </c>
      <c r="G81" s="13"/>
      <c r="H81" s="12"/>
      <c r="I81" s="11" t="s">
        <v>38</v>
      </c>
      <c r="J81" s="11" t="s">
        <v>92</v>
      </c>
      <c r="K81" s="12" t="s">
        <v>409</v>
      </c>
      <c r="L81" s="13" t="s">
        <v>406</v>
      </c>
      <c r="M81" s="11" t="s">
        <v>42</v>
      </c>
      <c r="N81" s="27" t="s">
        <v>401</v>
      </c>
      <c r="O81" s="8" t="s">
        <v>402</v>
      </c>
      <c r="P81" s="18"/>
      <c r="Q81" s="22"/>
      <c r="R81" s="8"/>
      <c r="S81" s="8"/>
      <c r="T81" s="18"/>
      <c r="U81" s="18"/>
      <c r="V81" s="8"/>
      <c r="W81" s="8"/>
      <c r="X81" s="22"/>
      <c r="Y81" s="20" t="s">
        <v>45</v>
      </c>
      <c r="Z81" s="21" t="str">
        <f t="shared" si="1"/>
        <v>{"id":"M3-NyO-6a-A-5-BR","stimulus":"&lt;p&gt;Daniela comprou uma rifa com o número {{T1}}. Escreva este número romano usando algarismos indo-arábicos.&lt;/p&gt;","template":"&lt;p&gt;O número da rifa é o {{response}}.&lt;/p&gt;","hint":"&lt;p&gt;Em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1900,"max":2000,"step":1}],"calculated":[{"name":"A1","label":"{{function}}","function":"{{Q1}}"},{"name":"T1","label":"","function":"Lemonlib.numToRoman({{Q1}})","temp":true}],"uniques":true},"algorithm":{"name":"calculateOperation","params":{"method":"equivLiteral","keyboard":"NUMERICAL"}}}</v>
      </c>
      <c r="AA81" s="21" t="s">
        <v>421</v>
      </c>
      <c r="AB81" s="22" t="str">
        <f t="shared" si="2"/>
        <v>M3-NyO-6a-A-5</v>
      </c>
      <c r="AC81" s="22" t="str">
        <f t="shared" si="3"/>
        <v>M3-NyO-6a-A-5-BR</v>
      </c>
      <c r="AD81" s="20" t="s">
        <v>47</v>
      </c>
      <c r="AE81" s="24"/>
      <c r="AF81" s="9" t="s">
        <v>48</v>
      </c>
      <c r="AG81" s="9"/>
    </row>
    <row r="82" ht="112.5" customHeight="1">
      <c r="A82" s="9" t="s">
        <v>422</v>
      </c>
      <c r="B82" s="8" t="s">
        <v>423</v>
      </c>
      <c r="C82" s="9" t="s">
        <v>35</v>
      </c>
      <c r="D82" s="9" t="s">
        <v>36</v>
      </c>
      <c r="E82" s="11"/>
      <c r="F82" s="13" t="s">
        <v>424</v>
      </c>
      <c r="G82" s="13"/>
      <c r="H82" s="12"/>
      <c r="I82" s="22" t="s">
        <v>38</v>
      </c>
      <c r="J82" s="22" t="s">
        <v>39</v>
      </c>
      <c r="K82" s="12" t="s">
        <v>425</v>
      </c>
      <c r="L82" s="13" t="s">
        <v>426</v>
      </c>
      <c r="M82" s="11" t="s">
        <v>42</v>
      </c>
      <c r="N82" s="8" t="s">
        <v>427</v>
      </c>
      <c r="O82" s="8" t="s">
        <v>428</v>
      </c>
      <c r="P82" s="8"/>
      <c r="Q82" s="22"/>
      <c r="R82" s="18"/>
      <c r="S82" s="18"/>
      <c r="T82" s="18"/>
      <c r="U82" s="18"/>
      <c r="V82" s="18"/>
      <c r="W82" s="18"/>
      <c r="X82" s="19"/>
      <c r="Y82" s="20" t="s">
        <v>45</v>
      </c>
      <c r="Z82" s="21" t="str">
        <f t="shared" si="1"/>
        <v>{"id":"M3-NyO-6b-I-1-BR","stimulus":"&lt;p&gt;Arraste os seguintes números romanos para a sua forma equivalente em algarismos indo-arábicos.&lt;/p&gt;","hint":"&lt;p&gt;Em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center;\"&gt;&lt;span class=\"no-break\"&gt;1 000&lt;/span&gt;&lt;/td&gt;&lt;/tr&gt;&lt;/tbody&gt;&lt;/table&gt;","seed":{"parameters":[{"name":"Q1","label":null,"min":1,"max":1000,"step":1},{"name":"Q2","label":null,"min":1,"max":1000,"step":1},{"name":"Q3","label":null,"min":1,"max":1000,"step":1}],"calculated":[{"name":"A1","label":"{{Q1}}","function":"Lemonlib.numToRoman({{Q1}})"},{"name":"A2","label":"{{Q2}}","function":"Lemonlib.numToRoman({{Q2}})"},{"name":"A3","label":"{{Q3}}","function":"Lemonlib.numToRoman({{Q3}})"}],"isNumToWords":true,"uniques":true},"algorithm":{"name":"linkOperationResult","params":{"invert":true},"template":"Match list"}}</v>
      </c>
      <c r="AA82" s="21" t="s">
        <v>429</v>
      </c>
      <c r="AB82" s="22" t="str">
        <f t="shared" si="2"/>
        <v>M3-NyO-6b-I-1</v>
      </c>
      <c r="AC82" s="22" t="str">
        <f t="shared" si="3"/>
        <v>M3-NyO-6b-I-1-BR</v>
      </c>
      <c r="AD82" s="20" t="s">
        <v>47</v>
      </c>
      <c r="AE82" s="24"/>
      <c r="AF82" s="9" t="s">
        <v>48</v>
      </c>
      <c r="AG82" s="9"/>
    </row>
    <row r="83" ht="112.5" customHeight="1">
      <c r="A83" s="9" t="s">
        <v>422</v>
      </c>
      <c r="B83" s="8" t="s">
        <v>423</v>
      </c>
      <c r="C83" s="9" t="s">
        <v>50</v>
      </c>
      <c r="D83" s="9" t="s">
        <v>36</v>
      </c>
      <c r="E83" s="11"/>
      <c r="F83" s="12" t="s">
        <v>430</v>
      </c>
      <c r="G83" s="12"/>
      <c r="H83" s="12"/>
      <c r="I83" s="22" t="s">
        <v>38</v>
      </c>
      <c r="J83" s="22" t="s">
        <v>52</v>
      </c>
      <c r="K83" s="12" t="s">
        <v>431</v>
      </c>
      <c r="L83" s="13" t="s">
        <v>432</v>
      </c>
      <c r="M83" s="11" t="s">
        <v>42</v>
      </c>
      <c r="N83" s="8" t="s">
        <v>427</v>
      </c>
      <c r="O83" s="8" t="s">
        <v>428</v>
      </c>
      <c r="P83" s="18"/>
      <c r="Q83" s="22"/>
      <c r="R83" s="18"/>
      <c r="S83" s="18"/>
      <c r="T83" s="18"/>
      <c r="U83" s="18"/>
      <c r="V83" s="18"/>
      <c r="W83" s="18"/>
      <c r="X83" s="22"/>
      <c r="Y83" s="20" t="s">
        <v>45</v>
      </c>
      <c r="Z83" s="21" t="str">
        <f t="shared" si="1"/>
        <v>{"id":"M3-NyO-6b-E-1-BR","stimulus":"&lt;p&gt;Escreva o número a seguir usando algarismos romanos.&lt;/p&gt;","template":"&lt;p&gt;{{Q1}}: {{response}}&lt;/p&gt;","hint":"&lt;p&gt;Em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center;\"&gt;&lt;span class=\"no-break\"&gt;1 000&lt;/span&gt;&lt;/td&gt;&lt;/tr&gt;&lt;/tbody&gt;&lt;/table&gt;","seed":{"parameters":[{"name":"Q1","label":null,"min":1,"max":1000,"step":1}],"calculated":[{"name":"A1","label":"{{function}}","function":"Lemonlib.numToRoman({{Q1}})"}],"uniques":true},"algorithm":{"name":"calculateOperation","template":"Cloze with text"}}</v>
      </c>
      <c r="AA83" s="21" t="s">
        <v>433</v>
      </c>
      <c r="AB83" s="22" t="str">
        <f t="shared" si="2"/>
        <v>M3-NyO-6b-E-1</v>
      </c>
      <c r="AC83" s="22" t="str">
        <f t="shared" si="3"/>
        <v>M3-NyO-6b-E-1-BR</v>
      </c>
      <c r="AD83" s="20" t="s">
        <v>47</v>
      </c>
      <c r="AE83" s="24"/>
      <c r="AF83" s="9" t="s">
        <v>48</v>
      </c>
      <c r="AG83" s="9"/>
    </row>
    <row r="84" ht="112.5" customHeight="1">
      <c r="A84" s="9" t="s">
        <v>422</v>
      </c>
      <c r="B84" s="8" t="s">
        <v>423</v>
      </c>
      <c r="C84" s="9" t="s">
        <v>68</v>
      </c>
      <c r="D84" s="10" t="s">
        <v>36</v>
      </c>
      <c r="E84" s="11"/>
      <c r="F84" s="46" t="s">
        <v>434</v>
      </c>
      <c r="G84" s="46"/>
      <c r="H84" s="12"/>
      <c r="I84" s="11" t="s">
        <v>38</v>
      </c>
      <c r="J84" s="11" t="s">
        <v>52</v>
      </c>
      <c r="K84" s="45" t="s">
        <v>435</v>
      </c>
      <c r="L84" s="13" t="s">
        <v>432</v>
      </c>
      <c r="M84" s="14" t="s">
        <v>42</v>
      </c>
      <c r="N84" s="15" t="s">
        <v>436</v>
      </c>
      <c r="O84" s="15" t="s">
        <v>437</v>
      </c>
      <c r="P84" s="18"/>
      <c r="Q84" s="22"/>
      <c r="R84" s="18"/>
      <c r="S84" s="18"/>
      <c r="T84" s="18"/>
      <c r="U84" s="18"/>
      <c r="V84" s="18"/>
      <c r="W84" s="18"/>
      <c r="X84" s="22"/>
      <c r="Y84" s="20" t="s">
        <v>45</v>
      </c>
      <c r="Z84" s="21" t="str">
        <f t="shared" si="1"/>
        <v>{"id":"M3-NyO-6b-A-1-BR","stimulus":"&lt;p&gt;Em uma corrida de kart, Roberto ficou na posição {{Q1}}. Escreva este número usando algarismos romanos.&lt;/p&gt;","template":"&lt;p&gt;Roberto ficou na posição {{response}}.&lt;/p&gt;","hint":"&lt;p&gt;Em algarismos romanos, se uma letra estiver à direita de outra de igual ou maior valor, ela será somada, enquanto se estiver à esquerda de outra de maior valor, será subtraída.&lt;/p&gt;","feedback":"&lt;p&gt;&lt;table style=\"width: 100%;\"&gt;&lt;tbody&gt;&lt;tr style=\"background-color: #C77CB7;color:#ffffff;\"&gt;&lt;td style=\"width: 14.2145%; text-align: center; background-color: #C77CB7;\"&gt;&lt;strong&gt;I&lt;/strong&gt;&lt;/td&gt;&lt;td style=\"width: 14.2857%; text-align: center; background-color: #C77CB7;\"&gt;&lt;strong&gt;V&lt;/strong&gt;&lt;/td&gt;&lt;td style=\"width: 14.2145%; text-align: center; background-color: #C77CB7;\"&gt;&lt;strong&gt;X&lt;/strong&gt;&lt;/td&gt;&lt;td style=\"width: 14.3391%; text-align: center; background-color: #C77CB7;\"&gt;&lt;strong&gt;L&lt;/strong&gt;&lt;/td&gt;&lt;td style=\"width: 14.2145%; text-align: center; background-color: #C77CB7;\"&gt;&lt;strong&gt;C&lt;/strong&gt;&lt;/td&gt;&lt;td style=\"width: 14.2145%; text-align: center; background-color: #C77CB7;\"&gt;&lt;strong&gt;D&lt;/strong&gt;&lt;/td&gt;&lt;td style=\"width: 14.4282%; text-align: center; background-color: #C77CB7;\"&gt;&lt;strong&gt;M&lt;/strong&gt;&lt;/td&gt;&lt;/tr&gt;&lt;tr&gt;&lt;td style=\"width: 14.2145%;text-align: center;\"&gt;1&lt;/td&gt;&lt;td style=\"width: 14.2857%;text-align: center;\"&gt;5&lt;/td&gt;&lt;td style=\"width: 14.2145%;text-align: center;\"&gt;10&lt;/td&gt;&lt;td style=\"width: 14.3391%; text-align: center;\"&gt;50&lt;/td&gt;&lt;td style=\"width: 14.2145%;text-align: center;\"&gt;100&lt;/td&gt;&lt;td style=\"width: 14.2145%;text-align: center;\"&gt;500&lt;/td&gt;&lt;td style=\"width: 14.4282%;text-align: center;\"&gt;&lt;span class=\"no-break\"&gt;1 000&lt;/span&gt;&lt;/td&gt;&lt;/tr&gt;&lt;/tbody&gt;&lt;/table&gt;&lt;/p&gt;","seed":{"parameters":[{"name":"Q1","label":null,"min":1,"max":30,"step":1}],"calculated":[{"name":"A1","label":"{{function}}","function":"Lemonlib.numToRoman({{Q1}})"}],"uniques":true},"algorithm":{"name":"calculateOperation","template":"Cloze with text"}}</v>
      </c>
      <c r="AA84" s="21" t="s">
        <v>438</v>
      </c>
      <c r="AB84" s="22" t="str">
        <f t="shared" si="2"/>
        <v>M3-NyO-6b-A-1</v>
      </c>
      <c r="AC84" s="22" t="str">
        <f t="shared" si="3"/>
        <v>M3-NyO-6b-A-1-BR</v>
      </c>
      <c r="AD84" s="20" t="s">
        <v>47</v>
      </c>
      <c r="AE84" s="24"/>
      <c r="AF84" s="9" t="s">
        <v>48</v>
      </c>
      <c r="AG84" s="9"/>
    </row>
    <row r="85" ht="112.5" customHeight="1">
      <c r="A85" s="9" t="s">
        <v>422</v>
      </c>
      <c r="B85" s="8" t="s">
        <v>423</v>
      </c>
      <c r="C85" s="9" t="s">
        <v>68</v>
      </c>
      <c r="D85" s="10" t="s">
        <v>36</v>
      </c>
      <c r="E85" s="11"/>
      <c r="F85" s="45" t="s">
        <v>439</v>
      </c>
      <c r="G85" s="45"/>
      <c r="H85" s="12"/>
      <c r="I85" s="11" t="s">
        <v>38</v>
      </c>
      <c r="J85" s="11" t="s">
        <v>52</v>
      </c>
      <c r="K85" s="46" t="s">
        <v>440</v>
      </c>
      <c r="L85" s="13" t="s">
        <v>432</v>
      </c>
      <c r="M85" s="14" t="s">
        <v>42</v>
      </c>
      <c r="N85" s="15" t="s">
        <v>436</v>
      </c>
      <c r="O85" s="15" t="s">
        <v>441</v>
      </c>
      <c r="P85" s="18"/>
      <c r="Q85" s="22"/>
      <c r="R85" s="18"/>
      <c r="S85" s="18"/>
      <c r="T85" s="18"/>
      <c r="U85" s="18"/>
      <c r="V85" s="18"/>
      <c r="W85" s="18"/>
      <c r="X85" s="22"/>
      <c r="Y85" s="20" t="s">
        <v>45</v>
      </c>
      <c r="Z85" s="21" t="str">
        <f t="shared" si="1"/>
        <v>{"id":"M3-NyO-6b-A-2-BR","stimulus":"&lt;p&gt;Gabriel encontrou as informações de que precisava no volume {{Q1}} de uma enciclopédia que ele tem. Escreva este número usando algarismos romanos.&lt;/p&gt;","template":"&lt;p&gt;A informação estava no volume {{response}}.&lt;/p&gt;","hint":"&lt;p&gt;Em algarismos romanos, se uma letra estiver à direita de outra de igual ou maior valor, ela será somada, enquanto se estiver à esquerda de outra de maior valor, será subtraída.&lt;/p&gt;","feedback":"&lt;p&gt;&lt;table style=\"width: 100%;\"&gt;&lt;tbody&gt;&lt;tr style=\"background-color: #C77CB7;color:#ffffff;\"&gt;&lt;td style=\"width: 14.2145%; text-align: center; background-color: #C77CB7;\"&gt;&lt;strong&gt;I&lt;/strong&gt;&lt;/td&gt;&lt;td style=\"width: 14.2857%; text-align: center; background-color: #C77CB7;\"&gt;&lt;strong&gt;V&lt;/strong&gt;&lt;/td&gt;&lt;td style=\"width: 14.2145%; text-align: center; background-color: #C77CB7;\"&gt;&lt;strong&gt;X&lt;/strong&gt;&lt;/td&gt;&lt;td style=\"width: 14.3391%; text-align: center; background-color: #C77CB7;\"&gt;&lt;strong&gt;L&lt;/strong&gt;&lt;/td&gt;&lt;td style=\"width: 14.2145%; text-align: center; background-color: #C77CB7;\"&gt;&lt;strong&gt;C&lt;/strong&gt;&lt;/td&gt;&lt;td style=\"width: 14.2145%; text-align: center; background-color: #C77CB7;\"&gt;&lt;strong&gt;D&lt;/strong&gt;&lt;/td&gt;&lt;td style=\"width: 14.4282%; text-align: center; background-color: #C77CB7;\"&gt;&lt;strong&gt;M&lt;/strong&gt;&lt;/td&gt;&lt;/tr&gt;&lt;tr&gt;&lt;td style=\"width: 14.2145%;text-align: center;\"&gt;1&lt;/td&gt;&lt;td style=\"width: 14.2857%;text-align: center;\"&gt;5&lt;/td&gt;&lt;td style=\"width: 14.2145%;text-align: center;\"&gt;10&lt;/td&gt;&lt;td style=\"width: 14.3391%; text-align: center;\"&gt;50&lt;/td&gt;&lt;td style=\"width: 14.2145%;text-align: center;\"&gt;100&lt;/td&gt;&lt;td style=\"width: 14.2145%;text-align: center;\"&gt;500&lt;/td&gt;&lt;td style=\"width: 14.4282%;text-align: center;\"&gt;&lt;span class=\"no-break\"&gt;1 000&lt;/span&gt;&lt;/td&gt;&lt;/tr&gt;&lt;/tbody&gt;&lt;/table&gt;&lt;/p&gt;","seed":{"parameters":[{"name":"Q1","label":null,"min":2,"max":100,"step":1}],"calculated":[{"name":"A1","label":"{{function}}","function":"Lemonlib.numToRoman({{Q1}})"}],"uniques":true},"algorithm":{"name":"calculateOperation","template":"Cloze with text"}}</v>
      </c>
      <c r="AA85" s="21" t="s">
        <v>442</v>
      </c>
      <c r="AB85" s="22" t="str">
        <f t="shared" si="2"/>
        <v>M3-NyO-6b-A-2</v>
      </c>
      <c r="AC85" s="22" t="str">
        <f t="shared" si="3"/>
        <v>M3-NyO-6b-A-2-BR</v>
      </c>
      <c r="AD85" s="20" t="s">
        <v>47</v>
      </c>
      <c r="AE85" s="24"/>
      <c r="AF85" s="9" t="s">
        <v>48</v>
      </c>
      <c r="AG85" s="9"/>
    </row>
    <row r="86" ht="112.5" customHeight="1">
      <c r="A86" s="9" t="s">
        <v>422</v>
      </c>
      <c r="B86" s="8" t="s">
        <v>423</v>
      </c>
      <c r="C86" s="9" t="s">
        <v>68</v>
      </c>
      <c r="D86" s="10" t="s">
        <v>36</v>
      </c>
      <c r="E86" s="11"/>
      <c r="F86" s="46" t="s">
        <v>443</v>
      </c>
      <c r="G86" s="46"/>
      <c r="H86" s="46"/>
      <c r="I86" s="14" t="s">
        <v>38</v>
      </c>
      <c r="J86" s="14" t="s">
        <v>52</v>
      </c>
      <c r="K86" s="46" t="s">
        <v>444</v>
      </c>
      <c r="L86" s="45" t="s">
        <v>432</v>
      </c>
      <c r="M86" s="14" t="s">
        <v>42</v>
      </c>
      <c r="N86" s="15" t="s">
        <v>436</v>
      </c>
      <c r="O86" s="16" t="s">
        <v>445</v>
      </c>
      <c r="P86" s="18"/>
      <c r="Q86" s="22"/>
      <c r="R86" s="18"/>
      <c r="S86" s="18"/>
      <c r="T86" s="18"/>
      <c r="U86" s="18"/>
      <c r="V86" s="18"/>
      <c r="W86" s="18"/>
      <c r="X86" s="22"/>
      <c r="Y86" s="20" t="s">
        <v>45</v>
      </c>
      <c r="Z86" s="21" t="str">
        <f t="shared" si="1"/>
        <v>{"id":"M3-NyO-6b-A-3-BR","stimulus":"&lt;p&gt;Um museu foi fundado em {{Q1}}. Escreva este número usando algarismos romanos.&lt;/p&gt;","template":"&lt;p&gt;O museu foi fundado em {{response}}.&lt;/p&gt;","hint":"&lt;p&gt;Em algarismos romanos, se uma letra estiver à direita de outra de igual ou maior valor, ela será somada, enquanto se estiver à esquerda de outra de maior valor, será subtraída.&lt;/p&gt;","feedback":"&lt;p&gt;&lt;table style=\"width: 100%;\"&gt;&lt;tbody&gt;&lt;tr style=\"background-color: #C77CB7;color:#ffffff;\"&gt;&lt;td style=\"width: 14.2145%; text-align: center; background-color: #C77CB7;\"&gt;&lt;strong&gt;I&lt;/strong&gt;&lt;/td&gt;&lt;td style=\"width: 14.2857%; text-align: center; background-color: #C77CB7;\"&gt;&lt;strong&gt;V&lt;/strong&gt;&lt;/td&gt;&lt;td style=\"width: 14.2145%; text-align: center; background-color: #C77CB7;\"&gt;&lt;strong&gt;X&lt;/strong&gt;&lt;/td&gt;&lt;td style=\"width: 14.3391%; text-align: center; background-color: #C77CB7;\"&gt;&lt;strong&gt;L&lt;/strong&gt;&lt;/td&gt;&lt;td style=\"width: 14.2145%; text-align: center; background-color: #C77CB7;\"&gt;&lt;strong&gt;C&lt;/strong&gt;&lt;/td&gt;&lt;td style=\"width: 14.2145%; text-align: center; background-color: #C77CB7;\"&gt;&lt;strong&gt;D&lt;/strong&gt;&lt;/td&gt;&lt;td style=\"width: 14.4282%; text-align: center; background-color: #C77CB7;\"&gt;&lt;strong&gt;M&lt;/strong&gt;&lt;/td&gt;&lt;/tr&gt;&lt;tr&gt;&lt;td style=\"width: 14.2145%;text-align: center;\"&gt;1&lt;/td&gt;&lt;td style=\"width: 14.2857%;text-align: center;\"&gt;5&lt;/td&gt;&lt;td style=\"width: 14.2145%;text-align: center;\"&gt;10&lt;/td&gt;&lt;td style=\"width: 14.3391%; text-align: center;\"&gt;50&lt;/td&gt;&lt;td style=\"width: 14.2145%;text-align: center;\"&gt;100&lt;/td&gt;&lt;td style=\"width: 14.2145%;text-align: center;\"&gt;500&lt;/td&gt;&lt;td style=\"width: 14.4282%;text-align: center;\"&gt;&lt;span class=\"no-break\"&gt;1 000&lt;/span&gt;&lt;/td&gt;&lt;/tr&gt;&lt;/tbody&gt;&lt;/table&gt;&lt;/p&gt;","seed":{"parameters":[{"name":"Q1","label":null,"min":1800,"max":1950,"step":1}],"calculated":[{"name":"A1","label":"{{function}}","function":"Lemonlib.numToRoman({{Q1}})"}],"uniques":true},"algorithm":{"name":"calculateOperation","template":"Cloze with text"}}</v>
      </c>
      <c r="AA86" s="21" t="s">
        <v>446</v>
      </c>
      <c r="AB86" s="22" t="str">
        <f t="shared" si="2"/>
        <v>M3-NyO-6b-A-3</v>
      </c>
      <c r="AC86" s="22" t="str">
        <f t="shared" si="3"/>
        <v>M3-NyO-6b-A-3-BR</v>
      </c>
      <c r="AD86" s="20" t="s">
        <v>47</v>
      </c>
      <c r="AE86" s="24"/>
      <c r="AF86" s="9" t="s">
        <v>48</v>
      </c>
      <c r="AG86" s="9"/>
    </row>
    <row r="87" ht="112.5" customHeight="1">
      <c r="A87" s="9" t="s">
        <v>422</v>
      </c>
      <c r="B87" s="8" t="s">
        <v>423</v>
      </c>
      <c r="C87" s="9" t="s">
        <v>68</v>
      </c>
      <c r="D87" s="10" t="s">
        <v>36</v>
      </c>
      <c r="E87" s="11"/>
      <c r="F87" s="12" t="s">
        <v>447</v>
      </c>
      <c r="G87" s="12"/>
      <c r="H87" s="46"/>
      <c r="I87" s="14" t="s">
        <v>38</v>
      </c>
      <c r="J87" s="14" t="s">
        <v>52</v>
      </c>
      <c r="K87" s="45" t="s">
        <v>448</v>
      </c>
      <c r="L87" s="45" t="s">
        <v>432</v>
      </c>
      <c r="M87" s="14" t="s">
        <v>42</v>
      </c>
      <c r="N87" s="15" t="s">
        <v>436</v>
      </c>
      <c r="O87" s="16" t="s">
        <v>445</v>
      </c>
      <c r="P87" s="18"/>
      <c r="Q87" s="22"/>
      <c r="R87" s="18"/>
      <c r="S87" s="18"/>
      <c r="T87" s="18"/>
      <c r="U87" s="18"/>
      <c r="V87" s="18"/>
      <c r="W87" s="18"/>
      <c r="X87" s="22"/>
      <c r="Y87" s="20" t="s">
        <v>45</v>
      </c>
      <c r="Z87" s="21" t="str">
        <f t="shared" si="1"/>
        <v>{"id":"M3-NyO-6b-A-4-BR","stimulus":"&lt;p&gt;O romance que a mãe de Helena está lendo foi escrito no século {{Q1}}. Escreva este número usando algarismos romanos.&lt;/p&gt;","template":"&lt;p&gt;O livro foi escrito no século {{response}}.&lt;/p&gt;","hint":"&lt;p&gt;Em algarismos romanos, se uma letra estiver à direita de outra de igual ou maior valor, ela será somada, enquanto se estiver à esquerda de outra de maior valor, será subtraída.&lt;/p&gt;","feedback":"&lt;table style=\"width: 100%;\"&gt;&lt;tbody&gt;&lt;tr style=\"background-color: #C77CB7;color:#ffffff;\"&gt;&lt;td style=\"width: 14.2145%; text-align: center; background-color: #C77CB7;\"&gt;&lt;strong&gt;I&lt;/strong&gt;&lt;/td&gt;&lt;td style=\"width: 14.2857%; text-align: center; background-color: #C77CB7;\"&gt;&lt;strong&gt;V&lt;/strong&gt;&lt;/td&gt;&lt;td style=\"width: 14.2145%; text-align: center; background-color: #C77CB7;\"&gt;&lt;strong&gt;X&lt;/strong&gt;&lt;/td&gt;&lt;td style=\"width: 14.3391%; text-align: center; background-color: #C77CB7;\"&gt;&lt;strong&gt;L&lt;/strong&gt;&lt;/td&gt;&lt;td style=\"width: 14.2145%; text-align: center; background-color: #C77CB7;\"&gt;&lt;strong&gt;C&lt;/strong&gt;&lt;/td&gt;&lt;td style=\"width: 14.2145%; text-align: center; background-color: #C77CB7;\"&gt;&lt;strong&gt;D&lt;/strong&gt;&lt;/td&gt;&lt;td style=\"width: 14.4282%; text-align: center; background-color: #C77CB7;\"&gt;&lt;strong&gt;M&lt;/strong&gt;&lt;/td&gt;&lt;/tr&gt;&lt;tr&gt;&lt;td style=\"width: 14.2145%;text-align: center;\"&gt;1&lt;/td&gt;&lt;td style=\"width: 14.2857%;text-align: center;\"&gt;5&lt;/td&gt;&lt;td style=\"width: 14.2145%;text-align: center;\"&gt;10&lt;/td&gt;&lt;td style=\"width: 14.3391%; text-align: center;\"&gt;50&lt;/td&gt;&lt;td style=\"width: 14.2145%;text-align: center;\"&gt;100&lt;/td&gt;&lt;td style=\"width: 14.2145%;text-align: center;\"&gt;500&lt;/td&gt;&lt;td style=\"width: 14.4282%;text-align: center;\"&gt;&lt;span class=\"no-break\"&gt;1 000&lt;/span&gt;&lt;/td&gt;&lt;/tr&gt;&lt;/tbody&gt;&lt;/table&gt;","seed":{"parameters":[{"name":"Q1","label":null,"min":8,"max":21,"step":1}],"calculated":[{"name":"A1","label":"{{function}}","function":"Lemonlib.numToRoman({{Q1}})"}],"uniques":true},"algorithm":{"name":"calculateOperation","template":"Cloze with text"}}</v>
      </c>
      <c r="AA87" s="21" t="s">
        <v>449</v>
      </c>
      <c r="AB87" s="22" t="str">
        <f t="shared" si="2"/>
        <v>M3-NyO-6b-A-4</v>
      </c>
      <c r="AC87" s="22" t="str">
        <f t="shared" si="3"/>
        <v>M3-NyO-6b-A-4-BR</v>
      </c>
      <c r="AD87" s="20" t="s">
        <v>47</v>
      </c>
      <c r="AE87" s="24"/>
      <c r="AF87" s="9" t="s">
        <v>48</v>
      </c>
      <c r="AG87" s="9"/>
    </row>
    <row r="88" ht="112.5" customHeight="1">
      <c r="A88" s="9" t="s">
        <v>422</v>
      </c>
      <c r="B88" s="8" t="s">
        <v>423</v>
      </c>
      <c r="C88" s="9" t="s">
        <v>68</v>
      </c>
      <c r="D88" s="10" t="s">
        <v>36</v>
      </c>
      <c r="E88" s="11"/>
      <c r="F88" s="46" t="s">
        <v>450</v>
      </c>
      <c r="G88" s="46"/>
      <c r="H88" s="46"/>
      <c r="I88" s="14" t="s">
        <v>38</v>
      </c>
      <c r="J88" s="14" t="s">
        <v>52</v>
      </c>
      <c r="K88" s="45" t="s">
        <v>451</v>
      </c>
      <c r="L88" s="45" t="s">
        <v>432</v>
      </c>
      <c r="M88" s="14" t="s">
        <v>42</v>
      </c>
      <c r="N88" s="15" t="s">
        <v>436</v>
      </c>
      <c r="O88" s="32" t="s">
        <v>445</v>
      </c>
      <c r="P88" s="8"/>
      <c r="Q88" s="20"/>
      <c r="R88" s="8"/>
      <c r="S88" s="8"/>
      <c r="T88" s="8"/>
      <c r="U88" s="8"/>
      <c r="V88" s="8"/>
      <c r="W88" s="8"/>
      <c r="X88" s="20"/>
      <c r="Y88" s="20" t="s">
        <v>45</v>
      </c>
      <c r="Z88" s="21" t="str">
        <f t="shared" si="1"/>
        <v>{"id":"M3-NyO-6b-A-5-BR","stimulus":"&lt;p&gt;O ponteiro dos minutos de um relógio está indicando {{Q1}} minutos. Escreva este número usando algarismos romanos.&lt;/p&gt;","template":"&lt;p&gt;O ponteiro dos minutos aponta {{response}} minutos.&lt;/p&gt;","hint":"&lt;p&gt;Em algarismos romanos, se uma letra estiver à direita de outra de igual ou maior valor, ela será somada, enquanto se estiver à esquerda de outra de maior valor, será subtraída.&lt;/p&gt;","feedback":"&lt;table style=\"width: 100%;\"&gt;&lt;tbody&gt;&lt;tr style=\"background-color: #1B9BEE;color:#ffffff;\"&gt;&lt;td style=\"width: 14.2145%; text-align: center; background-color: #C77CB7;\"&gt;&lt;strong&gt;I&lt;/strong&gt;&lt;/td&gt;&lt;td style=\"width: 14.2857%; text-align: center; background-color: #C77CB7;\"&gt;&lt;strong&gt;V&lt;/strong&gt;&lt;/td&gt;&lt;td style=\"width: 14.2145%; text-align: center; background-color: #C77CB7;\"&gt;&lt;strong&gt;X&lt;/strong&gt;&lt;/td&gt;&lt;td style=\"width: 14.3391%; text-align: center; background-color: #C77CB7;\"&gt;&lt;strong&gt;L&lt;/strong&gt;&lt;/td&gt;&lt;td style=\"width: 14.2145%; text-align: center; background-color: #C77CB7;\"&gt;&lt;strong&gt;C&lt;/strong&gt;&lt;/td&gt;&lt;td style=\"width: 14.2145%; text-align: center; background-color: #C77CB7;\"&gt;&lt;strong&gt;D&lt;/strong&gt;&lt;/td&gt;&lt;td style=\"width: 14.4282%; text-align: center; background-color: #C77CB7;\"&gt;&lt;strong&gt;M&lt;/strong&gt;&lt;/td&gt;&lt;/tr&gt;&lt;tr&gt;&lt;td style=\"width: 14.2145%;text-align: center;\"&gt;1&lt;/td&gt;&lt;td style=\"width: 14.2857%;text-align: center;\"&gt;5&lt;/td&gt;&lt;td style=\"width: 14.2145%;text-align: center;\"&gt;10&lt;/td&gt;&lt;td style=\"width: 14.3391%; text-align: center;\"&gt;50&lt;/td&gt;&lt;td style=\"width: 14.2145%;text-align: center;\"&gt;100&lt;/td&gt;&lt;td style=\"width: 14.2145%;text-align: center;\"&gt;500&lt;/td&gt;&lt;td style=\"width: 14.4282%;text-align: center;\"&gt;&lt;span class=\"no-break\"&gt;1 000&lt;/span&gt;&lt;/td&gt;&lt;/tr&gt;&lt;/tbody&gt;&lt;/table&gt;","seed":{"parameters":[{"name":"Q1","label":null,"min":5,"max":55,"step":5}],"calculated":[{"name":"A1","label":"{{function}}","function":"Lemonlib.numToRoman({{Q1}})"}],"uniques":true},"algorithm":{"name":"calculateOperation","template":"Cloze with text"}}</v>
      </c>
      <c r="AA88" s="21" t="s">
        <v>452</v>
      </c>
      <c r="AB88" s="22" t="str">
        <f t="shared" si="2"/>
        <v>M3-NyO-6b-A-5</v>
      </c>
      <c r="AC88" s="22" t="str">
        <f t="shared" si="3"/>
        <v>M3-NyO-6b-A-5-BR</v>
      </c>
      <c r="AD88" s="20" t="s">
        <v>47</v>
      </c>
      <c r="AE88" s="24"/>
      <c r="AF88" s="9" t="s">
        <v>48</v>
      </c>
      <c r="AG88" s="9"/>
    </row>
    <row r="89" ht="112.5" customHeight="1">
      <c r="A89" s="24" t="s">
        <v>453</v>
      </c>
      <c r="B89" s="23" t="s">
        <v>454</v>
      </c>
      <c r="C89" s="24" t="s">
        <v>35</v>
      </c>
      <c r="D89" s="10" t="s">
        <v>36</v>
      </c>
      <c r="E89" s="11"/>
      <c r="F89" s="34" t="s">
        <v>455</v>
      </c>
      <c r="G89" s="34"/>
      <c r="H89" s="34"/>
      <c r="I89" s="26" t="s">
        <v>456</v>
      </c>
      <c r="J89" s="26" t="s">
        <v>39</v>
      </c>
      <c r="K89" s="35" t="s">
        <v>457</v>
      </c>
      <c r="L89" s="34" t="s">
        <v>458</v>
      </c>
      <c r="M89" s="26" t="s">
        <v>42</v>
      </c>
      <c r="N89" s="25" t="s">
        <v>459</v>
      </c>
      <c r="O89" s="23" t="s">
        <v>460</v>
      </c>
      <c r="P89" s="25" t="s">
        <v>461</v>
      </c>
      <c r="Q89" s="20"/>
      <c r="R89" s="8"/>
      <c r="S89" s="8"/>
      <c r="T89" s="8"/>
      <c r="U89" s="8"/>
      <c r="V89" s="8"/>
      <c r="W89" s="8"/>
      <c r="X89" s="20"/>
      <c r="Y89" s="20" t="s">
        <v>45</v>
      </c>
      <c r="Z89" s="21" t="str">
        <f t="shared" si="1"/>
        <v>{"id":"M3-NyO-31a-I-1-BR","stimulus":"&lt;p&gt;Arraste cada resultado para a adição correta.&lt;/p&gt;","hint":"&lt;div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{{T1}}&lt;/span&gt;\n\t\t\t&lt;span class=\"lemo-graphie-label\" style=\"position: absolute; right: 15%; top: 35%;\"&gt;{{Q2}}&lt;/span&gt;\n\t\t\t&lt;span class=\"lemo-graphie-label\" style=\"position: absolute; right: 15%; top: 8%;\"&gt;{{Q1}}&lt;/span&gt;\n\t\t&lt;/div&gt;\n\t&lt;/div&gt;\n&lt;/div&gt;","feedback":"&lt;p&gt;Por exemplo, o resultado de uma dessas adições é:&lt;/p&gt;&lt;div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35%;\"&gt;{{Q2}}&lt;/span&gt;\n\t\t\t&lt;span class=\"lemo-graphie-label\" style=\"position: absolute; right: 15%; top: 8%;\"&gt;{{Q1}}&lt;/span&gt;\n\t\t&lt;/div&gt;\n\t&lt;/div&gt;\n&lt;/div&gt;","seed":{"parameters":[{"name":"Q1","label":null,"min":100,"max":999,"step":1},{"name":"Q2","label":null,"min":100,"max":999,"step":1},{"name":"Q3","label":null,"min":100,"max":999,"step":1},{"name":"Q4","label":null,"min":100,"max":999,"step":1},{"name":"Q5","label":null,"min":100,"max":999,"step":1},{"name":"Q6","label":null,"min":100,"max":999,"step":1}],"calculated":[{"name":"T1","label":"{{function}}","function":"{{Q1}}+{{Q2}}-math.floor({{Q1}}/10+{{Q2}}/10)*10","temp":true},{"name":"A1","label":"{{Q1}} + {{Q2}}","function":"{{Q1}}+{{Q2}}"},{"name":"A2","label":"{{Q3}} + {{Q4}}","function":"{{Q3}}+{{Q4}}"},{"name":"A3","label":"{{Q5}} + {{Q6}}","function":"{{Q5}}+{{Q6}}"}],"uniques":true},"algorithm":{"name":"linkOperationResult","params":{"invert":true},"template":"Match list"}}</v>
      </c>
      <c r="AA89" s="21" t="s">
        <v>462</v>
      </c>
      <c r="AB89" s="22" t="str">
        <f t="shared" si="2"/>
        <v>M3-NyO-31a-I-1</v>
      </c>
      <c r="AC89" s="22" t="str">
        <f t="shared" si="3"/>
        <v>M3-NyO-31a-I-1-BR</v>
      </c>
      <c r="AD89" s="20" t="s">
        <v>47</v>
      </c>
      <c r="AE89" s="24"/>
      <c r="AF89" s="9" t="s">
        <v>48</v>
      </c>
      <c r="AG89" s="9" t="s">
        <v>49</v>
      </c>
    </row>
    <row r="90" ht="112.5" customHeight="1">
      <c r="A90" s="24" t="s">
        <v>453</v>
      </c>
      <c r="B90" s="23" t="s">
        <v>454</v>
      </c>
      <c r="C90" s="24" t="s">
        <v>50</v>
      </c>
      <c r="D90" s="10" t="s">
        <v>36</v>
      </c>
      <c r="E90" s="11"/>
      <c r="F90" s="34" t="s">
        <v>463</v>
      </c>
      <c r="G90" s="34"/>
      <c r="H90" s="34"/>
      <c r="I90" s="26" t="s">
        <v>456</v>
      </c>
      <c r="J90" s="26" t="s">
        <v>156</v>
      </c>
      <c r="K90" s="35" t="s">
        <v>464</v>
      </c>
      <c r="L90" s="34" t="s">
        <v>465</v>
      </c>
      <c r="M90" s="26" t="s">
        <v>42</v>
      </c>
      <c r="N90" s="25" t="s">
        <v>459</v>
      </c>
      <c r="O90" s="23" t="s">
        <v>466</v>
      </c>
      <c r="P90" s="25" t="s">
        <v>461</v>
      </c>
      <c r="Q90" s="20"/>
      <c r="R90" s="8"/>
      <c r="S90" s="8"/>
      <c r="T90" s="8"/>
      <c r="U90" s="8"/>
      <c r="V90" s="8"/>
      <c r="W90" s="8"/>
      <c r="X90" s="20"/>
      <c r="Y90" s="20" t="s">
        <v>45</v>
      </c>
      <c r="Z90" s="21" t="str">
        <f t="shared" si="1"/>
        <v>{"id":"M3-NyO-31a-E-1-BR","stimulus":"&lt;p&gt;Escreva o resultado da seguinte adição.&lt;/p&gt;","template":"&lt;p style=\"text-align: center\"&gt;{{Q1}} + {{Q2}} = {{response}}&lt;/p&gt;","hint":"&lt;div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 {{T1}}&lt;/span&gt;\n\t\t\t&lt;span class=\"lemo-graphie-label\" style=\"position: absolute; right: 30%; top: 35%;\"&gt;{{Q2}}&lt;/span&gt;\n\t\t\t&lt;span class=\"lemo-graphie-label\" style=\"position: absolute; right: 30%; top: 8%;\"&gt;{{Q1}}&lt;/span&gt;\n\t\t&lt;/div&gt;\n\t&lt;/div&gt;\n&lt;/div&gt;","feedback":"&lt;p&gt;O resultado da soma é:&lt;/p&gt;&lt;div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65%;\"&gt;{{A1}}&lt;/span&gt;\n\t\t\t&lt;span class=\"lemo-graphie-label\" style=\"position: absolute; right: 30%; top: 35%;\"&gt;{{Q2}}&lt;/span&gt;\n\t\t\t&lt;span class=\"lemo-graphie-label\" style=\"position: absolute; right: 30%; top: 8%;\"&gt;{{Q1}}&lt;/span&gt;\n\t\t&lt;/div&gt;\n\t&lt;/div&gt;\n&lt;/div&gt;","seed":{"parameters":[{"name":"Q1","label":null,"min":100,"max":999,"step":1},{"name":"Q2","label":null,"min":100,"max":999,"step":1}],"calculated":[{"name":"T1","label":"{{function}}","function":"{{Q1}}+{{Q2}}-math.floor({{Q1}}/10+{{Q2}}/10)*10","temp":true},{"name":"A1","label":"{{function}}","function":"{{Q1}}+{{Q2}}"}],"uniques":true},"algorithm":{"name":"calculateOperation","params":{"method":"equivLiteral","keyboard":"NUMERICAL"}}}</v>
      </c>
      <c r="AA90" s="21" t="s">
        <v>467</v>
      </c>
      <c r="AB90" s="22" t="str">
        <f t="shared" si="2"/>
        <v>M3-NyO-31a-E-1</v>
      </c>
      <c r="AC90" s="22" t="str">
        <f t="shared" si="3"/>
        <v>M3-NyO-31a-E-1-BR</v>
      </c>
      <c r="AD90" s="20" t="s">
        <v>47</v>
      </c>
      <c r="AE90" s="24"/>
      <c r="AF90" s="9" t="s">
        <v>48</v>
      </c>
      <c r="AG90" s="9" t="s">
        <v>49</v>
      </c>
    </row>
    <row r="91" ht="112.5" customHeight="1">
      <c r="A91" s="24" t="s">
        <v>453</v>
      </c>
      <c r="B91" s="23" t="s">
        <v>454</v>
      </c>
      <c r="C91" s="24" t="s">
        <v>68</v>
      </c>
      <c r="D91" s="10" t="s">
        <v>36</v>
      </c>
      <c r="E91" s="11"/>
      <c r="F91" s="35" t="s">
        <v>468</v>
      </c>
      <c r="G91" s="35"/>
      <c r="H91" s="34"/>
      <c r="I91" s="26" t="s">
        <v>456</v>
      </c>
      <c r="J91" s="26" t="s">
        <v>156</v>
      </c>
      <c r="K91" s="35" t="s">
        <v>464</v>
      </c>
      <c r="L91" s="34" t="s">
        <v>465</v>
      </c>
      <c r="M91" s="26" t="s">
        <v>42</v>
      </c>
      <c r="N91" s="25" t="s">
        <v>459</v>
      </c>
      <c r="O91" s="23" t="s">
        <v>466</v>
      </c>
      <c r="P91" s="25" t="s">
        <v>461</v>
      </c>
      <c r="Q91" s="20"/>
      <c r="R91" s="8"/>
      <c r="S91" s="8"/>
      <c r="T91" s="8"/>
      <c r="U91" s="8"/>
      <c r="V91" s="8"/>
      <c r="W91" s="8"/>
      <c r="X91" s="20"/>
      <c r="Y91" s="20" t="s">
        <v>45</v>
      </c>
      <c r="Z91" s="21" t="str">
        <f t="shared" si="1"/>
        <v>{"id":"M3-NyO-31a-A-1-BR","stimulus":"&lt;p&gt;Maria obteve {{Q1}} pontos em um jogo de corrida de videogame e Júlia, sua parceira de jogo, conseguiu {{Q2}}. Quantos pontos as duas conseguiram juntas?&lt;/p&gt;","template":"&lt;p&gt;Juntas elas conseguiram {{response}} pontos.&lt;/p&gt;","hint":"&lt;div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{{T1}}&lt;/span&gt;\n\t\t\t&lt;span class=\"lemo-graphie-label\" style=\"position: absolute; right: 15%; top: 35%;\"&gt;{{Q2}}&lt;/span&gt;\n\t\t\t&lt;span class=\"lemo-graphie-label\" style=\"position: absolute; right: 15%; top: 8%;\"&gt;{{Q1}}&lt;/span&gt;\n\t\t&lt;/div&gt;\n\t&lt;/div&gt;\n&lt;/div&gt;","feedback":"&lt;p&gt;O resultado da soma é:&lt;/p&gt;&lt;div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35%;\"&gt;{{Q2}}&lt;/span&gt;\n\t\t\t&lt;span class=\"lemo-graphie-label\" style=\"position: absolute; right: 15%; top: 8%;\"&gt;{{Q1}}&lt;/span&gt;\n\t\t&lt;/div&gt;\n\t&lt;/div&gt;\n&lt;/div&gt;","seed":{"parameters":[{"name":"Q1","label":null,"min":100,"max":999,"step":1},{"name":"Q2","label":null,"min":100,"max":999,"step":1}],"calculated":[{"name":"T1","label":"{{function}}","function":"{{Q1}}+{{Q2}}-math.floor({{Q1}}/10+{{Q2}}/10)*10","temp":true},{"name":"A1","label":"{{function}}","function":"{{Q1}}+{{Q2}}"}],"uniques":true},"algorithm":{"name":"calculateOperation","params":{"method":"equivLiteral","keyboard":"NUMERICAL"}}}</v>
      </c>
      <c r="AA91" s="21" t="s">
        <v>469</v>
      </c>
      <c r="AB91" s="22" t="str">
        <f t="shared" si="2"/>
        <v>M3-NyO-31a-A-1</v>
      </c>
      <c r="AC91" s="22" t="str">
        <f t="shared" si="3"/>
        <v>M3-NyO-31a-A-1-BR</v>
      </c>
      <c r="AD91" s="20" t="s">
        <v>47</v>
      </c>
      <c r="AE91" s="24"/>
      <c r="AF91" s="9" t="s">
        <v>48</v>
      </c>
      <c r="AG91" s="9" t="s">
        <v>49</v>
      </c>
    </row>
    <row r="92" ht="112.5" customHeight="1">
      <c r="A92" s="24" t="s">
        <v>453</v>
      </c>
      <c r="B92" s="23" t="s">
        <v>454</v>
      </c>
      <c r="C92" s="24" t="s">
        <v>68</v>
      </c>
      <c r="D92" s="10" t="s">
        <v>36</v>
      </c>
      <c r="E92" s="11"/>
      <c r="F92" s="35" t="s">
        <v>470</v>
      </c>
      <c r="G92" s="35"/>
      <c r="H92" s="34"/>
      <c r="I92" s="26" t="s">
        <v>456</v>
      </c>
      <c r="J92" s="26" t="s">
        <v>156</v>
      </c>
      <c r="K92" s="34" t="s">
        <v>471</v>
      </c>
      <c r="L92" s="34" t="s">
        <v>465</v>
      </c>
      <c r="M92" s="26" t="s">
        <v>42</v>
      </c>
      <c r="N92" s="23" t="s">
        <v>472</v>
      </c>
      <c r="O92" s="23" t="s">
        <v>473</v>
      </c>
      <c r="P92" s="25" t="s">
        <v>461</v>
      </c>
      <c r="Q92" s="20"/>
      <c r="R92" s="8"/>
      <c r="S92" s="8"/>
      <c r="T92" s="8"/>
      <c r="U92" s="8"/>
      <c r="V92" s="8"/>
      <c r="W92" s="8"/>
      <c r="X92" s="20"/>
      <c r="Y92" s="20" t="s">
        <v>45</v>
      </c>
      <c r="Z92" s="21" t="str">
        <f t="shared" si="1"/>
        <v>{"id":"M3-NyO-31a-A-2-BR","stimulus":"&lt;p&gt;Pablo e seus vizinhos decidiram limpar um terreno baldio em que havia muito lixo. No terreno, pela manhã eles recolheram {{Q1}} garrafas de plástico e à tarde, {{Q2}}. Quantos garrafas eles coletaram no total?&lt;/p&gt;","template":"&lt;p&gt;No total eles coletaram {{response}} garrafas de plástico.&lt;/p&gt;","hint":"&lt;div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 {{T1}}&lt;/span&gt;\n\t\t\t&lt;span class=\"lemo-graphie-label\" style=\"position: absolute; right: 30%; top: 35%;\"&gt;{{Q2}}&lt;/span&gt;\n\t\t\t&lt;span class=\"lemo-graphie-label\" style=\"position: absolute; right: 30%; top: 8%;\"&gt;{{Q1}}&lt;/span&gt;\n\t\t&lt;/div&gt;\n\t&lt;/div&gt;\n&lt;/div&gt;","feedback":"&lt;p&gt;O resultado da soma é:&lt;/p&gt;&lt;div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65%;\"&gt;{{A1}}&lt;/span&gt;\n\t\t\t&lt;span class=\"lemo-graphie-label\" style=\"position: absolute; right: 30%; top: 35%;\"&gt;{{Q2}}&lt;/span&gt;\n\t\t\t&lt;span class=\"lemo-graphie-label\" style=\"position: absolute; right: 30%; top: 8%;\"&gt;{{Q1}}&lt;/span&gt;\n\t\t&lt;/div&gt;\n\t&lt;/div&gt;\n&lt;/div&gt;","seed":{"parameters":[{"name":"Q1","label":null,"min":100,"max":500,"step":1},{"name":"Q2","label":null,"min":100,"max":500,"step":1}],"calculated":[{"name":"T1","label":"{{function}}","function":"{{Q1}}+{{Q2}}-math.floor({{Q1}}/10+{{Q2}}/10)*10","temp":true},{"name":"A1","label":"{{function}}","function":"{{Q1}}+{{Q2}}"}],"uniques":true},"algorithm":{"name":"calculateOperation","params":{"method":"equivLiteral","keyboard":"NUMERICAL"}}}</v>
      </c>
      <c r="AA92" s="21" t="s">
        <v>474</v>
      </c>
      <c r="AB92" s="22" t="str">
        <f t="shared" si="2"/>
        <v>M3-NyO-31a-A-2</v>
      </c>
      <c r="AC92" s="22" t="str">
        <f t="shared" si="3"/>
        <v>M3-NyO-31a-A-2-BR</v>
      </c>
      <c r="AD92" s="20" t="s">
        <v>47</v>
      </c>
      <c r="AE92" s="24"/>
      <c r="AF92" s="9" t="s">
        <v>48</v>
      </c>
      <c r="AG92" s="9" t="s">
        <v>49</v>
      </c>
    </row>
    <row r="93" ht="112.5" customHeight="1">
      <c r="A93" s="24" t="s">
        <v>453</v>
      </c>
      <c r="B93" s="23" t="s">
        <v>454</v>
      </c>
      <c r="C93" s="24" t="s">
        <v>68</v>
      </c>
      <c r="D93" s="10" t="s">
        <v>36</v>
      </c>
      <c r="E93" s="11"/>
      <c r="F93" s="34" t="s">
        <v>475</v>
      </c>
      <c r="G93" s="34"/>
      <c r="H93" s="34"/>
      <c r="I93" s="26" t="s">
        <v>456</v>
      </c>
      <c r="J93" s="26" t="s">
        <v>156</v>
      </c>
      <c r="K93" s="53" t="s">
        <v>476</v>
      </c>
      <c r="L93" s="34" t="s">
        <v>465</v>
      </c>
      <c r="M93" s="26" t="s">
        <v>42</v>
      </c>
      <c r="N93" s="23" t="s">
        <v>472</v>
      </c>
      <c r="O93" s="23" t="s">
        <v>473</v>
      </c>
      <c r="P93" s="25" t="s">
        <v>461</v>
      </c>
      <c r="Q93" s="20"/>
      <c r="R93" s="8"/>
      <c r="S93" s="8"/>
      <c r="T93" s="8"/>
      <c r="U93" s="8"/>
      <c r="V93" s="8"/>
      <c r="W93" s="8"/>
      <c r="X93" s="20"/>
      <c r="Y93" s="20" t="s">
        <v>45</v>
      </c>
      <c r="Z93" s="21" t="str">
        <f t="shared" si="1"/>
        <v>{"id":"M3-NyO-31a-A-3-BR","stimulus":"&lt;p&gt;Durante um dia de trabalho, um carteiro entregou {{Q1}} cartas de manhã e {{Q2}} à tarde. Quantas cartas ele entregou naquele dia?&lt;/p&gt;","template":"&lt;p&gt;Ele entregou {{response}} cartas.&lt;/p&gt;","hint":"&lt;div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 {{T1}}&lt;/span&gt;\n\t\t\t&lt;span class=\"lemo-graphie-label\" style=\"position: absolute; right: 30%; top: 35%;\"&gt;{{Q2}}&lt;/span&gt;\n\t\t\t&lt;span class=\"lemo-graphie-label\" style=\"position: absolute; right: 30%; top: 8%;\"&gt;{{Q1}}&lt;/span&gt;\n\t\t&lt;/div&gt;\n\t&lt;/div&gt;\n&lt;/div&gt;","feedback":"&lt;p&gt;O resultado da soma é:&lt;/p&gt;&lt;div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65%;\"&gt;{{A1}}&lt;/span&gt;\n\t\t\t&lt;span class=\"lemo-graphie-label\" style=\"position: absolute; right: 30%; top: 35%;\"&gt;{{Q2}}&lt;/span&gt;\n\t\t\t&lt;span class=\"lemo-graphie-label\" style=\"position: absolute; right: 30%; top: 8%;\"&gt;{{Q1}}&lt;/span&gt;\n\t\t&lt;/div&gt;\n\t&lt;/div&gt;\n&lt;/div&gt;","seed":{"parameters":[{"name":"Q1","label":null,"min":100,"max":200,"step":1},{"name":"Q2","label":null,"min":100,"max":200,"step":1}],"calculated":[{"name":"T1","label":"{{function}}","function":"{{Q1}}+{{Q2}}-math.floor({{Q1}}/10+{{Q2}}/10)*10","temp":true},{"name":"A1","label":"{{function}}","function":"{{Q1}}+{{Q2}}"}],"uniques":true},"algorithm":{"name":"calculateOperation","params":{"method":"equivLiteral","keyboard":"NUMERICAL"}}}</v>
      </c>
      <c r="AA93" s="21" t="s">
        <v>477</v>
      </c>
      <c r="AB93" s="22" t="str">
        <f t="shared" si="2"/>
        <v>M3-NyO-31a-A-3</v>
      </c>
      <c r="AC93" s="22" t="str">
        <f t="shared" si="3"/>
        <v>M3-NyO-31a-A-3-BR</v>
      </c>
      <c r="AD93" s="20" t="s">
        <v>47</v>
      </c>
      <c r="AE93" s="24"/>
      <c r="AF93" s="9" t="s">
        <v>48</v>
      </c>
      <c r="AG93" s="9" t="s">
        <v>49</v>
      </c>
    </row>
    <row r="94" ht="112.5" customHeight="1">
      <c r="A94" s="24" t="s">
        <v>478</v>
      </c>
      <c r="B94" s="25" t="s">
        <v>479</v>
      </c>
      <c r="C94" s="9" t="s">
        <v>35</v>
      </c>
      <c r="D94" s="10" t="s">
        <v>36</v>
      </c>
      <c r="E94" s="11"/>
      <c r="F94" s="54" t="s">
        <v>480</v>
      </c>
      <c r="G94" s="55"/>
      <c r="H94" s="34"/>
      <c r="I94" s="56" t="s">
        <v>481</v>
      </c>
      <c r="J94" s="56" t="s">
        <v>278</v>
      </c>
      <c r="K94" s="35" t="s">
        <v>482</v>
      </c>
      <c r="L94" s="57" t="s">
        <v>483</v>
      </c>
      <c r="M94" s="56" t="s">
        <v>42</v>
      </c>
      <c r="N94" s="35" t="s">
        <v>484</v>
      </c>
      <c r="O94" s="58" t="s">
        <v>485</v>
      </c>
      <c r="P94" s="25"/>
      <c r="Q94" s="20"/>
      <c r="R94" s="8"/>
      <c r="S94" s="8"/>
      <c r="T94" s="8"/>
      <c r="U94" s="8"/>
      <c r="V94" s="8"/>
      <c r="W94" s="8"/>
      <c r="X94" s="20"/>
      <c r="Y94" s="20" t="s">
        <v>45</v>
      </c>
      <c r="Z94" s="21" t="str">
        <f t="shared" si="1"/>
        <v>{
    "id": "M3-NyO-31b-I-1-BR",
    "stimulus": "&lt;p&gt;Selecione o resultado dessa adição. Use a reta numérica como guia.&lt;/p&gt;&lt;p style=\"text-align: center\"&gt;{{Q1}} + {{T1}} = ...&lt;/p&gt;&lt;div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100%;\"&gt;{{Q1}}&lt;/span&gt;\n\t\t&lt;/div&gt;\n\t&lt;/div&gt;\n&lt;/div&gt;&lt;/div&gt;",
    "hint": "&lt;p&gt;Comece com as centenas e depois adicione as dezenas e as unidades.&lt;/p&gt;",
    "feedback": "&lt;p&gt;Para adicionar usando a reta numérica, comece com as centenas e depois adicione as dezenas e as unidades.&lt;/p&gt;&lt;div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100%;\"&gt;{{Q1}}&lt;/span&gt;&lt;span class=\"lemo-graphie-label\" style=\"position: absolute; left: 48%; top: 100%;\"&gt;{{T2}}&lt;/span&gt;&lt;span class=\"lemo-graphie-label\" style=\"position: absolute; left: 67%; top: 100%;\"&gt;{{T3}}&lt;/span&gt;&lt;span class=\"lemo-graphie-label\" style=\"position: absolute; left: 79%; top: 100%;\"&gt;{{A1}}&lt;/span&gt;&lt;/div&gt;\n\t&lt;/div&gt;\n&lt;/div&gt;&lt;/div&gt;",
    "seed": {
        "parameters": [
            {
                "name": "Q1",
                "label": null,
                "min": 100,
                "max": 500,
                "step": 1
            },
            {
                "name": "Q2",
                "label": null,
                "min": 100,
                "max": 500,
                "step": 100
            },
            {
                "name": "Q3",
                "label": null,
                "min": 10,
                "max": 90,
                "step": 10
            },
            {
                "name": "Q4",
                "label": null,
                "min": 1,
                "max": 9,
                "step": 1
            },
            {
                "name": "Q5",
                "label": null,
                "min": 100,
                "max": 500,
                "step": 100
            },
            {
                "name": "Q6",
                "label": null,
                "min": 10,
                "max": 90,
                "step": 10
            },
            {
                "name": "Q7",
                "label": null,
                "min": 1,
                "max": 9,
                "step": 1
            },
            {
                "name": "Q8",
                "label": null,
                "min": 100,
                "max": 500,
                "step": 100
            },
            {
                "name": "Q9",
                "label": null,
                "min": 10,
                "max": 90,
                "step": 10
            },
            {
                "name": "Q10",
                "label": null,
                "min": 1,
                "max": 9,
                "step": 1
            }
        ],
        "calculated": [
            {
                "name": "T1",
                "label": "{{function}}",
                "function": "{{Q2}}+{{Q3}}+{{Q4}}",
                "temp": "true"
            },
            {
                "name": "T2",
                "label": "{{function}}",
                "function": "{{Q1}}+{{Q2}}",
                "temp": "true"
            },
            {
                "name": "T3",
                "label": "{{function}}",
                "function": "{{Q1}}+{{Q2}}+{{Q3}}",
                "temp": "true"
            },
            {
                "name": "A1",
                "label": "{{function}}",
                "function": "{{Q1}}+{{Q2}}+{{Q3}}+{{Q4}}"
            },
            {
                "name": "A2",
                "label": "{{function}}",
                "function": "{{Q1}}+{{Q5}}+{{Q6}}+{{Q7}}",
                "incorrect": true
            },
            {
                "name": "A3",
                "label": "{{function}}",
                "function": "{{Q1}}+{{Q8}}+{{Q9}}+{{Q10}}",
                "incorrect": true
            }
        ],
        "uniques": true
    },
    "algorithm": {
        "name": "trueFalse",
        "template": "Multiple choice – standard",
        "params": {
            "countCorrect": 1,
            "countIncorrect": 2,
            "showCheckIcon": false,
            "columns": 3
        }
    }
}</v>
      </c>
      <c r="AA94" s="23" t="s">
        <v>486</v>
      </c>
      <c r="AB94" s="22" t="str">
        <f t="shared" si="2"/>
        <v>M3-NyO-31b-I-1</v>
      </c>
      <c r="AC94" s="22" t="str">
        <f t="shared" si="3"/>
        <v>M3-NyO-31b-I-1-BR</v>
      </c>
      <c r="AD94" s="20"/>
      <c r="AE94" s="24"/>
      <c r="AF94" s="9" t="s">
        <v>48</v>
      </c>
      <c r="AG94" s="9" t="s">
        <v>49</v>
      </c>
    </row>
    <row r="95" ht="112.5" customHeight="1">
      <c r="A95" s="24" t="s">
        <v>478</v>
      </c>
      <c r="B95" s="25" t="s">
        <v>479</v>
      </c>
      <c r="C95" s="9" t="s">
        <v>50</v>
      </c>
      <c r="D95" s="10" t="s">
        <v>36</v>
      </c>
      <c r="E95" s="11"/>
      <c r="F95" s="59" t="s">
        <v>487</v>
      </c>
      <c r="G95" s="35" t="s">
        <v>488</v>
      </c>
      <c r="H95" s="34"/>
      <c r="I95" s="26" t="s">
        <v>481</v>
      </c>
      <c r="J95" s="26" t="s">
        <v>156</v>
      </c>
      <c r="K95" s="35" t="s">
        <v>489</v>
      </c>
      <c r="L95" s="34" t="s">
        <v>490</v>
      </c>
      <c r="M95" s="26" t="s">
        <v>42</v>
      </c>
      <c r="N95" s="35" t="s">
        <v>484</v>
      </c>
      <c r="O95" s="58" t="s">
        <v>491</v>
      </c>
      <c r="P95" s="25"/>
      <c r="Q95" s="20"/>
      <c r="R95" s="8"/>
      <c r="S95" s="8"/>
      <c r="T95" s="8"/>
      <c r="U95" s="8"/>
      <c r="V95" s="8"/>
      <c r="W95" s="8"/>
      <c r="X95" s="20"/>
      <c r="Y95" s="20" t="s">
        <v>45</v>
      </c>
      <c r="Z95" s="21" t="str">
        <f t="shared" si="1"/>
        <v>{
    "id": "M3-NyO-31b-E-1-BR",
    "stimulus": "&lt;p&gt;Calcule essa adição usando a reta numérica.&lt;/p&gt;&lt;div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100%;\"&gt;{{Q1}}&lt;/span&gt;\n\t\t&lt;/div&gt;\n\t&lt;/div&gt;\n&lt;/div&gt;&lt;/div&gt;",
    "template": "&lt;p style=\"text-align: center\"&gt;{{Q1}} + {{T1}} = {{response}}&lt;/p&gt;",
    "hint": "&lt;p&gt;Comece com as centenas e depois adicione as dezenas e as unidades.&lt;/p&gt;",
    "feedback": "&lt;p&gt;Para adicionar usando a reta numérica, comece com as centenas e depois adicione as dezenas e as unidades.&lt;/p&gt;&lt;div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100%;\"&gt;{{Q1}}&lt;/span&gt;&lt;span class=\"lemo-graphie-label\" style=\"position: absolute; left: 48%; top: 100%;\"&gt;{{T2}}&lt;/span&gt;&lt;span class=\"lemo-graphie-label\" style=\"position: absolute; left: 67%; top: 100%;\"&gt;{{T3}}&lt;/span&gt;&lt;span class=\"lemo-graphie-label\" style=\"position: absolute; left: 79.5%; top: 100%;\"&gt;{{A1}}&lt;/span&gt;&lt;/div&gt;\n\t&lt;/div&gt;\n&lt;/div&gt;&lt;/div&gt;",
    "seed": {
        "parameters": [
            {
                "name": "Q1",
                "label": null,
                "min": 100,
                "max": 500,
                "step": 1
            },
            {
                "name": "Q2",
                "label": null,
                "min": 100,
                "max": 500,
                "step": 100
            },
            {
                "name": "Q3",
                "label": null,
                "min": 10,
                "max": 90,
                "step": 10
            },
            {
                "name": "Q4",
                "label": null,
                "min": 1,
                "max": 9,
                "step": 1
            }
        ],
        "calculated": [
            {
                "name": "T1",
                "label": "{{function}}",
                "function": "{{Q2}}+{{Q3}}+{{Q4}}",
                "temp": true
            },
            {
                "name": "T2",
                "label": "{{function}}",
                "function": "{{Q1}}+{{Q2}}",
                "temp": true
            },
            {
                "name": "T3",
                "label": "{{function}}",
                "function": "{{Q1}}+{{Q2}}+{{Q3}}",
                "temp": true
            },
            {
                "name": "A1",
                "label": "{{function}}",
                "function": "{{Q1}}+{{Q2}}+{{Q3}}+{{Q4}}"
            }
        ],
        "uniques": true
    },
    "algorithm": {
        "name": "calculateOperation",
        "params": {
            "method": "equivLiteral",
            "keyboard": "NUMERICAL"
        }
    }
}</v>
      </c>
      <c r="AA95" s="21" t="s">
        <v>492</v>
      </c>
      <c r="AB95" s="22" t="str">
        <f t="shared" si="2"/>
        <v>M3-NyO-31b-E-1</v>
      </c>
      <c r="AC95" s="22" t="str">
        <f t="shared" si="3"/>
        <v>M3-NyO-31b-E-1-BR</v>
      </c>
      <c r="AD95" s="20"/>
      <c r="AE95" s="24"/>
      <c r="AF95" s="9" t="s">
        <v>48</v>
      </c>
      <c r="AG95" s="9" t="s">
        <v>49</v>
      </c>
    </row>
    <row r="96" ht="112.5" customHeight="1">
      <c r="A96" s="24" t="s">
        <v>478</v>
      </c>
      <c r="B96" s="25" t="s">
        <v>479</v>
      </c>
      <c r="C96" s="9" t="s">
        <v>68</v>
      </c>
      <c r="D96" s="10" t="s">
        <v>36</v>
      </c>
      <c r="E96" s="11"/>
      <c r="F96" s="60" t="s">
        <v>493</v>
      </c>
      <c r="G96" s="35" t="s">
        <v>494</v>
      </c>
      <c r="H96" s="34"/>
      <c r="I96" s="26" t="s">
        <v>481</v>
      </c>
      <c r="J96" s="26" t="s">
        <v>156</v>
      </c>
      <c r="K96" s="35" t="s">
        <v>489</v>
      </c>
      <c r="L96" s="34" t="s">
        <v>490</v>
      </c>
      <c r="M96" s="26" t="s">
        <v>42</v>
      </c>
      <c r="N96" s="35" t="s">
        <v>484</v>
      </c>
      <c r="O96" s="58" t="s">
        <v>495</v>
      </c>
      <c r="P96" s="25"/>
      <c r="Q96" s="20"/>
      <c r="R96" s="8"/>
      <c r="S96" s="8"/>
      <c r="T96" s="8"/>
      <c r="U96" s="8"/>
      <c r="V96" s="8"/>
      <c r="W96" s="8"/>
      <c r="X96" s="20"/>
      <c r="Y96" s="20" t="s">
        <v>45</v>
      </c>
      <c r="Z96" s="21" t="str">
        <f t="shared" si="1"/>
        <v>{
    "id": "M3-NyO-31b-A-1-BR",
    "stimulus": "&lt;p&gt;Durante uma longa viagem, um ônibus percorreu {{Q1}} km no primeiro dia e {{T1}} km no segundo dia. Quantos quilômetros percorreu em total? Use a reta numérica como guia.&lt;/p&gt;&lt;div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100%;\"&gt;{{Q1}}&lt;/span&gt;\n\t\t&lt;/div&gt;\n\t&lt;/div&gt;\n&lt;/div&gt;&lt;/div&gt;",
    "template": "&lt;p&gt;O ônibus percorreu {{response}} km.&lt;/p&gt;",
    "hint": "&lt;p&gt;Comece com as centenas e depois adicione as dezenas e as unidades.&lt;/p&gt;",
    "feedback": "&lt;p&gt;Para adicionar usando a reta numérica, comece com as centenas e depois adicione as dezenas e as unidades.&lt;/p&gt;&lt;div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100%;\"&gt;{{Q1}}&lt;/span&gt;&lt;span class=\"lemo-graphie-label\" style=\"position: absolute; left: 48%; top: 100%;\"&gt;{{T2}}&lt;/span&gt;&lt;span class=\"lemo-graphie-label\" style=\"position: absolute; left: 67.5%; top: 100%;\"&gt;{{T3}}&lt;/span&gt;&lt;span class=\"lemo-graphie-label\" style=\"position: absolute; left: 79.5%; top: 100%;\"&gt;{{A1}}&lt;/span&gt;&lt;/div&gt;\n\t&lt;/div&gt;\n&lt;/div&gt;&lt;/div&gt;",
    "seed": {
        "parameters": [
            {
                "name": "Q1",
                "label": null,
                "min": 100,
                "max": 500,
                "step": 1
            },
            {
                "name": "Q2",
                "label": null,
                "min": 100,
                "max": 500,
                "step": 100
            },
            {
                "name": "Q3",
                "label": null,
                "min": 10,
                "max": 90,
                "step": 10
            },
            {
                "name": "Q4",
                "label": null,
                "min": 1,
                "max": 9,
                "step": 1
            }
        ],
        "calculated": [
            {
                "name": "T1",
                "label": "{{function}}",
                "function": "{{Q2}}+{{Q3}}+{{Q4}}",
                "temp": true
            },
            {
                "name": "T2",
                "label": "{{function}}",
                "function": "{{Q1}}+{{Q2}}",
                "temp": true
            },
            {
                "name": "T3",
                "label": "{{function}}",
                "function": "{{Q1}}+{{Q2}}+{{Q3}}",
                "temp": true
            },
            {
                "name": "A1",
                "label": "{{function}}",
                "function": "{{Q1}}+{{Q2}}+{{Q3}}+{{Q4}}"
            }
        ],
        "uniques": true
    },
    "algorithm": {
        "name": "calculateOperation",
        "params": {
            "method": "equivLiteral",
            "keyboard": "NUMERICAL"
        }
    }
}</v>
      </c>
      <c r="AA96" s="21" t="s">
        <v>496</v>
      </c>
      <c r="AB96" s="22" t="str">
        <f t="shared" si="2"/>
        <v>M3-NyO-31b-A-1</v>
      </c>
      <c r="AC96" s="22" t="str">
        <f t="shared" si="3"/>
        <v>M3-NyO-31b-A-1-BR</v>
      </c>
      <c r="AD96" s="20"/>
      <c r="AE96" s="24"/>
      <c r="AF96" s="9" t="s">
        <v>48</v>
      </c>
      <c r="AG96" s="9" t="s">
        <v>49</v>
      </c>
    </row>
    <row r="97" ht="112.5" customHeight="1">
      <c r="A97" s="24" t="s">
        <v>478</v>
      </c>
      <c r="B97" s="25" t="s">
        <v>479</v>
      </c>
      <c r="C97" s="9" t="s">
        <v>68</v>
      </c>
      <c r="D97" s="10" t="s">
        <v>36</v>
      </c>
      <c r="E97" s="11"/>
      <c r="F97" s="59" t="s">
        <v>497</v>
      </c>
      <c r="G97" s="35" t="s">
        <v>498</v>
      </c>
      <c r="H97" s="34"/>
      <c r="I97" s="26" t="s">
        <v>481</v>
      </c>
      <c r="J97" s="26" t="s">
        <v>156</v>
      </c>
      <c r="K97" s="35" t="s">
        <v>489</v>
      </c>
      <c r="L97" s="34" t="s">
        <v>490</v>
      </c>
      <c r="M97" s="26" t="s">
        <v>42</v>
      </c>
      <c r="N97" s="34" t="s">
        <v>499</v>
      </c>
      <c r="O97" s="61" t="s">
        <v>500</v>
      </c>
      <c r="P97" s="25"/>
      <c r="Q97" s="20"/>
      <c r="R97" s="8"/>
      <c r="S97" s="8"/>
      <c r="T97" s="8"/>
      <c r="U97" s="8"/>
      <c r="V97" s="8"/>
      <c r="W97" s="8"/>
      <c r="X97" s="20"/>
      <c r="Y97" s="20" t="s">
        <v>45</v>
      </c>
      <c r="Z97" s="21" t="str">
        <f t="shared" si="1"/>
        <v>{
    "id": "M3-NyO-31b-A-2-BR",
    "stimulus": "&lt;p&gt;O pai de Alba leu dois livros, um deles tinha {{Q1}} páginas e o outro, {{T1}}. Quantas páginas têm os dois juntos? Use a reta numérica como guia.&lt;/p&gt;&lt;div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100%;\"&gt;{{Q1}}&lt;/span&gt;\n\t\t&lt;/div&gt;\n\t&lt;/div&gt;\n&lt;/div&gt;&lt;/div&gt;",
    "template": "&lt;p&gt;Eles leu {{response}} páginas.&lt;/p&gt;",
    "hint": "&lt;p&gt;Comece com as centenas e depois adicione as dezenas e as unidades.&lt;/p&gt;",
    "feedback": "&lt;p&gt;Para adicionar usando a reta numérica, comece com as centenas e depois adicione as dezenas e as unidades.&lt;/p&gt;&lt;div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100%;\"&gt;{{Q1}}&lt;/span&gt;&lt;span class=\"lemo-graphie-label\" style=\"position: absolute; left: 48%; top: 100%;\"&gt;{{T2}}&lt;/span&gt;&lt;span class=\"lemo-graphie-label\" style=\"position: absolute; left: 67.5%; top: 100%;\"&gt;{{T3}}&lt;/span&gt;&lt;span class=\"lemo-graphie-label\" style=\"position: absolute; left: 79.5%; top: 100%;\"&gt;{{A1}}&lt;/span&gt;&lt;/div&gt;\n\t&lt;/div&gt;\n&lt;/div&gt;&lt;/div&gt;",
    "seed": {
        "parameters": [
            {
                "name": "Q1",
                "label": null,
                "min": 100,
                "max": 500,
                "step": 1
            },
            {
                "name": "Q2",
                "label": null,
                "min": 100,
                "max": 500,
                "step": 100
            },
            {
                "name": "Q3",
                "label": null,
                "min": 10,
                "max": 90,
                "step": 10
            },
            {
                "name": "Q4",
                "label": null,
                "min": 1,
                "max": 9,
                "step": 1
            }
        ],
        "calculated": [
            {
                "name": "T1",
                "label": "{{function}}",
                "function": "{{Q2}}+{{Q3}}+{{Q4}}",
                "temp": true
            },
            {
                "name": "T2",
                "label": "{{function}}",
                "function": "{{Q1}}+{{Q2}}",
                "temp": true
            },
            {
                "name": "T3",
                "label": "{{function}}",
                "function": "{{Q1}}+{{Q2}}+{{Q3}}",
                "temp": true
            },
            {
                "name": "A1",
                "label": "{{function}}",
                "function": "{{Q1}}+{{Q2}}+{{Q3}}+{{Q4}}"
            }
        ],
        "uniques": true
    },
    "algorithm": {
        "name": "calculateOperation",
        "params": {
            "method": "equivLiteral",
            "keyboard": "NUMERICAL"
        }
    }
}</v>
      </c>
      <c r="AA97" s="21" t="s">
        <v>501</v>
      </c>
      <c r="AB97" s="22" t="str">
        <f t="shared" si="2"/>
        <v>M3-NyO-31b-A-2</v>
      </c>
      <c r="AC97" s="22" t="str">
        <f t="shared" si="3"/>
        <v>M3-NyO-31b-A-2-BR</v>
      </c>
      <c r="AD97" s="20"/>
      <c r="AE97" s="24"/>
      <c r="AF97" s="9" t="s">
        <v>48</v>
      </c>
      <c r="AG97" s="9" t="s">
        <v>49</v>
      </c>
    </row>
    <row r="98" ht="112.5" customHeight="1">
      <c r="A98" s="24" t="s">
        <v>478</v>
      </c>
      <c r="B98" s="25" t="s">
        <v>479</v>
      </c>
      <c r="C98" s="9" t="s">
        <v>68</v>
      </c>
      <c r="D98" s="10" t="s">
        <v>36</v>
      </c>
      <c r="E98" s="11"/>
      <c r="F98" s="59" t="s">
        <v>502</v>
      </c>
      <c r="G98" s="35" t="s">
        <v>503</v>
      </c>
      <c r="H98" s="34"/>
      <c r="I98" s="26" t="s">
        <v>481</v>
      </c>
      <c r="J98" s="26" t="s">
        <v>156</v>
      </c>
      <c r="K98" s="35" t="s">
        <v>489</v>
      </c>
      <c r="L98" s="34" t="s">
        <v>490</v>
      </c>
      <c r="M98" s="26" t="s">
        <v>42</v>
      </c>
      <c r="N98" s="34" t="s">
        <v>499</v>
      </c>
      <c r="O98" s="61" t="s">
        <v>504</v>
      </c>
      <c r="P98" s="25"/>
      <c r="Q98" s="20"/>
      <c r="R98" s="8"/>
      <c r="S98" s="8"/>
      <c r="T98" s="8"/>
      <c r="U98" s="8"/>
      <c r="V98" s="8"/>
      <c r="W98" s="8"/>
      <c r="X98" s="20"/>
      <c r="Y98" s="20" t="s">
        <v>45</v>
      </c>
      <c r="Z98" s="21" t="str">
        <f t="shared" si="1"/>
        <v>{
    "id": "M3-NyO-31b-A-3-BR",
    "stimulus": "&lt;p&gt;Claudio sofreu uma inundação em sua casa e teve de chamar alguns construtores. De acordo com o orçamento, o preço será de R$ {{Q1}} para os materiais e R$ {{T1}} para a mão de obra. Quanto ele terá de pagar? Use a reta numérica como guia.&lt;/p&gt;&lt;div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100%;\"&gt;{{Q1}}&lt;/span&gt;\n\t\t&lt;/div&gt;\n\t&lt;/div&gt;\n&lt;/div&gt;&lt;/div&gt;",
    "template": "&lt;p&gt;O preço total é de R${{response}}.&lt;/p&gt;",
    "hint": "&lt;p&gt;Comece com as centenas e depois adicione as dezenas e as unidades.&lt;/p&gt;",
    "feedback": "&lt;p&gt;Para adicionar usando a reta numérica, comece com as centenas e depois adicione as dezenas e as unidades.&lt;/p&gt;&lt;div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100%;\"&gt;{{Q1}}&lt;/span&gt;&lt;span class=\"lemo-graphie-label\" style=\"position: absolute; left: 48%; top: 100%;\"&gt;{{T2}}&lt;/span&gt;&lt;span class=\"lemo-graphie-label\" style=\"position: absolute; left: 67.5%; top: 100%;\"&gt;{{T3}}&lt;/span&gt;&lt;span class=\"lemo-graphie-label\" style=\"position: absolute; left: 79.5%; top: 100%;\"&gt;{{A1}}&lt;/span&gt;&lt;/div&gt;\n\t&lt;/div&gt;\n&lt;/div&gt;&lt;/div&gt;",
    "seed": {
        "parameters": [
            {
                "name": "Q1",
                "label": null,
                "min": 100,
                "max": 500,
                "step": 1
            },
            {
                "name": "Q2",
                "label": null,
                "min": 100,
                "max": 500,
                "step": 100
            },
            {
                "name": "Q3",
                "label": null,
                "min": 10,
                "max": 90,
                "step": 10
            },
            {
                "name": "Q4",
                "label": null,
                "min": 1,
                "max": 9,
                "step": 1
            }
        ],
        "calculated": [
            {
                "name": "T1",
                "label": "{{function}}",
                "function": "{{Q2}}+{{Q3}}+{{Q4}}",
                "temp": true
            },
            {
                "name": "T2",
                "label": "{{function}}",
                "function": "{{Q1}}+{{Q2}}",
                "temp": true
            },
            {
                "name": "T3",
                "label": "{{function}}",
                "function": "{{Q1}}+{{Q2}}+{{Q3}}",
                "temp": true
            },
            {
                "name": "A1",
                "label": "{{function}}",
                "function": "{{Q1}}+{{Q2}}+{{Q3}}+{{Q4}}"
            }
        ],
        "uniques": true
    },
    "algorithm": {
        "name": "calculateOperation",
        "params": {
            "method": "equivLiteral",
            "keyboard": "NUMERICAL"
        }
    }
}</v>
      </c>
      <c r="AA98" s="21" t="s">
        <v>505</v>
      </c>
      <c r="AB98" s="22" t="str">
        <f t="shared" si="2"/>
        <v>M3-NyO-31b-A-3</v>
      </c>
      <c r="AC98" s="22" t="str">
        <f t="shared" si="3"/>
        <v>M3-NyO-31b-A-3-BR</v>
      </c>
      <c r="AD98" s="20"/>
      <c r="AE98" s="24"/>
      <c r="AF98" s="9" t="s">
        <v>48</v>
      </c>
      <c r="AG98" s="9" t="s">
        <v>49</v>
      </c>
    </row>
    <row r="99" ht="112.5" customHeight="1">
      <c r="A99" s="24" t="s">
        <v>506</v>
      </c>
      <c r="B99" s="23" t="s">
        <v>507</v>
      </c>
      <c r="C99" s="24" t="s">
        <v>35</v>
      </c>
      <c r="D99" s="10" t="s">
        <v>36</v>
      </c>
      <c r="E99" s="11"/>
      <c r="F99" s="25" t="s">
        <v>508</v>
      </c>
      <c r="G99" s="25"/>
      <c r="H99" s="25"/>
      <c r="I99" s="26" t="s">
        <v>456</v>
      </c>
      <c r="J99" s="9" t="s">
        <v>509</v>
      </c>
      <c r="K99" s="34" t="s">
        <v>510</v>
      </c>
      <c r="L99" s="34" t="s">
        <v>511</v>
      </c>
      <c r="M99" s="26" t="s">
        <v>291</v>
      </c>
      <c r="N99" s="15"/>
      <c r="O99" s="32"/>
      <c r="P99" s="8"/>
      <c r="Q99" s="20"/>
      <c r="R99" s="25"/>
      <c r="S99" s="25" t="s">
        <v>512</v>
      </c>
      <c r="T99" s="25" t="s">
        <v>513</v>
      </c>
      <c r="U99" s="25" t="s">
        <v>514</v>
      </c>
      <c r="V99" s="23" t="s">
        <v>515</v>
      </c>
      <c r="W99" s="8"/>
      <c r="X99" s="20"/>
      <c r="Y99" s="20" t="s">
        <v>45</v>
      </c>
      <c r="Z99" s="21" t="str">
        <f t="shared" si="1"/>
        <v>{"id":"M3-NyO-31c-I-1-BR","seed":{"parameters":[{"name":"Q1","label":null,"min":1,"max":9,"step":1},{"name":"Q2","label":null,"min":1,"max":9,"step":1},{"name":"Q3","label":null,"min":1,"max":9,"step":1},{"name":"Q4","label":null,"min":1,"max":9,"step":1},{"name":"Q5","label":null,"min":1,"max":9,"step":1},{"name":"Q6","label":null,"min":1,"max":9,"step":1}],"uniques":true},"scaffolding":[{"id":"step-0","stimulus":"&lt;p&gt;Pratique o cálculo mental, resolvendo a seguinte soma por agrupamento dos termos.&lt;/p&gt;&lt;p style=\"text-align: center\"&gt;{{T10}} + {{T11}} = ...&lt;/p&gt;","template":"&lt;p style=\"text-align: center\"&gt;{{T1}} + {{T2}} = {{response}}&lt;/p&gt;&lt;p style=\"text-align: center\"&gt;{{T3}} + {{T4}} = {{response}}&lt;/p&gt;&lt;p style=\"text-align: center\"&gt;{{Q3}} + {{Q6}} = {{response}}&lt;/p&gt;&lt;p&gt;Portanto:&lt;/p&gt;&lt;p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0-A1","label":"{{function}}","function":"{{T1}}+{{T2}}"},{"name":"0-A2","label":"{{function}}","function":"{{T3}}+{{T4}}"},{"name":"0-A3","label":"{{function}}","function":"{{Q3}}+{{Q6}}"},{"name":"0-A4","label":"{{function}}","function":"{{T10}}+{{T11}}"},{"name":"0-A5","label":"{{function}}","function":"{{Q1}}*100+{{Q5}}*100","incorrect":true},{"name":"0-A6","label":"{{function}}","function":"{{Q2}}*10+{{Q4}}*10","incorrect":true},{"name":"0-A7","label":"{{function}}","function":"{{Q3}}+{{Q1}}","incorrect":true},{"name":"0-A8","label":"{{function}}","function":"{{T10}}+{{T11}}+{{Q3}}*10","incorrect":true}]},"algorithm":{"name":"calculateOperation","template":"Cloze with drag &amp; drop","params":{"keyboard":"NUMERICAL"}}},{"id":"step-1","stimulus":"&lt;p&gt;Para calcular a soma, comece primeiro com as centenas.&lt;/p&gt;","template":"&lt;p style=\"text-align: center\"&gt;{{T1}} + {{T2}} = {{response}}&lt;/p&gt;","seed":{"calculated":[{"name":"T1","label":"{{function}}","function":"{{Q1}}*100","temp":true},{"name":"T2","label":"{{function}}","function":"{{Q4}}*100","temp":true},{"name":"1-A1","label":"{{function}}","function":"{{T1}}+{{T2}}"}]},"algorithm":{"name":"calculateOperation","params":{"method":"equivLiteral","keyboard":"NUMERICAL"}}},{"id":"step-2","stimulus":"&lt;p&gt;Em seguida, some as dezenas.&lt;/p&gt;","template":"&lt;p style=\"text-align: center\"&gt;{{T3}} + {{T4}} = {{response}}&lt;/p&gt;","seed":{"calculated":[{"name":"T3","label":"{{function}}","function":"{{Q2}}*10","temp":true},{"name":"T4","label":"{{function}}","function":"{{Q5}}*10","temp":true},{"name":"2-A1","label":"{{function}}","function":"{{T3}}+{{T4}}"}]},"algorithm":{"name":"calculateOperation","params":{"method":"equivLiteral","keyboard":"NUMERICAL"}}},{"id":"step-3","stimulus":"&lt;p&gt;E por último, some as unidades.&lt;/p&gt;","template":"&lt;p style=\"text-align: center\"&gt;{{Q3}} + {{Q6}} = {{response}}&lt;/p&gt;","seed":{"calculated":[{"name":"3-A1","label":"{{function}}","function":"{{Q3}}+{{Q6}}"}]},"algorithm":{"name":"calculateOperation","params":{"method":"equivLiteral","keyboard":"NUMERICAL"}}},{"id":"step-4","stimulus":"&lt;p&gt;Agora use os resultados obtidos para calcular mentalmente a soma.&lt;/p&gt;","template":"&lt;p style=\"text-align: center\"&gt;{{T1}} + {{T2}} = {{T5}}&lt;/p&gt;&lt;p style=\"text-align: center\"&gt;{{T3}} + {{T4}} = {{T6}}&lt;/p&gt;&lt;p style=\"text-align: center\"&gt;{{Q3}} + {{Q6}} = {{T7}}&lt;/p&gt;&lt;p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T5","label":"{{function}}","function":"{{T1}}+{{T2}}","temp":true},{"name":"T6","label":"{{function}}","function":"{{T3}}+{{T4}}","temp":true},{"name":"T7","label":"{{function}}","function":"{{Q3}}+{{Q6}}","temp":true},{"name":"4-A1","label":"{{function}}","function":"{{T10}}+{{T11}}"}]},"algorithm":{"name":"calculateOperation","params":{"method":"equivLiteral","keyboard":"NUMERICAL"}}}]}</v>
      </c>
      <c r="AA99" s="21" t="s">
        <v>516</v>
      </c>
      <c r="AB99" s="22" t="str">
        <f t="shared" si="2"/>
        <v>M3-NyO-31c-I-1</v>
      </c>
      <c r="AC99" s="22" t="str">
        <f t="shared" si="3"/>
        <v>M3-NyO-31c-I-1-BR</v>
      </c>
      <c r="AD99" s="20" t="s">
        <v>47</v>
      </c>
      <c r="AE99" s="24"/>
      <c r="AF99" s="9" t="s">
        <v>48</v>
      </c>
      <c r="AG99" s="9" t="s">
        <v>49</v>
      </c>
    </row>
    <row r="100" ht="112.5" customHeight="1">
      <c r="A100" s="24" t="s">
        <v>506</v>
      </c>
      <c r="B100" s="23" t="s">
        <v>507</v>
      </c>
      <c r="C100" s="24" t="s">
        <v>50</v>
      </c>
      <c r="D100" s="10" t="s">
        <v>36</v>
      </c>
      <c r="E100" s="11"/>
      <c r="F100" s="34" t="s">
        <v>508</v>
      </c>
      <c r="G100" s="34"/>
      <c r="H100" s="34"/>
      <c r="I100" s="26" t="s">
        <v>456</v>
      </c>
      <c r="J100" s="26" t="s">
        <v>156</v>
      </c>
      <c r="K100" s="34" t="s">
        <v>510</v>
      </c>
      <c r="L100" s="34" t="s">
        <v>517</v>
      </c>
      <c r="M100" s="26" t="s">
        <v>291</v>
      </c>
      <c r="N100" s="15"/>
      <c r="O100" s="32"/>
      <c r="P100" s="8"/>
      <c r="Q100" s="20"/>
      <c r="R100" s="25"/>
      <c r="S100" s="25" t="s">
        <v>512</v>
      </c>
      <c r="T100" s="25" t="s">
        <v>513</v>
      </c>
      <c r="U100" s="25" t="s">
        <v>514</v>
      </c>
      <c r="V100" s="23" t="s">
        <v>518</v>
      </c>
      <c r="W100" s="8"/>
      <c r="X100" s="20"/>
      <c r="Y100" s="20" t="s">
        <v>45</v>
      </c>
      <c r="Z100" s="21" t="str">
        <f t="shared" si="1"/>
        <v>{"id":"M3-NyO-31c-E-1-BR","seed":{"parameters":[{"name":"Q1","label":null,"min":1,"max":9,"step":1},{"name":"Q2","label":null,"min":1,"max":9,"step":1},{"name":"Q3","label":null,"min":1,"max":9,"step":1},{"name":"Q4","label":null,"min":1,"max":9,"step":1},{"name":"Q5","label":null,"min":1,"max":9,"step":1},{"name":"Q6","label":null,"min":1,"max":9,"step":1}],"uniques":true},"scaffolding":[{"id":"step-0","stimulus":"&lt;p&gt;Pratique o cálculo mental, resolvendo a seguinte soma por agrupamento dos termos.&lt;/p&gt;&lt;p style=\"text-align: center\"&gt;{{T10}} + {{T11}} = ...&lt;/p&gt;","template":"&lt;p style=\"text-align: center\"&gt;{{T1}} + {{T2}} = {{response}}&lt;/p&gt;&lt;p style=\"text-align: center\"&gt;{{T3}} + {{T4}} = {{response}}&lt;/p&gt;&lt;p style=\"text-align: center\"&gt;{{Q3}} + {{Q6}} = {{response}}&lt;/p&gt;&lt;p&gt;Portanto:&lt;/p&gt;&lt;p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0-A1","label":"{{function}}","function":"{{T1}}+{{T2}}"},{"name":"0-A2","label":"{{function}}","function":"{{T3}}+{{T4}}"},{"name":"0-A3","label":"{{function}}","function":"{{Q3}}+{{Q6}}"},{"name":"0-A4","label":"{{function}}","function":"{{T10}}+{{T11}}"}]},"algorithm":{"name":"calculateOperation","params":{"method":"equivLiteral","keyboard":"NUMERICAL"}}},{"id":"step-1","stimulus":"&lt;p&gt;Para calcular a soma, comece primeiro com as centenas.&lt;/p&gt;","template":"&lt;p style=\"text-align: center\"&gt;{{T1}} + {{T2}} = {{response}}&lt;/p&gt;","seed":{"calculated":[{"name":"T1","label":"{{function}}","function":"{{Q1}}*100","temp":true},{"name":"T2","label":"{{function}}","function":"{{Q4}}*100","temp":true},{"name":"1-A1","label":"{{function}}","function":"{{T1}}+{{T2}}"}]},"algorithm":{"name":"calculateOperation","params":{"method":"equivLiteral","keyboard":"NUMERICAL"}}},{"id":"step-2","stimulus":"&lt;p&gt;Em seguida, some as dezenas.&lt;/p&gt;","template":"&lt;p style=\"text-align: center\"&gt;{{T3}} + {{T4}} = {{response}}&lt;/p&gt;","seed":{"calculated":[{"name":"T3","label":"{{function}}","function":"{{Q2}}*10","temp":true},{"name":"T4","label":"{{function}}","function":"{{Q5}}*10","temp":true},{"name":"2-A1","label":"{{function}}","function":"{{T3}}+{{T4}}"}]},"algorithm":{"name":"calculateOperation","params":{"method":"equivLiteral","keyboard":"NUMERICAL"}}},{"id":"step-3","stimulus":"&lt;p&gt;E por último, some as unidades.&lt;/p&gt;","template":"&lt;p style=\"text-align: center\"&gt;{{Q3}} + {{Q6}} = {{response}}&lt;/p&gt;","seed":{"calculated":[{"name":"3-A1","label":"{{function}}","function":"{{Q3}}+{{Q6}}"}]},"algorithm":{"name":"calculateOperation","params":{"method":"equivLiteral","keyboard":"NUMERICAL"}}},{"id":"step-4","stimulus":"&lt;p&gt;Agora use os resultados obtidos para calcular mentalmente a soma.&lt;/p&gt;","template":"&lt;p style=\"text-align: center\"&gt;{{T1}} + {{T2}} = {{T-A1}}&lt;/p&gt;&lt;p style=\"text-align: center\"&gt;{{T3}} + {{T4}} = {{T-A2}}&lt;/p&gt;&lt;p style=\"text-align: center\"&gt;{{Q3}} + {{Q6}} = {{T-A3}}&lt;/p&gt;&lt;p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T-A1","label":"{{function}}","function":"{{T1}}+{{T2}}","temp":true},{"name":"T-A2","label":"{{function}}","function":"{{T3}}+{{T4}}","temp":true},{"name":"T-A3","label":"{{function}}","function":"{{Q3}}+{{Q6}}","temp":true},{"name":"4-A4","label":"{{function}}","function":"{{T10}}+{{T11}}"}]},"algorithm":{"name":"calculateOperation","params":{"method":"equivLiteral","keyboard":"NUMERICAL"}}}]}</v>
      </c>
      <c r="AA100" s="21" t="s">
        <v>519</v>
      </c>
      <c r="AB100" s="22" t="str">
        <f t="shared" si="2"/>
        <v>M3-NyO-31c-E-1</v>
      </c>
      <c r="AC100" s="22" t="str">
        <f t="shared" si="3"/>
        <v>M3-NyO-31c-E-1-BR</v>
      </c>
      <c r="AD100" s="20" t="s">
        <v>47</v>
      </c>
      <c r="AE100" s="24"/>
      <c r="AF100" s="9" t="s">
        <v>48</v>
      </c>
      <c r="AG100" s="9" t="s">
        <v>49</v>
      </c>
    </row>
    <row r="101" ht="112.5" customHeight="1">
      <c r="A101" s="24" t="s">
        <v>506</v>
      </c>
      <c r="B101" s="23" t="s">
        <v>507</v>
      </c>
      <c r="C101" s="24" t="s">
        <v>68</v>
      </c>
      <c r="D101" s="10" t="s">
        <v>36</v>
      </c>
      <c r="E101" s="11"/>
      <c r="F101" s="35" t="s">
        <v>520</v>
      </c>
      <c r="G101" s="35"/>
      <c r="H101" s="34"/>
      <c r="I101" s="26" t="s">
        <v>456</v>
      </c>
      <c r="J101" s="26" t="s">
        <v>156</v>
      </c>
      <c r="K101" s="34" t="s">
        <v>521</v>
      </c>
      <c r="L101" s="34" t="s">
        <v>517</v>
      </c>
      <c r="M101" s="26" t="s">
        <v>291</v>
      </c>
      <c r="N101" s="15"/>
      <c r="O101" s="32"/>
      <c r="P101" s="8"/>
      <c r="Q101" s="20"/>
      <c r="R101" s="25"/>
      <c r="S101" s="25" t="s">
        <v>512</v>
      </c>
      <c r="T101" s="25" t="s">
        <v>513</v>
      </c>
      <c r="U101" s="25" t="s">
        <v>514</v>
      </c>
      <c r="V101" s="23" t="s">
        <v>518</v>
      </c>
      <c r="W101" s="8"/>
      <c r="X101" s="20"/>
      <c r="Y101" s="20" t="s">
        <v>45</v>
      </c>
      <c r="Z101" s="21" t="str">
        <f t="shared" si="1"/>
        <v>{"id":"M3-NyO-31c-A-1-BR","seed":{"parameters":[{"name":"Q1","label":null,"list":[1,2,3,4]},{"name":"Q2","label":null,"min":1,"max":9,"step":1},{"name":"Q3","label":null,"min":1,"max":9,"step":1},{"name":"Q4","label":null,"list":[1,2,3,4]},{"name":"Q5","label":null,"min":1,"max":9,"step":1},{"name":"Q6","label":null,"min":1,"max":9,"step":1}],"uniques":true},"scaffolding":[{"id":"step-0","stimulus":"&lt;p&gt;A mãe de Alberto leu um livro com {{T10}} páginas no mês passado e outro com {{T11}} páginas este mês. Quantas páginas ela leu nesses dois meses? Para trabalhar com cálculo mental, resolva a soma agrupando os termos.&lt;/p&gt;","template":"&lt;p style=\"text-align: center\"&gt;{{T1}} + {{T2}} = {{response}}&lt;/p&gt;&lt;p style=\"text-align: center\"&gt;{{T3}} + {{T4}} = {{response}}&lt;/p&gt;&lt;p style=\"text-align: center\"&gt;{{Q3}} + {{Q6}} = {{response}}&lt;/p&gt;&lt;p&gt;Portanto:&lt;/p&gt;&lt;p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0-A1","label":"{{function}}","function":"{{T1}}+{{T2}}"},{"name":"0-A2","label":"{{function}}","function":"{{T3}}+{{T4}}"},{"name":"0-A3","label":"{{function}}","function":"{{Q3}}+{{Q6}}"},{"name":"0-A4","label":"{{function}}","function":"{{T10}}+{{T11}}"}]},"algorithm":{"name":"calculateOperation","params":{"method":"equivLiteral","keyboard":"NUMERICAL"}}},{"id":"step-1","stimulus":"&lt;p&gt;Para calcular a soma, comece primeiro com as centenas.&lt;/p&gt;","template":"&lt;p style=\"text-align: center\"&gt;{{T1}} + {{T2}} = {{response}}&lt;/p&gt;","seed":{"calculated":[{"name":"T1","label":"{{function}}","function":"{{Q1}}*100","temp":true},{"name":"T2","label":"{{function}}","function":"{{Q4}}*100","temp":true},{"name":"1-A1","label":"{{function}}","function":"{{T1}}+{{T2}}"}]},"algorithm":{"name":"calculateOperation","params":{"method":"equivLiteral","keyboard":"NUMERICAL"}}},{"id":"step-2","stimulus":"&lt;p&gt;Em seguida, some as dezenas.&lt;/p&gt;","template":"&lt;p style=\"text-align: center\"&gt;{{T3}} + {{T4}} = {{response}}&lt;/p&gt;","seed":{"calculated":[{"name":"T3","label":"{{function}}","function":"{{Q2}}*10","temp":true},{"name":"T4","label":"{{function}}","function":"{{Q5}}*10","temp":true},{"name":"2-A1","label":"{{function}}","function":"{{T3}}+{{T4}}"}]},"algorithm":{"name":"calculateOperation","params":{"method":"equivLiteral","keyboard":"NUMERICAL"}}},{"id":"step-3","stimulus":"&lt;p&gt;E por último, some as unidades.&lt;/p&gt;","template":"&lt;p style=\"text-align: center\"&gt;{{Q3}} + {{Q6}} = {{response}}&lt;/p&gt;","seed":{"calculated":[{"name":"3-A1","label":"{{function}}","function":"{{Q3}}+{{Q6}}"}]},"algorithm":{"name":"calculateOperation","params":{"method":"equivLiteral","keyboard":"NUMERICAL"}}},{"id":"step-4","stimulus":"&lt;p&gt;Agora use os resultados obtidos para calcular mentalmente a soma.&lt;/p&gt;","template":"&lt;p style=\"text-align: center\"&gt;{{T1}} + {{T2}} = {{T-A1}}&lt;/p&gt;&lt;p style=\"text-align: center\"&gt;{{T3}} + {{T4}} = {{T-A2}}&lt;/p&gt;&lt;p style=\"text-align: center\"&gt;{{Q3}} + {{Q6}} = {{T-A3}}&lt;/p&gt;&lt;p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T-A1","label":"{{function}}","function":"{{T1}}+{{T2}}","temp":true},{"name":"T-A2","label":"{{function}}","function":"{{T3}}+{{T4}}","temp":true},{"name":"T-A3","label":"{{function}}","function":"{{Q3}}+{{Q6}}","temp":true},{"name":"4-A4","label":"{{function}}","function":"{{T10}}+{{T11}}"}]},"algorithm":{"name":"calculateOperation","params":{"method":"equivLiteral","keyboard":"NUMERICAL"}}}]}</v>
      </c>
      <c r="AA101" s="21" t="s">
        <v>522</v>
      </c>
      <c r="AB101" s="22" t="str">
        <f t="shared" si="2"/>
        <v>M3-NyO-31c-A-1</v>
      </c>
      <c r="AC101" s="22" t="str">
        <f t="shared" si="3"/>
        <v>M3-NyO-31c-A-1-BR</v>
      </c>
      <c r="AD101" s="20" t="s">
        <v>47</v>
      </c>
      <c r="AE101" s="24"/>
      <c r="AF101" s="9" t="s">
        <v>48</v>
      </c>
      <c r="AG101" s="9" t="s">
        <v>49</v>
      </c>
    </row>
    <row r="102" ht="112.5" customHeight="1">
      <c r="A102" s="24" t="s">
        <v>506</v>
      </c>
      <c r="B102" s="23" t="s">
        <v>507</v>
      </c>
      <c r="C102" s="24" t="s">
        <v>68</v>
      </c>
      <c r="D102" s="10" t="s">
        <v>36</v>
      </c>
      <c r="E102" s="11"/>
      <c r="F102" s="35" t="s">
        <v>523</v>
      </c>
      <c r="G102" s="35"/>
      <c r="H102" s="62"/>
      <c r="I102" s="26" t="s">
        <v>456</v>
      </c>
      <c r="J102" s="26" t="s">
        <v>156</v>
      </c>
      <c r="K102" s="34" t="s">
        <v>521</v>
      </c>
      <c r="L102" s="34" t="s">
        <v>517</v>
      </c>
      <c r="M102" s="26" t="s">
        <v>291</v>
      </c>
      <c r="N102" s="15"/>
      <c r="O102" s="32"/>
      <c r="P102" s="8"/>
      <c r="Q102" s="20"/>
      <c r="R102" s="25"/>
      <c r="S102" s="25" t="s">
        <v>512</v>
      </c>
      <c r="T102" s="25" t="s">
        <v>513</v>
      </c>
      <c r="U102" s="25" t="s">
        <v>514</v>
      </c>
      <c r="V102" s="23" t="s">
        <v>518</v>
      </c>
      <c r="W102" s="8"/>
      <c r="X102" s="20"/>
      <c r="Y102" s="20" t="s">
        <v>45</v>
      </c>
      <c r="Z102" s="21" t="str">
        <f t="shared" si="1"/>
        <v>{"id":"M3-NyO-31c-A-2-BR","seed":{"parameters":[{"name":"Q1","label":null,"list":[1,2,3,4]},{"name":"Q2","label":null,"min":1,"max":9,"step":1},{"name":"Q3","label":null,"min":1,"max":9,"step":1},{"name":"Q4","label":null,"list":[1,2,3,4]},{"name":"Q5","label":null,"min":1,"max":9,"step":1},{"name":"Q6","label":null,"min":1,"max":9,"step":1}],"uniques":true},"scaffolding":[{"id":"step-0","stimulus":"&lt;p&gt;Um florista vendeu {{T10}} rosas em uma semana e na semana seguinte vendeu {{T11}}. Quantas rosas ele vendeu nas duas semanas? Para trabalhar com cálculo mental, resolva a soma agrupando os termos.&lt;/p&gt;","template":"&lt;p style=\"text-align: center\"&gt;{{T1}} + {{T2}} = {{response}}&lt;/p&gt;&lt;p style=\"text-align: center\"&gt;{{T3}} + {{T4}} = {{response}}&lt;/p&gt;&lt;p style=\"text-align: center\"&gt;{{Q3}} + {{Q6}} = {{response}}&lt;/p&gt;&lt;p&gt;Portanto:&lt;/p&gt;&lt;p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0-A1","label":"{{function}}","function":"{{T1}}+{{T2}}"},{"name":"0-A2","label":"{{function}}","function":"{{T3}}+{{T4}}"},{"name":"0-A3","label":"{{function}}","function":"{{Q3}}+{{Q6}}"},{"name":"0-A4","label":"{{function}}","function":"{{T10}}+{{T11}}"}]},"algorithm":{"name":"calculateOperation","params":{"method":"equivLiteral","keyboard":"NUMERICAL"}}},{"id":"step-1","stimulus":"&lt;p&gt;Para calcular a soma, comece primeiro com as centenas.&lt;/p&gt;","template":"&lt;p style=\"text-align: center\"&gt;{{T1}} + {{T2}} = {{response}}&lt;/p&gt;","seed":{"calculated":[{"name":"T1","label":"{{function}}","function":"{{Q1}}*100","temp":true},{"name":"T2","label":"{{function}}","function":"{{Q4}}*100","temp":true},{"name":"1-A1","label":"{{function}}","function":"{{T1}}+{{T2}}"}]},"algorithm":{"name":"calculateOperation","params":{"method":"equivLiteral","keyboard":"NUMERICAL"}}},{"id":"step-2","stimulus":"&lt;p&gt;Em seguida, some as dezenas.&lt;/p&gt;","template":"&lt;p style=\"text-align: center\"&gt;{{T3}} + {{T4}} = {{response}}&lt;/p&gt;","seed":{"calculated":[{"name":"T3","label":"{{function}}","function":"{{Q2}}*10","temp":true},{"name":"T4","label":"{{function}}","function":"{{Q5}}*10","temp":true},{"name":"2-A1","label":"{{function}}","function":"{{T3}}+{{T4}}"}]},"algorithm":{"name":"calculateOperation","params":{"method":"equivLiteral","keyboard":"NUMERICAL"}}},{"id":"step-3","stimulus":"&lt;p&gt;E por último, some as unidades.&lt;/p&gt;","template":"&lt;p style=\"text-align: center\"&gt;{{Q3}} + {{Q6}} = {{response}}&lt;/p&gt;","seed":{"calculated":[{"name":"3-A1","label":"{{function}}","function":"{{Q3}}+{{Q6}}"}]},"algorithm":{"name":"calculateOperation","params":{"method":"equivLiteral","keyboard":"NUMERICAL"}}},{"id":"step-4","stimulus":"&lt;p&gt;Agora use os resultados obtidos para calcular mentalmente a soma.&lt;/p&gt;","template":"&lt;p style=\"text-align: center\"&gt;{{T1}} + {{T2}} = {{T-A1}}&lt;/p&gt;&lt;p style=\"text-align: center\"&gt;{{T3}} + {{T4}} = {{T-A2}}&lt;/p&gt;&lt;p style=\"text-align: center\"&gt;{{Q3}} + {{Q6}} = {{T-A3}}&lt;/p&gt;&lt;p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T-A1","label":"{{function}}","function":"{{T1}}+{{T2}}","temp":true},{"name":"T-A2","label":"{{function}}","function":"{{T3}}+{{T4}}","temp":true},{"name":"T-A3","label":"{{function}}","function":"{{Q3}}+{{Q6}}","temp":true},{"name":"4-A4","label":"{{function}}","function":"{{T10}}+{{T11}}"}]},"algorithm":{"name":"calculateOperation","params":{"method":"equivLiteral","keyboard":"NUMERICAL"}}}]}</v>
      </c>
      <c r="AA102" s="21" t="s">
        <v>524</v>
      </c>
      <c r="AB102" s="22" t="str">
        <f t="shared" si="2"/>
        <v>M3-NyO-31c-A-2</v>
      </c>
      <c r="AC102" s="22" t="str">
        <f t="shared" si="3"/>
        <v>M3-NyO-31c-A-2-BR</v>
      </c>
      <c r="AD102" s="20" t="s">
        <v>47</v>
      </c>
      <c r="AE102" s="24"/>
      <c r="AF102" s="9" t="s">
        <v>48</v>
      </c>
      <c r="AG102" s="9" t="s">
        <v>49</v>
      </c>
    </row>
    <row r="103" ht="112.5" customHeight="1">
      <c r="A103" s="24" t="s">
        <v>506</v>
      </c>
      <c r="B103" s="23" t="s">
        <v>507</v>
      </c>
      <c r="C103" s="24" t="s">
        <v>68</v>
      </c>
      <c r="D103" s="10" t="s">
        <v>36</v>
      </c>
      <c r="E103" s="11"/>
      <c r="F103" s="35" t="s">
        <v>525</v>
      </c>
      <c r="G103" s="35"/>
      <c r="H103" s="62"/>
      <c r="I103" s="26" t="s">
        <v>456</v>
      </c>
      <c r="J103" s="26" t="s">
        <v>156</v>
      </c>
      <c r="K103" s="34" t="s">
        <v>521</v>
      </c>
      <c r="L103" s="34" t="s">
        <v>517</v>
      </c>
      <c r="M103" s="26" t="s">
        <v>291</v>
      </c>
      <c r="N103" s="15"/>
      <c r="O103" s="32"/>
      <c r="P103" s="8"/>
      <c r="Q103" s="20"/>
      <c r="R103" s="25"/>
      <c r="S103" s="25" t="s">
        <v>512</v>
      </c>
      <c r="T103" s="25" t="s">
        <v>513</v>
      </c>
      <c r="U103" s="25" t="s">
        <v>514</v>
      </c>
      <c r="V103" s="23" t="s">
        <v>518</v>
      </c>
      <c r="W103" s="8"/>
      <c r="X103" s="20"/>
      <c r="Y103" s="20" t="s">
        <v>45</v>
      </c>
      <c r="Z103" s="21" t="str">
        <f t="shared" si="1"/>
        <v>{"id":"M3-NyO-31c-A-3-BR","seed":{"parameters":[{"name":"Q1","label":null,"list":[1,2,3,4]},{"name":"Q2","label":null,"min":1,"max":9,"step":1},{"name":"Q3","label":null,"min":1,"max":9,"step":1},{"name":"Q4","label":null,"list":[1,2,3,4]},{"name":"Q5","label":null,"min":1,"max":9,"step":1},{"name":"Q6","label":null,"min":1,"max":9,"step":1}],"uniques":true},"scaffolding":[{"id":"step-0","stimulus":"&lt;p&gt;O aquário de uma cidade vendeu {{T10}} ingressos no primeiro dia da temporada e {{T11}} no segundo. Quantos ingressos foram vendidos nesses dois primeiros dias? Para trabalhar com cálculo mental, resolva a soma agrupando os termos.&lt;/p&gt;","template":"&lt;p style=\"text-align: center\"&gt;{{T1}} + {{T2}} = {{response}}&lt;/p&gt;&lt;p style=\"text-align: center\"&gt;{{T3}} + {{T4}} = {{response}}&lt;/p&gt;&lt;p style=\"text-align: center\"&gt;{{Q3}} + {{Q6}} = {{response}}&lt;/p&gt;&lt;p&gt;Portanto:&lt;/p&gt;&lt;p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0-A1","label":"{{function}}","function":"{{T1}}+{{T2}}"},{"name":"0-A2","label":"{{function}}","function":"{{T3}}+{{T4}}"},{"name":"0-A3","label":"{{function}}","function":"{{Q3}}+{{Q6}}"},{"name":"0-A4","label":"{{function}}","function":"{{T10}}+{{T11}}"}]},"algorithm":{"name":"calculateOperation","params":{"method":"equivLiteral","keyboard":"NUMERICAL"}}},{"id":"step-1","stimulus":"&lt;p&gt;Para calcular a soma, comece primeiro com as centenas.&lt;/p&gt;","template":"&lt;p style=\"text-align: center\"&gt;{{T1}} + {{T2}} = {{response}}&lt;/p&gt;","seed":{"calculated":[{"name":"T1","label":"{{function}}","function":"{{Q1}}*100","temp":true},{"name":"T2","label":"{{function}}","function":"{{Q4}}*100","temp":true},{"name":"1-A1","label":"{{function}}","function":"{{T1}}+{{T2}}"}]},"algorithm":{"name":"calculateOperation","params":{"method":"equivLiteral","keyboard":"NUMERICAL"}}},{"id":"step-2","stimulus":"&lt;p&gt;Em seguida, some as dezenas.&lt;/p&gt;","template":"&lt;p style=\"text-align: center\"&gt;{{T3}} + {{T4}} = {{response}}&lt;/p&gt;","seed":{"calculated":[{"name":"T3","label":"{{function}}","function":"{{Q2}}*10","temp":true},{"name":"T4","label":"{{function}}","function":"{{Q5}}*10","temp":true},{"name":"2-A1","label":"{{function}}","function":"{{T3}}+{{T4}}"}]},"algorithm":{"name":"calculateOperation","params":{"method":"equivLiteral","keyboard":"NUMERICAL"}}},{"id":"step-3","stimulus":"&lt;p&gt;E por último, some as unidades.&lt;/p&gt;","template":"&lt;p style=\"text-align: center\"&gt;{{Q3}} + {{Q6}} = {{response}}&lt;/p&gt;","seed":{"calculated":[{"name":"3-A1","label":"{{function}}","function":"{{Q3}}+{{Q6}}"}]},"algorithm":{"name":"calculateOperation","params":{"method":"equivLiteral","keyboard":"NUMERICAL"}}},{"id":"step-4","stimulus":"&lt;p&gt;Agora use os resultados obtidos para calcular mentalmente a soma.&lt;/p&gt;","template":"&lt;p style=\"text-align: center\"&gt;{{T1}} + {{T2}} = {{T-A1}}&lt;/p&gt;&lt;p style=\"text-align: center\"&gt;{{T3}} + {{T4}} = {{T-A2}}&lt;/p&gt;&lt;p style=\"text-align: center\"&gt;{{Q3}} + {{Q6}} = {{T-A3}}&lt;/p&gt;&lt;p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T-A1","label":"{{function}}","function":"{{T1}}+{{T2}}","temp":true},{"name":"T-A2","label":"{{function}}","function":"{{T3}}+{{T4}}","temp":true},{"name":"T-A3","label":"{{function}}","function":"{{Q3}}+{{Q6}}","temp":true},{"name":"4-A4","label":"{{function}}","function":"{{T10}}+{{T11}}"}]},"algorithm":{"name":"calculateOperation","params":{"method":"equivLiteral","keyboard":"NUMERICAL"}}}]}</v>
      </c>
      <c r="AA103" s="21" t="s">
        <v>526</v>
      </c>
      <c r="AB103" s="22" t="str">
        <f t="shared" si="2"/>
        <v>M3-NyO-31c-A-3</v>
      </c>
      <c r="AC103" s="22" t="str">
        <f t="shared" si="3"/>
        <v>M3-NyO-31c-A-3-BR</v>
      </c>
      <c r="AD103" s="20" t="s">
        <v>47</v>
      </c>
      <c r="AE103" s="24"/>
      <c r="AF103" s="9" t="s">
        <v>48</v>
      </c>
      <c r="AG103" s="9" t="s">
        <v>49</v>
      </c>
    </row>
    <row r="104" ht="112.5" customHeight="1">
      <c r="A104" s="24" t="s">
        <v>527</v>
      </c>
      <c r="B104" s="23" t="s">
        <v>528</v>
      </c>
      <c r="C104" s="24" t="s">
        <v>35</v>
      </c>
      <c r="D104" s="10" t="s">
        <v>36</v>
      </c>
      <c r="E104" s="11"/>
      <c r="F104" s="25" t="s">
        <v>529</v>
      </c>
      <c r="G104" s="25"/>
      <c r="H104" s="25"/>
      <c r="I104" s="25"/>
      <c r="J104" s="24" t="s">
        <v>530</v>
      </c>
      <c r="K104" s="25" t="s">
        <v>531</v>
      </c>
      <c r="L104" s="23" t="s">
        <v>532</v>
      </c>
      <c r="M104" s="26" t="s">
        <v>42</v>
      </c>
      <c r="N104" s="23" t="s">
        <v>533</v>
      </c>
      <c r="O104" s="23" t="s">
        <v>534</v>
      </c>
      <c r="P104" s="23" t="s">
        <v>535</v>
      </c>
      <c r="Q104" s="22"/>
      <c r="R104" s="18"/>
      <c r="S104" s="18"/>
      <c r="T104" s="18"/>
      <c r="U104" s="18"/>
      <c r="V104" s="18"/>
      <c r="W104" s="18"/>
      <c r="X104" s="22"/>
      <c r="Y104" s="20" t="s">
        <v>45</v>
      </c>
      <c r="Z104" s="21" t="str">
        <f t="shared" si="1"/>
        <v>{"id":"M3-NyO-32a-I-1-BR","stimulus":"&lt;p&gt;Arraste cada resultado para a subtração correta.&lt;/p&gt;","hint":"&lt;div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{{T4}}&lt;/span&gt;\n\t\t\t&lt;span class=\"lemo-graphie-label\" style=\"position: absolute; right: 15%; top: 35%;\"&gt;{{Q21}}&lt;/span&gt;\n\t\t\t&lt;span class=\"lemo-graphie-label\" style=\"position: absolute; right: 15%; top: 8%;\"&gt;{{T1}}&lt;/span&gt;\n\t\t&lt;/div&gt;\n\t&lt;/div&gt;\n&lt;/div&gt;","feedback":"&lt;p&gt;Por exemplo, o resultado de uma dessas subtrações é:&lt;/p&gt;&lt;div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65%;\"&gt;{{Q11}}&lt;/span&gt;\n\t\t\t&lt;span class=\"lemo-graphie-label\" style=\"position: absolute; right: 15%; top: 35%;\"&gt;{{Q21}}&lt;/span&gt;\n\t\t\t&lt;span class=\"lemo-graphie-label\" style=\"position: absolute; right: 15%; top: 8%;\"&gt;{{T1}}&lt;/span&gt;\n\t\t&lt;/div&gt;\n\t&lt;/div&gt;\n&lt;/div&gt;","seed":{"parameters":[{"name":"Q11","label":null,"min":100,"max":999,"step":1},{"name":"Q21","label":null,"min":100,"max":999,"step":1},{"name":"Q12","label":null,"min":100,"max":999,"step":1},{"name":"Q22","label":null,"min":100,"max":999,"step":1},{"name":"Q13","label":null,"min":100,"max":999,"step":1},{"name":"Q23","label":null,"min":100,"max":999,"step":1}],"calculated":[{"name":"T1","label":"{{function}}","function":"{{Q11}}+{{Q21}}","temp":true},{"name":"T2","label":"{{function}}","function":"{{Q12}}+{{Q22}}","temp":true},{"name":"T3","label":"{{function}}","function":"{{Q13}}+{{Q23}}","temp":true},{"name":"T4","label":"{{function}}","function":"{{Q11}}-math.floor({{Q11}}/10)*10","temp":true},{"name":"A1","label":"{{T1}} − {{Q21}}","function":"{{Q11}}"},{"name":"A2","label":"{{T2}} − {{Q22}}","function":"{{Q12}}"},{"name":"A3","label":"{{T3}} − {{Q23}}","function":"{{Q13}}"}],"uniques":true},"algorithm":{"name":"linkOperationResult","params":{"invert":true},"template":"Match list"}}</v>
      </c>
      <c r="AA104" s="21" t="s">
        <v>536</v>
      </c>
      <c r="AB104" s="22" t="str">
        <f t="shared" si="2"/>
        <v>M3-NyO-32a-I-1</v>
      </c>
      <c r="AC104" s="22" t="str">
        <f t="shared" si="3"/>
        <v>M3-NyO-32a-I-1-BR</v>
      </c>
      <c r="AD104" s="20" t="s">
        <v>47</v>
      </c>
      <c r="AE104" s="9"/>
      <c r="AF104" s="9" t="s">
        <v>48</v>
      </c>
      <c r="AG104" s="9" t="s">
        <v>49</v>
      </c>
    </row>
    <row r="105" ht="112.5" customHeight="1">
      <c r="A105" s="24" t="s">
        <v>527</v>
      </c>
      <c r="B105" s="23" t="s">
        <v>528</v>
      </c>
      <c r="C105" s="24" t="s">
        <v>50</v>
      </c>
      <c r="D105" s="10" t="s">
        <v>36</v>
      </c>
      <c r="E105" s="11"/>
      <c r="F105" s="23" t="s">
        <v>537</v>
      </c>
      <c r="G105" s="23"/>
      <c r="H105" s="25"/>
      <c r="I105" s="25"/>
      <c r="J105" s="24" t="s">
        <v>156</v>
      </c>
      <c r="K105" s="35" t="s">
        <v>538</v>
      </c>
      <c r="L105" s="23" t="s">
        <v>539</v>
      </c>
      <c r="M105" s="26" t="s">
        <v>42</v>
      </c>
      <c r="N105" s="23" t="s">
        <v>540</v>
      </c>
      <c r="O105" s="23" t="s">
        <v>541</v>
      </c>
      <c r="P105" s="23" t="s">
        <v>542</v>
      </c>
      <c r="Q105" s="22"/>
      <c r="R105" s="18"/>
      <c r="S105" s="18"/>
      <c r="T105" s="18"/>
      <c r="U105" s="18"/>
      <c r="V105" s="18"/>
      <c r="W105" s="18"/>
      <c r="X105" s="22"/>
      <c r="Y105" s="20" t="s">
        <v>45</v>
      </c>
      <c r="Z105" s="21" t="str">
        <f t="shared" si="1"/>
        <v>{"id":"M3-NyO-32a-E-1-BR","stimulus":"&lt;p&gt;Escreva o resultado da seguinte subtração.&lt;/p&gt;","template":"&lt;p style=\"text-align: center\"&gt;{{T1}} − {{Q1}} = {{response}}&lt;/p&gt;","hint":"&lt;div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35%;\"&gt;{{Q1}}&lt;/span&gt;\n\t\t\t&lt;span class=\"lemo-graphie-label\" style=\"position: absolute; right: 15%; top: 8%;\"&gt;{{T1}}&lt;/span&gt;\n\t\t&lt;/div&gt;\n\t&lt;/div&gt;\n&lt;/div&gt;","feedback":"&lt;p&gt;O resultado da subtração é:&lt;/p&gt;&lt;div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65%;\"&gt;{{Q2}}&lt;/span&gt;\n\t\t\t&lt;span class=\"lemo-graphie-label\" style=\"position: absolute; right: 15%; top: 35%;\"&gt;{{Q1}}&lt;/span&gt;\n\t\t\t&lt;span class=\"lemo-graphie-label\" style=\"position: absolute; right: 15%; top: 8%;\"&gt;{{T1}}&lt;/span&gt;\n\t\t&lt;/div&gt;\n\t&lt;/div&gt;\n&lt;/div&gt;","seed":{"parameters":[{"name":"Q1","label":null,"min":100,"max":999,"step":1},{"name":"Q2","label":null,"min":100,"max":999,"step":1}],"calculated":[{"name":"T1","label":"{{function}}","function":"{{Q1}}+{{Q2}}","temp":true},{"name":"T2","label":"{{function}}","function":"{{Q2}}-math.floor({{Q2}}/10)*10","temp":true},{"name":"A1","label":"{{function}}","function":"{{Q2}}"}],"uniques":true},"algorithm":{"name":"calculateOperation","params":{"method":"equivLiteral","keyboard":"NUMERICAL"}}}</v>
      </c>
      <c r="AA105" s="21" t="s">
        <v>543</v>
      </c>
      <c r="AB105" s="22" t="str">
        <f t="shared" si="2"/>
        <v>M3-NyO-32a-E-1</v>
      </c>
      <c r="AC105" s="22" t="str">
        <f t="shared" si="3"/>
        <v>M3-NyO-32a-E-1-BR</v>
      </c>
      <c r="AD105" s="20" t="s">
        <v>47</v>
      </c>
      <c r="AE105" s="9"/>
      <c r="AF105" s="9" t="s">
        <v>48</v>
      </c>
      <c r="AG105" s="9" t="s">
        <v>49</v>
      </c>
    </row>
    <row r="106" ht="112.5" customHeight="1">
      <c r="A106" s="24" t="s">
        <v>527</v>
      </c>
      <c r="B106" s="23" t="s">
        <v>528</v>
      </c>
      <c r="C106" s="24" t="s">
        <v>68</v>
      </c>
      <c r="D106" s="10" t="s">
        <v>36</v>
      </c>
      <c r="E106" s="11"/>
      <c r="F106" s="23" t="s">
        <v>544</v>
      </c>
      <c r="G106" s="23"/>
      <c r="H106" s="25"/>
      <c r="I106" s="25"/>
      <c r="J106" s="24" t="s">
        <v>156</v>
      </c>
      <c r="K106" s="34" t="s">
        <v>545</v>
      </c>
      <c r="L106" s="34" t="s">
        <v>539</v>
      </c>
      <c r="M106" s="26" t="s">
        <v>42</v>
      </c>
      <c r="N106" s="23" t="s">
        <v>546</v>
      </c>
      <c r="O106" s="23" t="s">
        <v>541</v>
      </c>
      <c r="P106" s="23" t="s">
        <v>542</v>
      </c>
      <c r="Q106" s="22"/>
      <c r="R106" s="18"/>
      <c r="S106" s="18"/>
      <c r="T106" s="18"/>
      <c r="U106" s="18"/>
      <c r="V106" s="18"/>
      <c r="W106" s="18"/>
      <c r="X106" s="22"/>
      <c r="Y106" s="20" t="s">
        <v>45</v>
      </c>
      <c r="Z106" s="21" t="str">
        <f t="shared" si="1"/>
        <v>{"id":"M3-NyO-32a-A-1-BR","stimulus":"&lt;p&gt;Felipe tinha uma coleção de {{T1}} selos, mas doou {{Q1}}. Com quantos selos ele ficou?&lt;/p&gt;","template":"&lt;p&gt;Restaram para ele {{response}} selos.&lt;/p&gt;","hint":"&lt;div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30%; top: 65%;\"&gt;... {{T2}}&lt;/span&gt;\n\t\t\t&lt;span class=\"lemo-graphie-label\" style=\"position: absolute; right: 30%; top: 35%;\"&gt;{{Q1}}&lt;/span&gt;\n\t\t\t&lt;span class=\"lemo-graphie-label\" style=\"position: absolute; right: 30%; top: 8%;\"&gt;{{T1}}&lt;/span&gt;\n\t\t&lt;/div&gt;\n\t&lt;/div&gt;\n&lt;/div&gt;","feedback":"&lt;p&gt;O resultado da subtração é:&lt;/p&gt;&lt;div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30%; top: 65%;\"&gt;{{Q2}}&lt;/span&gt;\n\t\t\t&lt;span class=\"lemo-graphie-label\" style=\"position: absolute; right: 30%; top: 35%;\"&gt;{{Q1}}&lt;/span&gt;\n\t\t\t&lt;span class=\"lemo-graphie-label\" style=\"position: absolute; right: 30%; top: 8%;\"&gt;{{T1}}&lt;/span&gt;\n\t\t&lt;/div&gt;\n\t&lt;/div&gt;\n&lt;/div&gt;","seed":{"parameters":[{"name":"Q1","label":null,"min":100,"max":400,"step":1},{"name":"Q2","label":null,"min":100,"max":300,"step":1}],"calculated":[{"name":"T1","label":"{{function}}","function":"{{Q1}}+{{Q2}}","temp":true},{"name":"T2","label":"{{function}}","function":"{{Q2}}-math.floor({{Q2}}/10)*10","temp":true},{"name":"A1","label":"{{function}}","function":"{{Q2}}"}],"uniques":true},"algorithm":{"name":"calculateOperation","params":{"method":"equivLiteral","keyboard":"NUMERICAL"}}}</v>
      </c>
      <c r="AA106" s="21" t="s">
        <v>547</v>
      </c>
      <c r="AB106" s="22" t="str">
        <f t="shared" si="2"/>
        <v>M3-NyO-32a-A-1</v>
      </c>
      <c r="AC106" s="22" t="str">
        <f t="shared" si="3"/>
        <v>M3-NyO-32a-A-1-BR</v>
      </c>
      <c r="AD106" s="20" t="s">
        <v>47</v>
      </c>
      <c r="AE106" s="9"/>
      <c r="AF106" s="9" t="s">
        <v>48</v>
      </c>
      <c r="AG106" s="9" t="s">
        <v>49</v>
      </c>
    </row>
    <row r="107" ht="112.5" customHeight="1">
      <c r="A107" s="24" t="s">
        <v>527</v>
      </c>
      <c r="B107" s="23" t="s">
        <v>528</v>
      </c>
      <c r="C107" s="24" t="s">
        <v>68</v>
      </c>
      <c r="D107" s="10" t="s">
        <v>36</v>
      </c>
      <c r="E107" s="11"/>
      <c r="F107" s="23" t="s">
        <v>548</v>
      </c>
      <c r="G107" s="23"/>
      <c r="H107" s="25"/>
      <c r="I107" s="25"/>
      <c r="J107" s="24" t="s">
        <v>156</v>
      </c>
      <c r="K107" s="34" t="s">
        <v>549</v>
      </c>
      <c r="L107" s="34" t="s">
        <v>539</v>
      </c>
      <c r="M107" s="26" t="s">
        <v>42</v>
      </c>
      <c r="N107" s="23" t="s">
        <v>540</v>
      </c>
      <c r="O107" s="23" t="s">
        <v>541</v>
      </c>
      <c r="P107" s="23" t="s">
        <v>542</v>
      </c>
      <c r="Q107" s="22"/>
      <c r="R107" s="18"/>
      <c r="S107" s="18"/>
      <c r="T107" s="18"/>
      <c r="U107" s="18"/>
      <c r="V107" s="18"/>
      <c r="W107" s="18"/>
      <c r="X107" s="22"/>
      <c r="Y107" s="20" t="s">
        <v>45</v>
      </c>
      <c r="Z107" s="21" t="str">
        <f t="shared" si="1"/>
        <v>{"id":"M3-NyO-32a-A-2-BR","stimulus":"&lt;p&gt;Uma empresa de publicidade precisa distribuir {{T1}} folhetos de propaganda em um dia. Os funcionários do turno da manhã já distribuíram {{Q1}} folhetos. Quantos ainda restam para serem distribuídos no turno da noite?&lt;/p&gt;","template":"&lt;p&gt;Ainda restam {{response}} panfletos para distribuir.&lt;/p&gt;","hint":"&lt;div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35%;\"&gt;{{Q1}}&lt;/span&gt;\n\t\t\t&lt;span class=\"lemo-graphie-label\" style=\"position: absolute; right: 15%; top: 8%;\"&gt;{{T1}}&lt;/span&gt;\n\t\t&lt;/div&gt;\n\t&lt;/div&gt;\n&lt;/div&gt;","feedback":"&lt;p&gt;O resultado da subtração é:&lt;/p&gt;&lt;div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65%;\"&gt;{{Q2}}&lt;/span&gt;\n\t\t\t&lt;span class=\"lemo-graphie-label\" style=\"position: absolute; right: 15%; top: 35%;\"&gt;{{Q1}}&lt;/span&gt;\n\t\t\t&lt;span class=\"lemo-graphie-label\" style=\"position: absolute; right: 15%; top: 8%;\"&gt;{{T1}}&lt;/span&gt;\n\t\t&lt;/div&gt;\n\t&lt;/div&gt;\n&lt;/div&gt;","seed":{"parameters":[{"name":"Q1","label":null,"min":100,"max":999,"step":1},{"name":"Q2","label":null,"min":100,"max":999,"step":1}],"calculated":[{"name":"T1","label":"{{function}}","function":"{{Q1}}+{{Q2}}","temp":true},{"name":"T2","label":"{{function}}","function":"{{Q2}}-math.floor({{Q2}}/10)*10","temp":true},{"name":"A1","label":"{{function}}","function":"{{Q2}}"}],"uniques":true},"algorithm":{"name":"calculateOperation","params":{"method":"equivLiteral","keyboard":"NUMERICAL"}}}</v>
      </c>
      <c r="AA107" s="21" t="s">
        <v>550</v>
      </c>
      <c r="AB107" s="22" t="str">
        <f t="shared" si="2"/>
        <v>M3-NyO-32a-A-2</v>
      </c>
      <c r="AC107" s="22" t="str">
        <f t="shared" si="3"/>
        <v>M3-NyO-32a-A-2-BR</v>
      </c>
      <c r="AD107" s="20" t="s">
        <v>47</v>
      </c>
      <c r="AE107" s="9"/>
      <c r="AF107" s="9" t="s">
        <v>48</v>
      </c>
      <c r="AG107" s="9" t="s">
        <v>49</v>
      </c>
    </row>
    <row r="108" ht="112.5" customHeight="1">
      <c r="A108" s="24" t="s">
        <v>527</v>
      </c>
      <c r="B108" s="23" t="s">
        <v>528</v>
      </c>
      <c r="C108" s="24" t="s">
        <v>68</v>
      </c>
      <c r="D108" s="10" t="s">
        <v>36</v>
      </c>
      <c r="E108" s="11"/>
      <c r="F108" s="23" t="s">
        <v>551</v>
      </c>
      <c r="G108" s="23"/>
      <c r="H108" s="25"/>
      <c r="I108" s="25"/>
      <c r="J108" s="24" t="s">
        <v>156</v>
      </c>
      <c r="K108" s="34" t="s">
        <v>552</v>
      </c>
      <c r="L108" s="34" t="s">
        <v>539</v>
      </c>
      <c r="M108" s="26" t="s">
        <v>42</v>
      </c>
      <c r="N108" s="23" t="s">
        <v>540</v>
      </c>
      <c r="O108" s="23" t="s">
        <v>541</v>
      </c>
      <c r="P108" s="23" t="s">
        <v>542</v>
      </c>
      <c r="Q108" s="22"/>
      <c r="R108" s="18"/>
      <c r="S108" s="18"/>
      <c r="T108" s="18"/>
      <c r="U108" s="18"/>
      <c r="V108" s="18"/>
      <c r="W108" s="18"/>
      <c r="X108" s="22"/>
      <c r="Y108" s="20" t="s">
        <v>45</v>
      </c>
      <c r="Z108" s="21" t="str">
        <f t="shared" si="1"/>
        <v>{"id":"M3-NyO-32a-A-3-BR","stimulus":"&lt;p&gt;Para uma partida de pólo aquático, {{T1}} ingressos foram colocados à venda. Se {{Q1}} ingressos foram comprados até o dia anterior ao jogo, quantos ingressos ainda estavam à venda no dia da partida?&lt;/p&gt;","template":"&lt;p&gt;Estavam à venda {{response}} ingressos.&lt;/p&gt;","hint":"&lt;div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35%;\"&gt;{{Q1}}&lt;/span&gt;\n\t\t\t&lt;span class=\"lemo-graphie-label\" style=\"position: absolute; right: 15%; top: 8%;\"&gt;{{T1}}&lt;/span&gt;\n\t\t&lt;/div&gt;\n\t&lt;/div&gt;\n&lt;/div&gt;","feedback":"&lt;p&gt;O resultado da subtração é:&lt;/p&gt;&lt;div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65%;\"&gt;{{Q2}}&lt;/span&gt;\n\t\t\t&lt;span class=\"lemo-graphie-label\" style=\"position: absolute; right: 15%; top: 35%;\"&gt;{{Q1}}&lt;/span&gt;\n\t\t\t&lt;span class=\"lemo-graphie-label\" style=\"position: absolute; right: 15%; top: 8%;\"&gt;{{T1}}&lt;/span&gt;\n\t\t&lt;/div&gt;\n\t&lt;/div&gt;\n&lt;/div&gt;","seed":{"parameters":[{"name":"Q1","label":null,"min":400,"max":999,"step":1},{"name":"Q2","label":null,"min":400,"max":999,"step":1}],"calculated":[{"name":"T1","label":"{{function}}","function":"{{Q1}}+{{Q2}}","temp":true},{"name":"T2","label":"{{function}}","function":"{{Q2}}-math.floor({{Q2}}/10)*10","temp":true},{"name":"A1","label":"{{function}}","function":"{{Q2}}"}],"uniques":true},"algorithm":{"name":"calculateOperation","params":{"method":"equivLiteral","keyboard":"NUMERICAL"}}}</v>
      </c>
      <c r="AA108" s="21" t="s">
        <v>553</v>
      </c>
      <c r="AB108" s="22" t="str">
        <f t="shared" si="2"/>
        <v>M3-NyO-32a-A-3</v>
      </c>
      <c r="AC108" s="22" t="str">
        <f t="shared" si="3"/>
        <v>M3-NyO-32a-A-3-BR</v>
      </c>
      <c r="AD108" s="20" t="s">
        <v>47</v>
      </c>
      <c r="AE108" s="9"/>
      <c r="AF108" s="9" t="s">
        <v>48</v>
      </c>
      <c r="AG108" s="9" t="s">
        <v>49</v>
      </c>
    </row>
    <row r="109" ht="112.5" customHeight="1">
      <c r="A109" s="24" t="s">
        <v>554</v>
      </c>
      <c r="B109" s="25" t="s">
        <v>555</v>
      </c>
      <c r="C109" s="9" t="s">
        <v>35</v>
      </c>
      <c r="D109" s="10" t="s">
        <v>36</v>
      </c>
      <c r="E109" s="11"/>
      <c r="F109" s="63" t="s">
        <v>556</v>
      </c>
      <c r="G109" s="23"/>
      <c r="H109" s="25"/>
      <c r="I109" s="24" t="s">
        <v>481</v>
      </c>
      <c r="J109" s="9" t="s">
        <v>557</v>
      </c>
      <c r="K109" s="34" t="s">
        <v>558</v>
      </c>
      <c r="L109" s="35" t="s">
        <v>559</v>
      </c>
      <c r="M109" s="26" t="s">
        <v>42</v>
      </c>
      <c r="N109" s="34" t="s">
        <v>560</v>
      </c>
      <c r="O109" s="60" t="s">
        <v>561</v>
      </c>
      <c r="P109" s="23"/>
      <c r="Q109" s="22"/>
      <c r="R109" s="18"/>
      <c r="S109" s="18"/>
      <c r="T109" s="18"/>
      <c r="U109" s="18"/>
      <c r="V109" s="18"/>
      <c r="W109" s="18"/>
      <c r="X109" s="22"/>
      <c r="Y109" s="20" t="s">
        <v>45</v>
      </c>
      <c r="Z109" s="21" t="str">
        <f t="shared" si="1"/>
        <v>{
    "id": "M3-NyO-32b-I-1-BR",
    "stimulus": "&lt;p&gt;Selecione o resultado dessa subtração. Use a reta numérica como guia.&lt;/p&gt;&lt;p style=\"text-align: center\"&gt;{{T1}} − {{Q1}} = ...&lt;/p&gt;&lt;div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-5%;\"&gt;−{{T4}}&lt;/span&gt;\n\t\t&lt;/div&gt;\n\t&lt;/div&gt;\n&lt;/div&gt;&lt;/div&gt;",
    "hint": "&lt;p&gt;Comece com as centenas e depois subtraia as dezenas e as unidades.&lt;/p&gt;",
    "feedback": "&lt;p&gt;Para subtrair usando a reta numérica, comece com as centenas e depois subtraia as dezenas e as unidades.&lt;/p&gt;&lt;div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-5%;\"&gt;−{{T4}}&lt;/span&gt;&lt;span class=\"lemo-graphie-label\" style=\"position: absolute; left: 43%; top: 100%;\"&gt;{{T5}}&lt;/span&gt;&lt;span class=\"lemo-graphie-label\" style=\"position: absolute; left: 24%; top: 100%;\"&gt;{{T6}}&lt;/span&gt;&lt;span class=\"lemo-graphie-label\" style=\"position: absolute; left: 11%; top: 100%;\"&gt;{{Q2}}&lt;/span&gt;\n\t\t&lt;/div&gt;\n\t&lt;/div&gt;\n&lt;/div&gt;&lt;/div&gt;",
    "seed": {
        "parameters": [
            {
                "name": "Q1",
                "label": null,
                "min": 100,
                "max": 500,
                "step": 1
            },
            {
                "name": "Q2",
                "label": null,
                "min": 100,
                "max": 500,
                "step": 1
            },
            {
                "name": "Q3",
                "label": null,
                "min": 100,
                "max": 500,
                "step": 1
            },
            {
                "name": "Q4",
                "label": null,
                "min": 100,
                "max": 500,
                "step": 1
            }
        ],
        "calculated": [
            {
                "name": "T1",
                "label": "{{function}}",
                "function": "{{Q1}}+{{Q2}}",
                "temp": true
            },
            {
                "name": "T2",
                "label": "{{function}}",
                "function": "math.floor({{Q1}}/100)*100",
                "temp": true
            },
            {
                "name": "T3",
                "label": "{{function}}",
                "function": "math.floor(({{Q1}}-math.floor({{Q1}}/100)*100)/10)*10",
                "temp": true
            },
            {
                "name": "T4",
                "label": "{{function}}",
                "function": "{{Q1}}-{{T2}}-{{T3}}",
                "temp": true
            },
            {
                "name": "T5",
                "label": "{{function}}",
                "function": "{{T1}}-{{T2}}",
                "temp": true
            },
            {
                "name": "T6",
                "label": "{{function}}",
                "function": "{{T1}}-{{T2}}-{{T3}}",
                "temp": true
            },
            {
                "name": "A1",
                "label": "{{function}}",
                "function": "{{Q2}}"
            },
            {
                "name": "A2",
                "label": "{{function}}",
                "function": "{{Q3}}",
                "incorrect": true
            },
            {
                "name": "A3",
                "label": "{{function}}",
                "function": "{{Q4}}",
                "incorrect": true
            }
        ],
        "uniques": true
    },
    "algorithm": {
        "name": "trueFalse",
        "template": "Multiple choice – standard",
        "params": {
            "countCorrect": 1,
            "countIncorrect": 2,
            "showCheckIcon": false,
            "columns": 3
        }
    }
}</v>
      </c>
      <c r="AA109" s="23" t="s">
        <v>562</v>
      </c>
      <c r="AB109" s="22" t="str">
        <f t="shared" si="2"/>
        <v>M3-NyO-32b-I-1</v>
      </c>
      <c r="AC109" s="22" t="str">
        <f t="shared" si="3"/>
        <v>M3-NyO-32b-I-1-BR</v>
      </c>
      <c r="AD109" s="20"/>
      <c r="AE109" s="9"/>
      <c r="AF109" s="9" t="s">
        <v>48</v>
      </c>
      <c r="AG109" s="9" t="s">
        <v>49</v>
      </c>
    </row>
    <row r="110" ht="112.5" customHeight="1">
      <c r="A110" s="24" t="s">
        <v>554</v>
      </c>
      <c r="B110" s="25" t="s">
        <v>555</v>
      </c>
      <c r="C110" s="9" t="s">
        <v>50</v>
      </c>
      <c r="D110" s="10" t="s">
        <v>36</v>
      </c>
      <c r="E110" s="11"/>
      <c r="F110" s="64" t="s">
        <v>563</v>
      </c>
      <c r="G110" s="23" t="s">
        <v>564</v>
      </c>
      <c r="H110" s="25"/>
      <c r="I110" s="24" t="s">
        <v>481</v>
      </c>
      <c r="J110" s="24" t="s">
        <v>156</v>
      </c>
      <c r="K110" s="34" t="s">
        <v>565</v>
      </c>
      <c r="L110" s="34" t="s">
        <v>566</v>
      </c>
      <c r="M110" s="26" t="s">
        <v>42</v>
      </c>
      <c r="N110" s="34" t="s">
        <v>560</v>
      </c>
      <c r="O110" s="61" t="s">
        <v>567</v>
      </c>
      <c r="P110" s="23"/>
      <c r="Q110" s="22"/>
      <c r="R110" s="18"/>
      <c r="S110" s="18"/>
      <c r="T110" s="18"/>
      <c r="U110" s="18"/>
      <c r="V110" s="18"/>
      <c r="W110" s="18"/>
      <c r="X110" s="22"/>
      <c r="Y110" s="20" t="s">
        <v>45</v>
      </c>
      <c r="Z110" s="21" t="str">
        <f t="shared" si="1"/>
        <v>{
    "id": "M3-NyO-32b-E-1-BR",
    "stimulus": "&lt;p&gt;Calcule essa subtração usando a reta numérica.&lt;/p&gt;&lt;div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-5%;\"&gt;−{{T4}}&lt;/span&gt;\n\t\t&lt;/div&gt;\n\t&lt;/div&gt;\n&lt;/div&gt;&lt;/div&gt;",
    "template": "&lt;p style=\"text-align: center\"&gt;{{T1}} − {{Q1}} = {{response}}&lt;/p&gt;",
    "hint": "&lt;p&gt;Comece com as centenas e depois subtraia as dezenas e as unidades.&lt;/p&gt;",
    "feedback": "&lt;p&gt;Para subtrair usando a reta numérica, comece com as centenas e depois subtraia as dezenas e as unidades.&lt;/p&gt;&lt;div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-5%;\"&gt;−{{T4}}&lt;/span&gt;&lt;span class=\"lemo-graphie-label\" style=\"position: absolute; left: 43%; top: 100%;\"&gt;{{T5}}&lt;/span&gt;&lt;span class=\"lemo-graphie-label\" style=\"position: absolute; left: 24%; top: 100%;\"&gt;{{T6}}&lt;/span&gt;&lt;span class=\"lemo-graphie-label\" style=\"position: absolute; left: 11%; top: 100%;\"&gt;{{Q2}}&lt;/span&gt;\n\t\t&lt;/div&gt;\n\t&lt;/div&gt;\n&lt;/div&gt;&lt;/div&gt;",
    "seed": {
        "parameters": [
            {
                "name": "Q1",
                "label": null,
                "min": 100,
                "max": 500,
                "step": 1
            },
            {
                "name": "Q2",
                "label": null,
                "min": 100,
                "max": 500,
                "step": 1
            }
        ],
        "calculated": [
            {
                "name": "T1",
                "label": "{{function}}",
                "function": "{{Q1}}+{{Q2}}",
                "temp": true
            },
            {
                "name": "T2",
                "label": "{{function}}",
                "function": "math.floor({{Q1}}/100)*100",
                "temp": true
            },
            {
                "name": "T3",
                "label": "{{function}}",
                "function": "math.floor(({{Q1}}-math.floor({{Q1}}/100)*100)/10)*10",
                "temp": true
            },
            {
                "name": "T4",
                "label": "{{function}}",
                "function": "{{Q1}}-{{T2}}-{{T3}}",
                "temp": true
            },
            {
                "name": "T5",
                "label": "{{function}}",
                "function": "{{T1}}-{{T2}}",
                "temp": true
            },
            {
                "name": "T6",
                "label": "{{function}}",
                "function": "{{T1}}-{{T2}}-{{T3}}",
                "temp": true
            },
            {
                "name": "A1",
                "label": "{{function}}",
                "function": "{{Q2}}"
            }
        ],
        "uniques": true
    },
    "algorithm": {
        "name": "calculateOperation",
        "params": {
            "method": "equivLiteral",
            "keyboard": "NUMERICAL"
        }
    }
}</v>
      </c>
      <c r="AA110" s="23" t="s">
        <v>568</v>
      </c>
      <c r="AB110" s="22" t="str">
        <f t="shared" si="2"/>
        <v>M3-NyO-32b-E-1</v>
      </c>
      <c r="AC110" s="22" t="str">
        <f t="shared" si="3"/>
        <v>M3-NyO-32b-E-1-BR</v>
      </c>
      <c r="AD110" s="20"/>
      <c r="AE110" s="9"/>
      <c r="AF110" s="9" t="s">
        <v>48</v>
      </c>
      <c r="AG110" s="9" t="s">
        <v>49</v>
      </c>
    </row>
    <row r="111" ht="112.5" customHeight="1">
      <c r="A111" s="24" t="s">
        <v>554</v>
      </c>
      <c r="B111" s="25" t="s">
        <v>555</v>
      </c>
      <c r="C111" s="9" t="s">
        <v>68</v>
      </c>
      <c r="D111" s="10" t="s">
        <v>36</v>
      </c>
      <c r="E111" s="11"/>
      <c r="F111" s="65" t="s">
        <v>569</v>
      </c>
      <c r="G111" s="23" t="s">
        <v>570</v>
      </c>
      <c r="H111" s="25"/>
      <c r="I111" s="24" t="s">
        <v>481</v>
      </c>
      <c r="J111" s="24" t="s">
        <v>156</v>
      </c>
      <c r="K111" s="34" t="s">
        <v>565</v>
      </c>
      <c r="L111" s="34" t="s">
        <v>566</v>
      </c>
      <c r="M111" s="26" t="s">
        <v>42</v>
      </c>
      <c r="N111" s="34" t="s">
        <v>560</v>
      </c>
      <c r="O111" s="61" t="s">
        <v>571</v>
      </c>
      <c r="P111" s="23"/>
      <c r="Q111" s="22"/>
      <c r="R111" s="18"/>
      <c r="S111" s="18"/>
      <c r="T111" s="18"/>
      <c r="U111" s="18"/>
      <c r="V111" s="18"/>
      <c r="W111" s="18"/>
      <c r="X111" s="22"/>
      <c r="Y111" s="20" t="s">
        <v>45</v>
      </c>
      <c r="Z111" s="21" t="str">
        <f t="shared" si="1"/>
        <v>{
    "id": "M3-NyO-32b-A-1-BR",
    "stimulus": "&lt;p&gt;{{T1}} pessoas se inscreveram para uma corrida beneficente. Se {{Q1}} já alcançaram a linha de chegada, quantas faltam ainda? Use a reta numérica como guia.&lt;/p&gt;&lt;div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-5%;\"&gt;−{{T4}}&lt;/span&gt;\n\t\t&lt;/div&gt;\n\t&lt;/div&gt;\n&lt;/div&gt;&lt;/div&gt;",
    "template": "&lt;p&gt;Há {{response}} pessoas para chegar.&lt;/p&gt;",
    "hint": "&lt;p&gt;Comece com as centenas e depois subtraia as dezenas e as unidades.&lt;/p&gt;",
    "feedback": "&lt;p&gt;Para subtrair usando a reta numérica, comece com as centenas e depois subtraia as dezenas e as unidades.&lt;/p&gt;&lt;div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-5%;\"&gt;−{{T4}}&lt;/span&gt;&lt;span class=\"lemo-graphie-label\" style=\"position: absolute; left: 43%; top: 100%;\"&gt;{{T5}}&lt;/span&gt;&lt;span class=\"lemo-graphie-label\" style=\"position: absolute; left: 24%; top: 100%;\"&gt;{{T6}}&lt;/span&gt;&lt;span class=\"lemo-graphie-label\" style=\"position: absolute; left: 11%; top: 100%;\"&gt;{{Q2}}&lt;/span&gt;\n\t\t&lt;/div&gt;\n\t&lt;/div&gt;\n&lt;/div&gt;&lt;/div&gt;",
    "seed": {
        "parameters": [
            {
                "name": "Q1",
                "label": null,
                "min": 100,
                "max": 500,
                "step": 1
            },
            {
                "name": "Q2",
                "label": null,
                "min": 100,
                "max": 500,
                "step": 1
            }
        ],
        "calculated": [
            {
                "name": "T1",
                "label": "{{function}}",
                "function": "{{Q1}}+{{Q2}}",
                "temp": true
            },
            {
                "name": "T2",
                "label": "{{function}}",
                "function": "math.floor({{Q1}}/100)*100",
                "temp": true
            },
            {
                "name": "T3",
                "label": "{{function}}",
                "function": "math.floor(({{Q1}}-math.floor({{Q1}}/100)*100)/10)*10",
                "temp": true
            },
            {
                "name": "T4",
                "label": "{{function}}",
                "function": "{{Q1}}-{{T2}}-{{T3}}",
                "temp": true
            },
            {
                "name": "T5",
                "label": "{{function}}",
                "function": "{{T1}}-{{T2}}",
                "temp": true
            },
            {
                "name": "T6",
                "label": "{{function}}",
                "function": "{{T1}}-{{T2}}-{{T3}}",
                "temp": true
            },
            {
                "name": "A1",
                "label": "{{function}}",
                "function": "{{Q2}}"
            }
        ],
        "uniques": true
    },
    "algorithm": {
        "name": "calculateOperation",
        "params": {
            "method": "equivLiteral",
            "keyboard": "NUMERICAL"
        }
    }
}</v>
      </c>
      <c r="AA111" s="21" t="s">
        <v>572</v>
      </c>
      <c r="AB111" s="22" t="str">
        <f t="shared" si="2"/>
        <v>M3-NyO-32b-A-1</v>
      </c>
      <c r="AC111" s="22" t="str">
        <f t="shared" si="3"/>
        <v>M3-NyO-32b-A-1-BR</v>
      </c>
      <c r="AD111" s="20"/>
      <c r="AE111" s="9"/>
      <c r="AF111" s="9" t="s">
        <v>48</v>
      </c>
      <c r="AG111" s="9" t="s">
        <v>49</v>
      </c>
    </row>
    <row r="112" ht="112.5" customHeight="1">
      <c r="A112" s="24" t="s">
        <v>554</v>
      </c>
      <c r="B112" s="25" t="s">
        <v>555</v>
      </c>
      <c r="C112" s="9" t="s">
        <v>68</v>
      </c>
      <c r="D112" s="10" t="s">
        <v>36</v>
      </c>
      <c r="E112" s="11"/>
      <c r="F112" s="65" t="s">
        <v>573</v>
      </c>
      <c r="G112" s="23" t="s">
        <v>574</v>
      </c>
      <c r="H112" s="25"/>
      <c r="I112" s="24" t="s">
        <v>481</v>
      </c>
      <c r="J112" s="24" t="s">
        <v>156</v>
      </c>
      <c r="K112" s="34" t="s">
        <v>565</v>
      </c>
      <c r="L112" s="34" t="s">
        <v>566</v>
      </c>
      <c r="M112" s="26" t="s">
        <v>42</v>
      </c>
      <c r="N112" s="34" t="s">
        <v>560</v>
      </c>
      <c r="O112" s="61" t="s">
        <v>575</v>
      </c>
      <c r="P112" s="23"/>
      <c r="Q112" s="22"/>
      <c r="R112" s="18"/>
      <c r="S112" s="18"/>
      <c r="T112" s="18"/>
      <c r="U112" s="18"/>
      <c r="V112" s="18"/>
      <c r="W112" s="18"/>
      <c r="X112" s="22"/>
      <c r="Y112" s="20" t="s">
        <v>45</v>
      </c>
      <c r="Z112" s="21" t="str">
        <f t="shared" si="1"/>
        <v>{
    "id": "M3-NyO-32b-A-2-BR",
    "stimulus": "&lt;p&gt;Pediram a um jornalista escrever um texto com {{T1}} palavras, mas até agora tem apenas {{Q1}}. Quantas palavras ele ainda tem para escrever? Use a reta numérica como guia.&lt;/p&gt;&lt;div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-5%;\"&gt;−{{T4}}&lt;/span&gt;\n\t\t&lt;/div&gt;\n\t&lt;/div&gt;\n&lt;/div&gt;&lt;/div&gt;",
    "template": "&lt;p&gt;Ele precisa escrever mais {{response}} palavras.&lt;/p&gt;",
    "hint": "&lt;p&gt;Comece com as centenas e depois subtraia as dezenas e as unidades.&lt;/p&gt;",
    "feedback": "&lt;p&gt;Para subtrair usando a reta numérica, comece com as centenas e depois subtraia as dezenas e as unidades.&lt;/p&gt;&lt;div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-5%;\"&gt;−{{T4}}&lt;/span&gt;&lt;span class=\"lemo-graphie-label\" style=\"position: absolute; left: 43%; top: 100%;\"&gt;{{T5}}&lt;/span&gt;&lt;span class=\"lemo-graphie-label\" style=\"position: absolute; left: 24%; top: 100%;\"&gt;{{T6}}&lt;/span&gt;&lt;span class=\"lemo-graphie-label\" style=\"position: absolute; left: 11%; top: 100%;\"&gt;{{Q2}}&lt;/span&gt;\n\t\t&lt;/div&gt;\n\t&lt;/div&gt;\n&lt;/div&gt;&lt;/div&gt;",
    "seed": {
        "parameters": [
            {
                "name": "Q1",
                "label": null,
                "min": 100,
                "max": 500,
                "step": 1
            },
            {
                "name": "Q2",
                "label": null,
                "min": 100,
                "max": 500,
                "step": 1
            }
        ],
        "calculated": [
            {
                "name": "T1",
                "label": "{{function}}",
                "function": "{{Q1}}+{{Q2}}",
                "temp": true
            },
            {
                "name": "T2",
                "label": "{{function}}",
                "function": "math.floor({{Q1}}/100)*100",
                "temp": true
            },
            {
                "name": "T3",
                "label": "{{function}}",
                "function": "math.floor(({{Q1}}-math.floor({{Q1}}/100)*100)/10)*10",
                "temp": true
            },
            {
                "name": "T4",
                "label": "{{function}}",
                "function": "{{Q1}}-{{T2}}-{{T3}}",
                "temp": true
            },
            {
                "name": "T5",
                "label": "{{function}}",
                "function": "{{T1}}-{{T2}}",
                "temp": true
            },
            {
                "name": "T6",
                "label": "{{function}}",
                "function": "{{T1}}-{{T2}}-{{T3}}",
                "temp": true
            },
            {
                "name": "A1",
                "label": "{{function}}",
                "function": "{{Q2}}"
            }
        ],
        "uniques": true
    },
    "algorithm": {
        "name": "calculateOperation",
        "params": {
            "method": "equivLiteral",
            "keyboard": "NUMERICAL"
        }
    }
}</v>
      </c>
      <c r="AA112" s="21" t="s">
        <v>576</v>
      </c>
      <c r="AB112" s="22" t="str">
        <f t="shared" si="2"/>
        <v>M3-NyO-32b-A-2</v>
      </c>
      <c r="AC112" s="22" t="str">
        <f t="shared" si="3"/>
        <v>M3-NyO-32b-A-2-BR</v>
      </c>
      <c r="AD112" s="20"/>
      <c r="AE112" s="9"/>
      <c r="AF112" s="9" t="s">
        <v>48</v>
      </c>
      <c r="AG112" s="9" t="s">
        <v>49</v>
      </c>
    </row>
    <row r="113" ht="112.5" customHeight="1">
      <c r="A113" s="24" t="s">
        <v>554</v>
      </c>
      <c r="B113" s="25" t="s">
        <v>555</v>
      </c>
      <c r="C113" s="9" t="s">
        <v>68</v>
      </c>
      <c r="D113" s="10" t="s">
        <v>36</v>
      </c>
      <c r="E113" s="11"/>
      <c r="F113" s="65" t="s">
        <v>577</v>
      </c>
      <c r="G113" s="23" t="s">
        <v>578</v>
      </c>
      <c r="H113" s="25"/>
      <c r="I113" s="24" t="s">
        <v>481</v>
      </c>
      <c r="J113" s="24" t="s">
        <v>156</v>
      </c>
      <c r="K113" s="34" t="s">
        <v>565</v>
      </c>
      <c r="L113" s="34" t="s">
        <v>566</v>
      </c>
      <c r="M113" s="26" t="s">
        <v>42</v>
      </c>
      <c r="N113" s="34" t="s">
        <v>560</v>
      </c>
      <c r="O113" s="61" t="s">
        <v>579</v>
      </c>
      <c r="P113" s="23"/>
      <c r="Q113" s="22"/>
      <c r="R113" s="18"/>
      <c r="S113" s="18"/>
      <c r="T113" s="18"/>
      <c r="U113" s="18"/>
      <c r="V113" s="18"/>
      <c r="W113" s="18"/>
      <c r="X113" s="22"/>
      <c r="Y113" s="20" t="s">
        <v>45</v>
      </c>
      <c r="Z113" s="21" t="str">
        <f t="shared" si="1"/>
        <v>{
    "id": "M3-NyO-32b-A-3-BR",
    "stimulus": "&lt;p&gt;Renato e Luzia já percorreram {{Q1}} m de uma rota de caminhada de {{T1}} m. Quantos metros eles precisam percorrer para terminá-la? Use a reta numérica como guia.&lt;/p&gt;&lt;div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-5%;\"&gt;−{{T4}}&lt;/span&gt;\n\t\t&lt;/div&gt;\n\t&lt;/div&gt;\n&lt;/div&gt;&lt;/div&gt;",
    "template": "&lt;p&gt;Faltam {{response}} m.&lt;/p&gt;",
    "hint": "&lt;p&gt;Comece com as centenas e depois subtraia as dezenas e as unidades.&lt;/p&gt;",
    "feedback": "&lt;p&gt;Para subtrair usando a reta numérica, comece com as centenas e depois subtraia as dezenas e as unidades.&lt;/p&gt;&lt;div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-5%;\"&gt;−{{T4}}&lt;/span&gt;&lt;span class=\"lemo-graphie-label\" style=\"position: absolute; left: 43%; top: 100%;\"&gt;{{T5}}&lt;/span&gt;&lt;span class=\"lemo-graphie-label\" style=\"position: absolute; left: 24%; top: 100%;\"&gt;{{T6}}&lt;/span&gt;&lt;span class=\"lemo-graphie-label\" style=\"position: absolute; left: 11%; top: 100%;\"&gt;{{Q2}}&lt;/span&gt;\n\t\t&lt;/div&gt;\n\t&lt;/div&gt;\n&lt;/div&gt;&lt;/div&gt;",
    "seed": {
        "parameters": [
            {
                "name": "Q1",
                "label": null,
                "min": 100,
                "max": 500,
                "step": 1
            },
            {
                "name": "Q2",
                "label": null,
                "min": 100,
                "max": 500,
                "step": 1
            }
        ],
        "calculated": [
            {
                "name": "T1",
                "label": "{{function}}",
                "function": "{{Q1}}+{{Q2}}",
                "temp": true
            },
            {
                "name": "T2",
                "label": "{{function}}",
                "function": "math.floor({{Q1}}/100)*100",
                "temp": true
            },
            {
                "name": "T3",
                "label": "{{function}}",
                "function": "math.floor(({{Q1}}-math.floor({{Q1}}/100)*100)/10)*10",
                "temp": true
            },
            {
                "name": "T4",
                "label": "{{function}}",
                "function": "{{Q1}}-{{T2}}-{{T3}}",
                "temp": true
            },
            {
                "name": "T5",
                "label": "{{function}}",
                "function": "{{T1}}-{{T2}}",
                "temp": true
            },
            {
                "name": "T6",
                "label": "{{function}}",
                "function": "{{T1}}-{{T2}}-{{T3}}",
                "temp": true
            },
            {
                "name": "A1",
                "label": "{{function}}",
                "function": "{{Q2}}"
            }
        ],
        "uniques": true
    },
    "algorithm": {
        "name": "calculateOperation",
        "params": {
            "method": "equivLiteral",
            "keyboard": "NUMERICAL"
        }
    }
}</v>
      </c>
      <c r="AA113" s="21" t="s">
        <v>580</v>
      </c>
      <c r="AB113" s="22" t="str">
        <f t="shared" si="2"/>
        <v>M3-NyO-32b-A-3</v>
      </c>
      <c r="AC113" s="22" t="str">
        <f t="shared" si="3"/>
        <v>M3-NyO-32b-A-3-BR</v>
      </c>
      <c r="AD113" s="20"/>
      <c r="AE113" s="9"/>
      <c r="AF113" s="9" t="s">
        <v>48</v>
      </c>
      <c r="AG113" s="9" t="s">
        <v>49</v>
      </c>
    </row>
    <row r="114" ht="112.5" customHeight="1">
      <c r="A114" s="24" t="s">
        <v>581</v>
      </c>
      <c r="B114" s="23" t="s">
        <v>582</v>
      </c>
      <c r="C114" s="24" t="s">
        <v>35</v>
      </c>
      <c r="D114" s="10" t="s">
        <v>36</v>
      </c>
      <c r="E114" s="11"/>
      <c r="F114" s="25" t="s">
        <v>583</v>
      </c>
      <c r="G114" s="25"/>
      <c r="H114" s="25"/>
      <c r="I114" s="24" t="s">
        <v>456</v>
      </c>
      <c r="J114" s="24" t="s">
        <v>509</v>
      </c>
      <c r="K114" s="25" t="s">
        <v>584</v>
      </c>
      <c r="L114" s="25" t="s">
        <v>585</v>
      </c>
      <c r="M114" s="26" t="s">
        <v>291</v>
      </c>
      <c r="N114" s="15"/>
      <c r="O114" s="15"/>
      <c r="P114" s="18"/>
      <c r="Q114" s="22"/>
      <c r="R114" s="66"/>
      <c r="S114" s="66" t="s">
        <v>586</v>
      </c>
      <c r="T114" s="66" t="s">
        <v>587</v>
      </c>
      <c r="U114" s="66" t="s">
        <v>588</v>
      </c>
      <c r="V114" s="23" t="s">
        <v>589</v>
      </c>
      <c r="W114" s="18"/>
      <c r="X114" s="22"/>
      <c r="Y114" s="20" t="s">
        <v>45</v>
      </c>
      <c r="Z114" s="21" t="str">
        <f t="shared" si="1"/>
        <v>{"id":"M3-NyO-32c-I-1-BR","seed":{"parameters":[{"name":"Q1","label":null,"list":[1,2,3,4]},{"name":"Q2","label":null,"list":[1,2,3,4,5]},{"name":"Q3","label":null,"list":[1,2,3,4]},{"name":"Q4","label":null,"list":[1,2,3,4,5]},{"name":"Q5","label":null,"list":[1,2,3,4]},{"name":"Q6","label":null,"list":[1,2,3,4,5]}],"uniques":false},"scaffolding":[{"id":"step-0","stimulus":"&lt;p&gt;Para praticar o cálculo mental, resolva a seguinte subtração agrupando os termos.&lt;/p&gt;&lt;p style=\"text-align: center\"&gt;{{T10}} − {{T11}} = ...&lt;/p&gt;","template":"&lt;p style=\"text-align: center\"&gt;{{T1}} − {{T2}} = {{response}}&lt;/p&gt;&lt;p style=\"text-align: center\"&gt;{{T3}} − {{T4}} = {{response}}&lt;/p&gt;&lt;p style=\"text-align: center\"&gt;{{T5}} − {{Q5}} = {{response}}&lt;/p&gt;&lt;p&gt;Portanto:&lt;/p&gt;&lt;p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0-A1","label":"{{function}}","function":"{{Q2}}*100"},{"name":"0-A2","label":"{{function}}","function":"{{Q4}}*10"},{"name":"0-A3","label":"{{function}}","function":"{{Q6}}"},{"name":"0-A4","label":"{{function}}","function":"{{Q2}}*100+{{Q4}}*10+{{Q6}}"}]},"algorithm":{"name":"calculateOperation","template":"Cloze with drag &amp; drop","params":{"keyboard":"NUMERICAL"}}},{"id":"step-1","stimulus":"&lt;p&gt;Para resolver a subtração, comece primeiro com as centenas.&lt;/p&gt;","template":"&lt;p style=\"text-align: center\"&gt;{{T1}} − {{T2}} = {{response}}&lt;/p&gt;","seed":{"calculated":[{"name":"T1","label":"{{function}}","function":"({{Q1}}+{{Q2}})*100","temp":true},{"name":"T2","label":"{{function}}","function":"{{Q1}}*100","temp":true},{"name":"1-A1","label":"{{function}}","function":"{{Q2}}*100"}]},"algorithm":{"name":"calculateOperation","params":{"method":"equivLiteral","keyboard":"NUMERICAL"}}},{"id":"step-2","stimulus":"&lt;p&gt;Em seguida, subtraia as dezenas.&lt;/p&gt;","template":"&lt;p style=\"text-align: center\"&gt;{{T3}} − {{T4}} = {{response}}&lt;/p&gt;","seed":{"calculated":[{"name":"T3","label":"{{function}}","function":"({{Q3}}+{{Q4}})*10","temp":true},{"name":"T4","label":"{{function}}","function":"{{Q3}}*10","temp":true},{"name":"2-A1","label":"{{function}}","function":"{{Q4}}*10"}]},"algorithm":{"name":"calculateOperation","params":{"method":"equivLiteral","keyboard":"NUMERICAL"}}},{"id":"step-3","stimulus":"&lt;p&gt;E por último, subtraia as unidades.&lt;/p&gt;","template":"&lt;p style=\"text-align: center\"&gt;{{T5}} − {{Q5}} = {{response}}&lt;/p&gt;","seed":{"calculated":[{"name":"T5","label":"{{function}}","function":"{{Q5}}+{{Q6}}","temp":true},{"name":"3-A1","label":"{{function}}","function":"{{Q6}}"}]},"algorithm":{"name":"calculateOperation","params":{"method":"equivLiteral","keyboard":"NUMERICAL"}}},{"id":"step-4","stimulus":"&lt;p&gt;Agora use os resultados obtidos para calcular mentalmente a subtração.&lt;/p&gt;","template":"&lt;p style=\"text-align: center\"&gt;{{T1}} − {{T2}} = {{T-A1}}&lt;/p&gt;&lt;p style=\"text-align: center\"&gt;{{T3}} − {{T4}} = {{T-A2}}&lt;/p&gt;&lt;p style=\"text-align: center\"&gt;{{T5}} − {{Q5}} = {{T-A3}}&lt;/p&gt;&lt;p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T-A1","label":"{{function}}","function":"{{Q2}}*100","temp":true},{"name":"T-A2","label":"{{function}}","function":"{{Q4}}*10","temp":true},{"name":"T-A3","label":"{{function}}","function":"{{Q6}}","temp":true},{"name":"4-A4","label":"{{function}}","function":"{{Q2}}*100+{{Q4}}*10+{{Q6}}"}]},"algorithm":{"name":"calculateOperation","params":{"method":"equivLiteral","keyboard":"NUMERICAL"}}}]}</v>
      </c>
      <c r="AA114" s="21" t="s">
        <v>590</v>
      </c>
      <c r="AB114" s="22" t="str">
        <f t="shared" si="2"/>
        <v>M3-NyO-32c-I-1</v>
      </c>
      <c r="AC114" s="22" t="str">
        <f t="shared" si="3"/>
        <v>M3-NyO-32c-I-1-BR</v>
      </c>
      <c r="AD114" s="20" t="s">
        <v>47</v>
      </c>
      <c r="AE114" s="9"/>
      <c r="AF114" s="9" t="s">
        <v>48</v>
      </c>
      <c r="AG114" s="9" t="s">
        <v>49</v>
      </c>
    </row>
    <row r="115" ht="112.5" customHeight="1">
      <c r="A115" s="24" t="s">
        <v>581</v>
      </c>
      <c r="B115" s="23" t="s">
        <v>582</v>
      </c>
      <c r="C115" s="24" t="s">
        <v>50</v>
      </c>
      <c r="D115" s="10" t="s">
        <v>36</v>
      </c>
      <c r="E115" s="11"/>
      <c r="F115" s="25" t="s">
        <v>583</v>
      </c>
      <c r="G115" s="25"/>
      <c r="H115" s="25"/>
      <c r="I115" s="24" t="s">
        <v>456</v>
      </c>
      <c r="J115" s="24" t="s">
        <v>156</v>
      </c>
      <c r="K115" s="25" t="s">
        <v>584</v>
      </c>
      <c r="L115" s="25" t="s">
        <v>585</v>
      </c>
      <c r="M115" s="26" t="s">
        <v>291</v>
      </c>
      <c r="N115" s="15"/>
      <c r="O115" s="15"/>
      <c r="P115" s="18"/>
      <c r="Q115" s="22"/>
      <c r="R115" s="66"/>
      <c r="S115" s="66" t="s">
        <v>586</v>
      </c>
      <c r="T115" s="66" t="s">
        <v>587</v>
      </c>
      <c r="U115" s="66" t="s">
        <v>588</v>
      </c>
      <c r="V115" s="23" t="s">
        <v>589</v>
      </c>
      <c r="W115" s="18"/>
      <c r="X115" s="22"/>
      <c r="Y115" s="20" t="s">
        <v>45</v>
      </c>
      <c r="Z115" s="21" t="str">
        <f t="shared" si="1"/>
        <v>{"id":"M3-NyO-32c-E-1-BR","seed":{"parameters":[{"name":"Q1","label":null,"list":[1,2,3,4]},{"name":"Q2","label":null,"list":[1,2,3,4,5]},{"name":"Q3","label":null,"list":[1,2,3,4]},{"name":"Q4","label":null,"list":[1,2,3,4,5]},{"name":"Q5","label":null,"list":[1,2,3,4]},{"name":"Q6","label":null,"list":[1,2,3,4,5]}],"uniques":false},"scaffolding":[{"id":"step-0","stimulus":"&lt;p&gt;Para praticar o cálculo mental, resolva a seguinte subtração agrupando os termos.&lt;/p&gt;&lt;p style=\"text-align: center\"&gt;{{T10}} − {{T11}} = ...&lt;/p&gt;","template":"&lt;p style=\"text-align: center\"&gt;{{T1}} − {{T2}} = {{response}}&lt;/p&gt;&lt;p style=\"text-align: center\"&gt;{{T3}} − {{T4}} = {{response}}&lt;/p&gt;&lt;p style=\"text-align: center\"&gt;{{T5}} − {{Q5}} = {{response}}&lt;/p&gt;&lt;p&gt;Portanto:&lt;/p&gt;&lt;p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0-A1","label":"{{function}}","function":"{{Q2}}*100"},{"name":"0-A2","label":"{{function}}","function":"{{Q4}}*10"},{"name":"0-A3","label":"{{function}}","function":"{{Q6}}"},{"name":"0-A4","label":"{{function}}","function":"{{Q2}}*100+{{Q4}}*10+{{Q6}}"}]},"algorithm":{"name":"calculateOperation","params":{"method":"equivLiteral","keyboard":"NUMERICAL"}}},{"id":"step-1","stimulus":"&lt;p&gt;Para resolver a subtração, comece primeiro com as centenas.&lt;/p&gt;","template":"&lt;p style=\"text-align: center\"&gt;{{T1}} − {{T2}} = {{response}}&lt;/p&gt;","seed":{"calculated":[{"name":"T1","label":"{{function}}","function":"({{Q1}}+{{Q2}})*100","temp":true},{"name":"T2","label":"{{function}}","function":"{{Q1}}*100","temp":true},{"name":"1-A1","label":"{{function}}","function":"{{Q2}}*100"}]},"algorithm":{"name":"calculateOperation","params":{"method":"equivLiteral","keyboard":"NUMERICAL"}}},{"id":"step-2","stimulus":"&lt;p&gt;Em seguida, subtraia as dezenas.&lt;/p&gt;","template":"&lt;p style=\"text-align: center\"&gt;{{T3}} − {{T4}} = {{response}}&lt;/p&gt;","seed":{"calculated":[{"name":"T3","label":"{{function}}","function":"({{Q3}}+{{Q4}})*10","temp":true},{"name":"T4","label":"{{function}}","function":"{{Q3}}*10","temp":true},{"name":"2-A1","label":"{{function}}","function":"{{Q4}}*10"}]},"algorithm":{"name":"calculateOperation","params":{"method":"equivLiteral","keyboard":"NUMERICAL"}}},{"id":"step-3","stimulus":"&lt;p&gt;E por último, subtraia as unidades.&lt;/p&gt;","template":"&lt;p style=\"text-align: center\"&gt;{{T5}} − {{Q5}} = {{response}}&lt;/p&gt;","seed":{"calculated":[{"name":"T5","label":"{{function}}","function":"{{Q5}}+{{Q6}}","temp":true},{"name":"3-A1","label":"{{function}}","function":"{{Q6}}"}]},"algorithm":{"name":"calculateOperation","params":{"method":"equivLiteral","keyboard":"NUMERICAL"}}},{"id":"step-4","stimulus":"&lt;p&gt;Agora use os resultados obtidos para calcular mentalmente a subtração.&lt;/p&gt;","template":"&lt;p style=\"text-align: center\"&gt;{{T1}} − {{T2}} = {{T-A1}}&lt;/p&gt;&lt;p style=\"text-align: center\"&gt;{{T3}} − {{T4}} = {{T-A2}}&lt;/p&gt;&lt;p style=\"text-align: center\"&gt;{{T5}} − {{Q5}} = {{T-A3}}&lt;/p&gt;&lt;p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T-A1","label":"{{function}}","function":"{{Q2}}*100","temp":true},{"name":"T-A2","label":"{{function}}","function":"{{Q4}}*10","temp":true},{"name":"T-A3","label":"{{function}}","function":"{{Q6}}","temp":true},{"name":"4-A4","label":"{{function}}","function":"{{Q2}}*100+{{Q4}}*10+{{Q6}}"}]},"algorithm":{"name":"calculateOperation","params":{"method":"equivLiteral","keyboard":"NUMERICAL"}}}]}</v>
      </c>
      <c r="AA115" s="21" t="s">
        <v>591</v>
      </c>
      <c r="AB115" s="22" t="str">
        <f t="shared" si="2"/>
        <v>M3-NyO-32c-E-1</v>
      </c>
      <c r="AC115" s="22" t="str">
        <f t="shared" si="3"/>
        <v>M3-NyO-32c-E-1-BR</v>
      </c>
      <c r="AD115" s="20" t="s">
        <v>47</v>
      </c>
      <c r="AE115" s="9"/>
      <c r="AF115" s="9" t="s">
        <v>48</v>
      </c>
      <c r="AG115" s="9" t="s">
        <v>49</v>
      </c>
    </row>
    <row r="116" ht="112.5" customHeight="1">
      <c r="A116" s="24" t="s">
        <v>581</v>
      </c>
      <c r="B116" s="23" t="s">
        <v>582</v>
      </c>
      <c r="C116" s="24" t="s">
        <v>68</v>
      </c>
      <c r="D116" s="10" t="s">
        <v>36</v>
      </c>
      <c r="E116" s="11"/>
      <c r="F116" s="23" t="s">
        <v>592</v>
      </c>
      <c r="G116" s="23"/>
      <c r="H116" s="25"/>
      <c r="I116" s="24" t="s">
        <v>456</v>
      </c>
      <c r="J116" s="24" t="s">
        <v>156</v>
      </c>
      <c r="K116" s="25" t="s">
        <v>584</v>
      </c>
      <c r="L116" s="25" t="s">
        <v>585</v>
      </c>
      <c r="M116" s="26" t="s">
        <v>291</v>
      </c>
      <c r="N116" s="15"/>
      <c r="O116" s="15"/>
      <c r="P116" s="18"/>
      <c r="Q116" s="22"/>
      <c r="R116" s="66"/>
      <c r="S116" s="66" t="s">
        <v>586</v>
      </c>
      <c r="T116" s="66" t="s">
        <v>587</v>
      </c>
      <c r="U116" s="66" t="s">
        <v>588</v>
      </c>
      <c r="V116" s="23" t="s">
        <v>589</v>
      </c>
      <c r="W116" s="18"/>
      <c r="X116" s="22"/>
      <c r="Y116" s="20" t="s">
        <v>45</v>
      </c>
      <c r="Z116" s="21" t="str">
        <f t="shared" si="1"/>
        <v>{"id":"M3-NyO-32c-A-1-BR","seed":{"parameters":[{"name":"Q1","label":null,"list":[1,2,3,4]},{"name":"Q2","label":null,"list":[1,2,3,4,5]},{"name":"Q3","label":null,"list":[1,2,3,4]},{"name":"Q4","label":null,"list":[1,2,3,4,5]},{"name":"Q5","label":null,"list":[1,2,3,4]},{"name":"Q6","label":null,"list":[1,2,3,4,5]}],"uniques":false},"scaffolding":[{"id":"step-0","stimulus":"&lt;p&gt;Eliana está indo encontrar seu amigos em um local que fica a {{T10}} m da casa dela. Se ela já caminhou {{T11}} m, que distância falta para encontrá-los? Para trabalhar o cálculo mental, resolva a subtração agrupando os termos.&lt;/p&gt;","template":"&lt;p style=\"text-align: center\"&gt;{{T1}} − {{T2}} = {{response}}&lt;/p&gt;&lt;p style=\"text-align: center\"&gt;{{T3}} − {{T4}} = {{response}}&lt;/p&gt;&lt;p style=\"text-align: center\"&gt;{{T5}} − {{Q5}} = {{response}}&lt;/p&gt;&lt;p&gt;Portanto:&lt;/p&gt;&lt;p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0-A1","label":"{{function}}","function":"{{Q2}}*100"},{"name":"0-A2","label":"{{function}}","function":"{{Q4}}*10"},{"name":"0-A3","label":"{{function}}","function":"{{Q6}}"},{"name":"0-A4","label":"{{function}}","function":"{{Q2}}*100+{{Q4}}*10+{{Q6}}"}]},"algorithm":{"name":"calculateOperation","params":{"method":"equivLiteral","keyboard":"NUMERICAL"}}},{"id":"step-1","stimulus":"&lt;p&gt;Para resolver a subtração, comece primeiro com as centenas.&lt;/p&gt;","template":"&lt;p style=\"text-align: center\"&gt;{{T1}} − {{T2}} = {{response}}&lt;/p&gt;","seed":{"calculated":[{"name":"T1","label":"{{function}}","function":"({{Q1}}+{{Q2}})*100","temp":true},{"name":"T2","label":"{{function}}","function":"{{Q1}}*100","temp":true},{"name":"1-A1","label":"{{function}}","function":"{{Q2}}*100"}]},"algorithm":{"name":"calculateOperation","params":{"method":"equivLiteral","keyboard":"NUMERICAL"}}},{"id":"step-2","stimulus":"&lt;p&gt;Em seguida, subtraia as dezenas.&lt;/p&gt;","template":"&lt;p style=\"text-align: center\"&gt;{{T3}} − {{T4}} = {{response}}&lt;/p&gt;","seed":{"calculated":[{"name":"T3","label":"{{function}}","function":"({{Q3}}+{{Q4}})*10","temp":true},{"name":"T4","label":"{{function}}","function":"{{Q3}}*10","temp":true},{"name":"2-A1","label":"{{function}}","function":"{{Q4}}*10"}]},"algorithm":{"name":"calculateOperation","params":{"method":"equivLiteral","keyboard":"NUMERICAL"}}},{"id":"step-3","stimulus":"&lt;p&gt;E por último, subtraia as unidades.&lt;/p&gt;","template":"&lt;p style=\"text-align: center\"&gt;{{T5}} − {{Q5}} = {{response}}&lt;/p&gt;","seed":{"calculated":[{"name":"T5","label":"{{function}}","function":"{{Q5}}+{{Q6}}","temp":true},{"name":"3-A1","label":"{{function}}","function":"{{Q6}}"}]},"algorithm":{"name":"calculateOperation","params":{"method":"equivLiteral","keyboard":"NUMERICAL"}}},{"id":"step-4","stimulus":"&lt;p&gt;Agora use os resultados obtidos para calcular mentalmente a subtração.&lt;/p&gt;","template":"&lt;p style=\"text-align: center\"&gt;{{T1}} − {{T2}} = {{T-A1}}&lt;/p&gt;&lt;p style=\"text-align: center\"&gt;{{T3}} − {{T4}} = {{T-A2}}&lt;/p&gt;&lt;p style=\"text-align: center\"&gt;{{T5}} − {{Q5}} = {{T-A3}}&lt;/p&gt;&lt;p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T-A1","label":"{{function}}","function":"{{Q2}}*100","temp":true},{"name":"T-A2","label":"{{function}}","function":"{{Q4}}*10","temp":true},{"name":"T-A3","label":"{{function}}","function":"{{Q6}}","temp":true},{"name":"4-A4","label":"{{function}}","function":"{{Q2}}*100+{{Q4}}*10+{{Q6}}"}]},"algorithm":{"name":"calculateOperation","params":{"method":"equivLiteral","keyboard":"NUMERICAL"}}}]}</v>
      </c>
      <c r="AA116" s="21" t="s">
        <v>593</v>
      </c>
      <c r="AB116" s="22" t="str">
        <f t="shared" si="2"/>
        <v>M3-NyO-32c-A-1</v>
      </c>
      <c r="AC116" s="22" t="str">
        <f t="shared" si="3"/>
        <v>M3-NyO-32c-A-1-BR</v>
      </c>
      <c r="AD116" s="20" t="s">
        <v>47</v>
      </c>
      <c r="AE116" s="9"/>
      <c r="AF116" s="9" t="s">
        <v>48</v>
      </c>
      <c r="AG116" s="9" t="s">
        <v>49</v>
      </c>
    </row>
    <row r="117" ht="112.5" customHeight="1">
      <c r="A117" s="24" t="s">
        <v>581</v>
      </c>
      <c r="B117" s="23" t="s">
        <v>582</v>
      </c>
      <c r="C117" s="24" t="s">
        <v>68</v>
      </c>
      <c r="D117" s="10" t="s">
        <v>36</v>
      </c>
      <c r="E117" s="11"/>
      <c r="F117" s="23" t="s">
        <v>594</v>
      </c>
      <c r="G117" s="23"/>
      <c r="H117" s="38"/>
      <c r="I117" s="24" t="s">
        <v>456</v>
      </c>
      <c r="J117" s="24" t="s">
        <v>156</v>
      </c>
      <c r="K117" s="25" t="s">
        <v>584</v>
      </c>
      <c r="L117" s="25" t="s">
        <v>585</v>
      </c>
      <c r="M117" s="26" t="s">
        <v>291</v>
      </c>
      <c r="N117" s="15"/>
      <c r="O117" s="15"/>
      <c r="P117" s="18"/>
      <c r="Q117" s="22"/>
      <c r="R117" s="66"/>
      <c r="S117" s="66" t="s">
        <v>586</v>
      </c>
      <c r="T117" s="66" t="s">
        <v>587</v>
      </c>
      <c r="U117" s="66" t="s">
        <v>588</v>
      </c>
      <c r="V117" s="23" t="s">
        <v>589</v>
      </c>
      <c r="W117" s="18"/>
      <c r="X117" s="22"/>
      <c r="Y117" s="20" t="s">
        <v>45</v>
      </c>
      <c r="Z117" s="21" t="str">
        <f t="shared" si="1"/>
        <v>{"id":"M3-NyO-32c-A-2-BR","seed":{"parameters":[{"name":"Q1","label":null,"list":[1,2,3,4]},{"name":"Q2","label":null,"list":[1,2,3,4,5]},{"name":"Q3","label":null,"list":[1,2,3,4]},{"name":"Q4","label":null,"list":[1,2,3,4,5]},{"name":"Q5","label":null,"list":[1,2,3,4]},{"name":"Q6","label":null,"list":[1,2,3,4,5]}],"uniques":false},"scaffolding":[{"id":"step-0","stimulus":"&lt;p&gt;Javier tem {{T10}} segundos para terminar um desenho. Se {{T11}} segundos se passaram, quantos segundos ele ainda tem? Para trabalhar o cálculo mental, resolva a subtração agrupando os termos.&lt;/p&gt;","template":"&lt;p style=\"text-align: center\"&gt;{{T1}} − {{T2}} = {{response}}&lt;/p&gt;&lt;p style=\"text-align: center\"&gt;{{T3}} − {{T4}} = {{response}}&lt;/p&gt;&lt;p style=\"text-align: center\"&gt;{{T5}} − {{Q5}} = {{response}}&lt;/p&gt;&lt;p&gt;Portanto:&lt;/p&gt;&lt;p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0-A1","label":"{{function}}","function":"{{Q2}}*100"},{"name":"0-A2","label":"{{function}}","function":"{{Q4}}*10"},{"name":"0-A3","label":"{{function}}","function":"{{Q6}}"},{"name":"0-A4","label":"{{function}}","function":"{{Q2}}*100+{{Q4}}*10+{{Q6}}"}]},"algorithm":{"name":"calculateOperation","params":{"method":"equivLiteral","keyboard":"NUMERICAL"}}},{"id":"step-1","stimulus":"&lt;p&gt;Para resolver a subtração, comece primeiro com as centenas.&lt;/p&gt;","template":"&lt;p style=\"text-align: center\"&gt;{{T1}} − {{T2}} = {{response}}&lt;/p&gt;","seed":{"calculated":[{"name":"T1","label":"{{function}}","function":"({{Q1}}+{{Q2}})*100","temp":true},{"name":"T2","label":"{{function}}","function":"{{Q1}}*100","temp":true},{"name":"1-A1","label":"{{function}}","function":"{{Q2}}*100"}]},"algorithm":{"name":"calculateOperation","params":{"method":"equivLiteral","keyboard":"NUMERICAL"}}},{"id":"step-2","stimulus":"&lt;p&gt;Em seguida, subtraia as dezenas.&lt;/p&gt;","template":"&lt;p style=\"text-align: center\"&gt;{{T3}} − {{T4}} = {{response}}&lt;/p&gt;","seed":{"calculated":[{"name":"T3","label":"{{function}}","function":"({{Q3}}+{{Q4}})*10","temp":true},{"name":"T4","label":"{{function}}","function":"{{Q3}}*10","temp":true},{"name":"2-A1","label":"{{function}}","function":"{{Q4}}*10"}]},"algorithm":{"name":"calculateOperation","params":{"method":"equivLiteral","keyboard":"NUMERICAL"}}},{"id":"step-3","stimulus":"&lt;p&gt;E por último, subtraia as unidades.&lt;/p&gt;","template":"&lt;p style=\"text-align: center\"&gt;{{T5}} − {{Q5}} = {{response}}&lt;/p&gt;","seed":{"calculated":[{"name":"T5","label":"{{function}}","function":"{{Q5}}+{{Q6}}","temp":true},{"name":"3-A1","label":"{{function}}","function":"{{Q6}}"}]},"algorithm":{"name":"calculateOperation","params":{"method":"equivLiteral","keyboard":"NUMERICAL"}}},{"id":"step-4","stimulus":"&lt;p&gt;Agora use os resultados obtidos para calcular mentalmente a subtração.&lt;/p&gt;","template":"&lt;p style=\"text-align: center\"&gt;{{T1}} − {{T2}} = {{T-A1}}&lt;/p&gt;&lt;p style=\"text-align: center\"&gt;{{T3}} − {{T4}} = {{T-A2}}&lt;/p&gt;&lt;p style=\"text-align: center\"&gt;{{T5}} − {{Q5}} = {{T-A3}}&lt;/p&gt;&lt;p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T-A1","label":"{{function}}","function":"{{Q2}}*100","temp":true},{"name":"T-A2","label":"{{function}}","function":"{{Q4}}*10","temp":true},{"name":"T-A3","label":"{{function}}","function":"{{Q6}}","temp":true},{"name":"4-A4","label":"{{function}}","function":"{{Q2}}*100+{{Q4}}*10+{{Q6}}"}]},"algorithm":{"name":"calculateOperation","params":{"method":"equivLiteral","keyboard":"NUMERICAL"}}}]}</v>
      </c>
      <c r="AA117" s="21" t="s">
        <v>595</v>
      </c>
      <c r="AB117" s="22" t="str">
        <f t="shared" si="2"/>
        <v>M3-NyO-32c-A-2</v>
      </c>
      <c r="AC117" s="22" t="str">
        <f t="shared" si="3"/>
        <v>M3-NyO-32c-A-2-BR</v>
      </c>
      <c r="AD117" s="20" t="s">
        <v>47</v>
      </c>
      <c r="AE117" s="9"/>
      <c r="AF117" s="9" t="s">
        <v>48</v>
      </c>
      <c r="AG117" s="9" t="s">
        <v>49</v>
      </c>
    </row>
    <row r="118" ht="112.5" customHeight="1">
      <c r="A118" s="24" t="s">
        <v>581</v>
      </c>
      <c r="B118" s="23" t="s">
        <v>582</v>
      </c>
      <c r="C118" s="24" t="s">
        <v>68</v>
      </c>
      <c r="D118" s="10" t="s">
        <v>36</v>
      </c>
      <c r="E118" s="11"/>
      <c r="F118" s="23" t="s">
        <v>596</v>
      </c>
      <c r="G118" s="23"/>
      <c r="H118" s="38"/>
      <c r="I118" s="24" t="s">
        <v>456</v>
      </c>
      <c r="J118" s="24" t="s">
        <v>156</v>
      </c>
      <c r="K118" s="25" t="s">
        <v>584</v>
      </c>
      <c r="L118" s="25" t="s">
        <v>585</v>
      </c>
      <c r="M118" s="26" t="s">
        <v>291</v>
      </c>
      <c r="N118" s="15"/>
      <c r="O118" s="15"/>
      <c r="P118" s="18"/>
      <c r="Q118" s="22"/>
      <c r="R118" s="66"/>
      <c r="S118" s="66" t="s">
        <v>586</v>
      </c>
      <c r="T118" s="66" t="s">
        <v>587</v>
      </c>
      <c r="U118" s="66" t="s">
        <v>588</v>
      </c>
      <c r="V118" s="23" t="s">
        <v>589</v>
      </c>
      <c r="W118" s="18"/>
      <c r="X118" s="22"/>
      <c r="Y118" s="20" t="s">
        <v>45</v>
      </c>
      <c r="Z118" s="21" t="str">
        <f t="shared" si="1"/>
        <v>{"id":"M3-NyO-32c-A-3-BR","seed":{"parameters":[{"name":"Q1","label":null,"list":[1,2,3,4]},{"name":"Q2","label":null,"list":[1,2,3,4,5]},{"name":"Q3","label":null,"list":[1,2,3,4]},{"name":"Q4","label":null,"list":[1,2,3,4,5]},{"name":"Q5","label":null,"list":[1,2,3,4]},{"name":"Q6","label":null,"list":[1,2,3,4,5]}],"uniques":false},"scaffolding":[{"id":"step-0","stimulus":"&lt;p&gt;Um ciclista pedala {{T10}} km por semana. Se ele já percorreu {{T11}} km esta semana, quantos quilômetros ele ainda irá percorrer? Para trabalhar o cálculo mental, resolva a subtração agrupando os termos.&lt;/p&gt;","template":"&lt;p style=\"text-align: center\"&gt;{{T1}} − {{T2}} = {{response}}&lt;/p&gt;&lt;p style=\"text-align: center\"&gt;{{T3}} − {{T4}} = {{response}}&lt;/p&gt;&lt;p style=\"text-align: center\"&gt;{{T5}} − {{Q5}} = {{response}}&lt;/p&gt;&lt;p&gt;Por tanto:&lt;/p&gt;&lt;p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0-A1","label":"{{function}}","function":"{{Q2}}*100"},{"name":"0-A2","label":"{{function}}","function":"{{Q4}}*10"},{"name":"0-A3","label":"{{function}}","function":"{{Q6}}"},{"name":"0-A4","label":"{{function}}","function":"{{Q2}}*100+{{Q4}}*10+{{Q6}}"}]},"algorithm":{"name":"calculateOperation","params":{"method":"equivLiteral","keyboard":"NUMERICAL"}}},{"id":"step-1","stimulus":"&lt;p&gt;Para resolver a subtração, comece primeiro com as centenas.&lt;/p&gt;","template":"&lt;p style=\"text-align: center\"&gt;{{T1}} − {{T2}} = {{response}}&lt;/p&gt;","seed":{"calculated":[{"name":"T1","label":"{{function}}","function":"({{Q1}}+{{Q2}})*100","temp":true},{"name":"T2","label":"{{function}}","function":"{{Q1}}*100","temp":true},{"name":"1-A1","label":"{{function}}","function":"{{Q2}}*100"}]},"algorithm":{"name":"calculateOperation","params":{"method":"equivLiteral","keyboard":"NUMERICAL"}}},{"id":"step-2","stimulus":"&lt;p&gt;Em seguida, subtraia as dezenas.&lt;/p&gt;","template":"&lt;p style=\"text-align: center\"&gt;{{T3}} − {{T4}} = {{response}}&lt;/p&gt;","seed":{"calculated":[{"name":"T3","label":"{{function}}","function":"({{Q3}}+{{Q4}})*10","temp":true},{"name":"T4","label":"{{function}}","function":"{{Q3}}*10","temp":true},{"name":"2-A1","label":"{{function}}","function":"{{Q4}}*10"}]},"algorithm":{"name":"calculateOperation","params":{"method":"equivLiteral","keyboard":"NUMERICAL"}}},{"id":"step-3","stimulus":"&lt;p&gt;E por último, subtraia as unidades.&lt;/p&gt;","template":"&lt;p style=\"text-align: center\"&gt;{{T5}} − {{Q5}} = {{response}}&lt;/p&gt;","seed":{"calculated":[{"name":"T5","label":"{{function}}","function":"{{Q5}}+{{Q6}}","temp":true},{"name":"3-A1","label":"{{function}}","function":"{{Q6}}"}]},"algorithm":{"name":"calculateOperation","params":{"method":"equivLiteral","keyboard":"NUMERICAL"}}},{"id":"step-4","stimulus":"&lt;p&gt;Agora use os resultados obtidos para calcular mentalmente a subtração.&lt;/p&gt;","template":"&lt;p style=\"text-align: center\"&gt;{{T1}} − {{T2}} = {{T-A1}}&lt;/p&gt;&lt;p style=\"text-align: center\"&gt;{{T3}} − {{T4}} = {{T-A2}}&lt;/p&gt;&lt;p style=\"text-align: center\"&gt;{{T5}} − {{Q5}} = {{T-A3}}&lt;/p&gt;&lt;p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T-A1","label":"{{function}}","function":"{{Q2}}*100","temp":true},{"name":"T-A2","label":"{{function}}","function":"{{Q4}}*10","temp":true},{"name":"T-A3","label":"{{function}}","function":"{{Q6}}","temp":true},{"name":"4-A4","label":"{{function}}","function":"{{Q2}}*100+{{Q4}}*10+{{Q6}}"}]},"algorithm":{"name":"calculateOperation","params":{"method":"equivLiteral","keyboard":"NUMERICAL"}}}]}</v>
      </c>
      <c r="AA118" s="21" t="s">
        <v>597</v>
      </c>
      <c r="AB118" s="22" t="str">
        <f t="shared" si="2"/>
        <v>M3-NyO-32c-A-3</v>
      </c>
      <c r="AC118" s="22" t="str">
        <f t="shared" si="3"/>
        <v>M3-NyO-32c-A-3-BR</v>
      </c>
      <c r="AD118" s="20" t="s">
        <v>47</v>
      </c>
      <c r="AE118" s="9"/>
      <c r="AF118" s="9" t="s">
        <v>48</v>
      </c>
      <c r="AG118" s="9" t="s">
        <v>49</v>
      </c>
    </row>
    <row r="119" ht="112.5" customHeight="1">
      <c r="A119" s="9" t="s">
        <v>598</v>
      </c>
      <c r="B119" s="8" t="s">
        <v>599</v>
      </c>
      <c r="C119" s="9" t="s">
        <v>35</v>
      </c>
      <c r="D119" s="10" t="s">
        <v>36</v>
      </c>
      <c r="E119" s="11"/>
      <c r="F119" s="13" t="s">
        <v>600</v>
      </c>
      <c r="G119" s="13"/>
      <c r="H119" s="12"/>
      <c r="I119" s="14" t="s">
        <v>38</v>
      </c>
      <c r="J119" s="20" t="s">
        <v>278</v>
      </c>
      <c r="K119" s="13" t="s">
        <v>601</v>
      </c>
      <c r="L119" s="13" t="s">
        <v>602</v>
      </c>
      <c r="M119" s="11" t="s">
        <v>42</v>
      </c>
      <c r="N119" s="27" t="s">
        <v>540</v>
      </c>
      <c r="O119" s="8" t="s">
        <v>541</v>
      </c>
      <c r="P119" s="18" t="s">
        <v>542</v>
      </c>
      <c r="Q119" s="22"/>
      <c r="R119" s="18"/>
      <c r="S119" s="18"/>
      <c r="T119" s="18"/>
      <c r="U119" s="18"/>
      <c r="V119" s="18"/>
      <c r="W119" s="18"/>
      <c r="X119" s="22"/>
      <c r="Y119" s="20" t="s">
        <v>45</v>
      </c>
      <c r="Z119" s="21" t="str">
        <f t="shared" si="1"/>
        <v>{
    "id": "M3-NyO-9a-I-1-BR",
    "stimulus": "&lt;p&gt;Escolha o resultado correto da seguinte subtração.&lt;/p&gt;&lt;p style=\"text-align: center\"&gt;{{T1}} − {{Q1}} = ...&lt;/p&gt;",
    "hint": "&lt;div class=\"lemo-fixed-to-responsive\" style=\"max-width: 85px;max-height: 80px;position: relative;width: 100%;display: inline-block;\"&gt;\n\t&lt;img src=\"http://drive.google.com/uc?export=view&amp;id=1mzCc1jAeArGEIPp_wJDh-IrsZ-T14yH0\"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35%;\"&gt;{{Q1}}&lt;/span&gt;\n\t\t\t&lt;span class=\"lemo-graphie-label\" style=\"position: absolute; right: 15%; top: 8%;\"&gt;{{T1}}&lt;/span&gt;\n\t\t&lt;/div&gt;\n\t&lt;/div&gt;\n&lt;/div&gt;",
    "feedback": "&lt;p&gt;O resultado da subtração é:&lt;/p&gt;&lt;div class=\"lemo-fixed-to-responsive\" style=\"max-width: 85px;max-height: 80px;position: relative;width: 100%;display: inline-block;\"&gt;\n\t&lt;img src=\"http://drive.google.com/uc?export=view&amp;id=1mzCc1jAeArGEIPp_wJDh-IrsZ-T14yH0\" alt=\"\" tabindex=\"0\"&gt;\n\t&lt;div class=\"lemo-graphie-container\" style=\"position: absolute;top: 0;left: 0;width: 100%;height: 100%;\"&gt;\n\t\t&lt;div class=\"lemo-graphie\" style=\"position: relative; width: 100%; height: 100%;\"&gt;\n\t\t\t&lt;span class=\"lemo-graphie-label\" style=\"position: absolute; right: 15%; top: 65%;\"&gt;{{Q2}}&lt;/span&gt;\n\t\t\t&lt;span class=\"lemo-graphie-label\" style=\"position: absolute; right: 15%; top: 35%;\"&gt;{{Q1}}&lt;/span&gt;\n\t\t\t&lt;span class=\"lemo-graphie-label\" style=\"position: absolute; right: 15%; top: 8%;\"&gt;{{T1}}&lt;/span&gt;\n\t\t&lt;/div&gt;\n\t&lt;/div&gt;\n&lt;/div&gt;",
    "seed": {
        "parameters": [
            {
                "name": "Q1",
                "label": null,
                "min": 200,
                "max": 5000,
                "step": 1
            },
            {
                "name": "Q2",
                "label": null,
                "min": 100,
                "max": 5000,
                "step": 1
            },
            {
                "name": "Q3",
                "label": null,
                "min": 10,
                "max": 90,
                "step": 10
            },
            {
                "name": "Q4",
                "label": null,
                "min": 1,
                "max": 50,
                "step": 1
            }
        ],
        "calculated": [
            {
                "name": "A1",
                "label": "{{function}}",
                "function": "{{Q2}}"
            },
            {
                "name": "A2",
                "label": "{{function}}",
                "function": "{{Q2}}+{{Q3}}",
                "incorrect": true
            },
            {
                "name": "A3",
                "label": "{{function}}",
                "function": "{{Q2}}-{{Q3}}",
                "incorrect": true
            },
            {
                "name": "A4",
                "label": "{{function}}",
                "function": "{{Q2}}+{{Q4}}",
                "incorrect": true
            },
            {
                "name": "A5",
                "label": "{{function}}",
                "function": "{{Q2}}-{{Q4}}",
                "incorrect": true
            },
            {
                "name": "T1",
                "label": "",
                "function": "{{Q1}}+{{Q2}}",
                "temp": true
            },
            {
                "name": "T2",
                "label": "",
                "function": "{{Q2}}-math.floor({{Q2}}/10)*10",
                "temp": true
            }
        ],
        "uniques": true
    },
    "algorithm": {
        "name": "trueFalse",
        "template": "Multiple choice – standard",
        "params": {
            "countCorrect": 1,
            "countIncorrect": 2,
            "showCheckIcon": false,
            "columns": 3
        }
    }
}</v>
      </c>
      <c r="AA119" s="47" t="s">
        <v>603</v>
      </c>
      <c r="AB119" s="22" t="str">
        <f t="shared" si="2"/>
        <v>M3-NyO-9a-I-1</v>
      </c>
      <c r="AC119" s="22" t="str">
        <f t="shared" si="3"/>
        <v>M3-NyO-9a-I-1-BR</v>
      </c>
      <c r="AD119" s="20" t="s">
        <v>47</v>
      </c>
      <c r="AE119" s="24"/>
      <c r="AF119" s="43"/>
      <c r="AG119" s="9" t="s">
        <v>49</v>
      </c>
    </row>
    <row r="120" ht="112.5" customHeight="1">
      <c r="A120" s="9" t="s">
        <v>598</v>
      </c>
      <c r="B120" s="8" t="s">
        <v>599</v>
      </c>
      <c r="C120" s="9" t="s">
        <v>50</v>
      </c>
      <c r="D120" s="10" t="s">
        <v>36</v>
      </c>
      <c r="E120" s="11"/>
      <c r="F120" s="12" t="s">
        <v>604</v>
      </c>
      <c r="G120" s="12"/>
      <c r="H120" s="46"/>
      <c r="I120" s="14" t="s">
        <v>38</v>
      </c>
      <c r="J120" s="11" t="s">
        <v>92</v>
      </c>
      <c r="K120" s="13" t="s">
        <v>605</v>
      </c>
      <c r="L120" s="13" t="s">
        <v>606</v>
      </c>
      <c r="M120" s="11" t="s">
        <v>42</v>
      </c>
      <c r="N120" s="8" t="s">
        <v>607</v>
      </c>
      <c r="O120" s="8" t="s">
        <v>608</v>
      </c>
      <c r="P120" s="8" t="s">
        <v>609</v>
      </c>
      <c r="Q120" s="22"/>
      <c r="R120" s="18"/>
      <c r="S120" s="18"/>
      <c r="T120" s="18"/>
      <c r="U120" s="18"/>
      <c r="V120" s="18"/>
      <c r="W120" s="18"/>
      <c r="X120" s="22"/>
      <c r="Y120" s="20" t="s">
        <v>45</v>
      </c>
      <c r="Z120" s="21" t="str">
        <f t="shared" si="1"/>
        <v>{
    "id": "M3-NyO-9a-E-1-BR",
    "stimulus": "&lt;p&gt;Calcule a seguinte subtração.&lt;/p&gt;",
    "template": "&lt;p style=\"text-align: center\"&gt;{{T1}} − {{Q2}} = {{response}}&lt;/p&gt;",
    "hint": "&lt;div class=\"lemo-fixed-to-responsive\" style=\"max-width: 85px;max-height: 80px;position: relative;width: 100%;display: inline-block;\"&gt;\n\t&lt;img src=\"http://drive.google.com/uc?export=view&amp;id=1mzCc1jAeArGEIPp_wJDh-IrsZ-T14yH0\"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35%;\"&gt;{{Q2}}&lt;/span&gt;\n\t\t\t&lt;span class=\"lemo-graphie-label\" style=\"position: absolute; right: 15%; top: 8%;\"&gt;{{T1}}&lt;/span&gt;\n\t\t&lt;/div&gt;\n\t&lt;/div&gt;\n&lt;/div&gt;",
    "feedback": "&lt;p&gt;O resultado da subtração é:&lt;/p&gt;&lt;div class=\"lemo-fixed-to-responsive\" style=\"max-width: 85px;max-height: 80px;position: relative;width: 100%;display: inline-block;\"&gt;\n\t&lt;img src=\"http://drive.google.com/uc?export=view&amp;id=1mzCc1jAeArGEIPp_wJDh-IrsZ-T14yH0\"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35%;\"&gt;{{Q2}}&lt;/span&gt;\n\t\t\t&lt;span class=\"lemo-graphie-label\" style=\"position: absolute; right: 15%; top: 8%;\"&gt;{{T1}}&lt;/span&gt;\n\t\t&lt;/div&gt;\n\t&lt;/div&gt;\n&lt;/div&gt;",
    "seed": {
        "parameters": [
            {
                "name": "Q1",
                "label": null,
                "min": 100,
                "max": 5000,
                "step": 1
            },
            {
                "name": "Q2",
                "label": null,
                "min": 100,
                "max": 5000,
                "step": 1
            }
        ],
        "calculated": [
            {
                "name": "A1",
                "label": "{{function}}",
                "function": "{{Q1}}",
                "group": 1
            },
            {
                "name": "T1",
                "function": "{{Q1}}+{{Q2}}",
                "temp": true
            },
            {
                "name": "T2",
                "label": "",
                "function": "{{Q1}}-math.floor({{Q1}}/10)*10",
                "temp": true
            }
        ],
        "uniques": true
    },
    "algorithm": {
        "name": "calculateOperation",
        "params": {
            "method": "equivLiteral","keyboard":"NUMERICAL"        }
    }
}</v>
      </c>
      <c r="AA120" s="47" t="s">
        <v>610</v>
      </c>
      <c r="AB120" s="22" t="str">
        <f t="shared" si="2"/>
        <v>M3-NyO-9a-E-1</v>
      </c>
      <c r="AC120" s="22" t="str">
        <f t="shared" si="3"/>
        <v>M3-NyO-9a-E-1-BR</v>
      </c>
      <c r="AD120" s="20" t="s">
        <v>47</v>
      </c>
      <c r="AE120" s="24"/>
      <c r="AF120" s="43"/>
      <c r="AG120" s="9" t="s">
        <v>49</v>
      </c>
    </row>
    <row r="121" ht="112.5" customHeight="1">
      <c r="A121" s="9" t="s">
        <v>611</v>
      </c>
      <c r="B121" s="8" t="s">
        <v>612</v>
      </c>
      <c r="C121" s="9" t="s">
        <v>35</v>
      </c>
      <c r="D121" s="10" t="s">
        <v>36</v>
      </c>
      <c r="E121" s="11"/>
      <c r="F121" s="45" t="s">
        <v>613</v>
      </c>
      <c r="G121" s="45"/>
      <c r="H121" s="12" t="s">
        <v>614</v>
      </c>
      <c r="I121" s="14" t="s">
        <v>38</v>
      </c>
      <c r="J121" s="11" t="s">
        <v>278</v>
      </c>
      <c r="K121" s="13" t="s">
        <v>615</v>
      </c>
      <c r="L121" s="13" t="s">
        <v>616</v>
      </c>
      <c r="M121" s="14" t="s">
        <v>42</v>
      </c>
      <c r="N121" s="32" t="s">
        <v>617</v>
      </c>
      <c r="O121" s="32" t="s">
        <v>618</v>
      </c>
      <c r="P121" s="8"/>
      <c r="Q121" s="20"/>
      <c r="R121" s="8"/>
      <c r="S121" s="8"/>
      <c r="T121" s="8"/>
      <c r="U121" s="8"/>
      <c r="V121" s="8"/>
      <c r="W121" s="8"/>
      <c r="X121" s="20"/>
      <c r="Y121" s="20" t="s">
        <v>45</v>
      </c>
      <c r="Z121" s="21" t="str">
        <f t="shared" si="1"/>
        <v>{
    "id": "M3-NyO-10a-I-1-BR",
    "stimulus": "&lt;p&gt;Aplique a relação fundamental da subtração para efetuar a seguinte operação.&lt;/p&gt;&lt;p style=\"text-align: center\"&gt;... − {{Q1}} = {{Q2}}&lt;/p&gt;",
    "hint": "&lt;p&gt;De acordo com a relação fundamental da subtração, a soma entre o subtraendo e a diferença resulta no minuendo.&lt;/p&gt;",
    "feedback": "&lt;p&gt;De acordo com a relação fundamental da subtração, a soma entre o subtraendo e a diferença resulta no minuendo:&lt;/p&gt;&lt;p style=\"text-align: center\"&gt;{{Q1}} + {{Q2}} = {{A1}}&lt;/p&gt;",
    "seed": {
        "parameters": [
            {
                "name": "Q1",
                "label": null,
                "min": 100,
                "max": 5000,
                "step": 1
            },
            {
                "name": "Q2",
                "label": null,
                "min": 100,
                "max": 5000,
                "step": 1
            }
        ],
        "calculated": [
            {
                "name": "A1",
                "label": "{{function}}",
                "function": "{{Q1}}+{{Q2}}"
            },
            {
                "name": "A2",
                "label": "{{function}}",
                "function": "math.abs({{Q1}}-{{Q2}})",
                "incorrect": true
            },
            {
                "name": "A3",
                "label": "{{function}}",
                "function": "{{Q1}}",
                "incorrect": true
            },
            {
                "name": "A4",
                "label": "{{function}}",
                "function": "{{Q1}}+{{Q2}}-10",
                "incorrect": true
            },
            {
                "name": "A5",
                "label": "{{function}}",
                "function": "{{Q1}}+{{Q2}}+10",
                "incorrect": true
            }
        ],
        "uniques": true
    },
    "algorithm": {
        "name": "trueFalse",
        "template": "Multiple choice – standard",
        "params": {
            "countCorrect": 1,
            "countIncorrect": 2,
            "showCheckIcon": false,
            "columns": 3
        }
    }
}</v>
      </c>
      <c r="AA121" s="47" t="s">
        <v>619</v>
      </c>
      <c r="AB121" s="22" t="str">
        <f t="shared" si="2"/>
        <v>M3-NyO-10a-I-1</v>
      </c>
      <c r="AC121" s="22" t="str">
        <f t="shared" si="3"/>
        <v>M3-NyO-10a-I-1-BR</v>
      </c>
      <c r="AD121" s="20" t="s">
        <v>47</v>
      </c>
      <c r="AE121" s="9"/>
      <c r="AF121" s="43"/>
      <c r="AG121" s="9" t="s">
        <v>49</v>
      </c>
    </row>
    <row r="122" ht="112.5" customHeight="1">
      <c r="A122" s="9" t="s">
        <v>611</v>
      </c>
      <c r="B122" s="8" t="s">
        <v>612</v>
      </c>
      <c r="C122" s="9" t="s">
        <v>50</v>
      </c>
      <c r="D122" s="10" t="s">
        <v>36</v>
      </c>
      <c r="E122" s="11"/>
      <c r="F122" s="45" t="s">
        <v>620</v>
      </c>
      <c r="G122" s="45"/>
      <c r="H122" s="12" t="s">
        <v>621</v>
      </c>
      <c r="I122" s="11" t="s">
        <v>38</v>
      </c>
      <c r="J122" s="11" t="s">
        <v>92</v>
      </c>
      <c r="K122" s="12" t="s">
        <v>622</v>
      </c>
      <c r="L122" s="13" t="s">
        <v>623</v>
      </c>
      <c r="M122" s="14" t="s">
        <v>42</v>
      </c>
      <c r="N122" s="32" t="s">
        <v>617</v>
      </c>
      <c r="O122" s="32" t="s">
        <v>624</v>
      </c>
      <c r="P122" s="32"/>
      <c r="Q122" s="14"/>
      <c r="R122" s="27"/>
      <c r="S122" s="27"/>
      <c r="T122" s="27"/>
      <c r="U122" s="27"/>
      <c r="V122" s="27"/>
      <c r="W122" s="27"/>
      <c r="X122" s="12"/>
      <c r="Y122" s="20" t="s">
        <v>45</v>
      </c>
      <c r="Z122" s="21" t="str">
        <f t="shared" si="1"/>
        <v>{
    "id": "M3-NyO-10a-E-1-BR",
    "stimulus": "&lt;p&gt;Aplique a relação fundamental da subtração para completar a seguinte operação.&lt;/p&gt;",
    "template": "&lt;p style=\"text-align: center\"&gt;{{response}} − {{Q1}} = {{Q2}}&lt;/p&gt;",
    "hint": "&lt;p&gt;De acordo com a relação fundamental da subtração, a soma entre o subtraendo e a diferença resulta no minuendo.&lt;/p&gt;",
    "feedback": "&lt;p&gt;De acordo com a relação fundamental da subtração, a soma entre o subtraendo e a diferença resulta no minuendo:&lt;/p&gt;&lt;p style=\"text-align: center\"&gt;{{Q1}} + {{Q2}} = {{A1}}&lt;/p&gt;",
    "seed": {
        "parameters": [
            {
                "name": "Q1",
                "label": null,
                "min": 100,
                "max": 5000,
                "step": 1
            },
            {
                "name": "Q2",
                "label": null,
                "min": 100,
                "max": 5000,
                "step": 1
            }
        ],
        "calculated": [
            {
                "name": "A1",
                "label": "{{function}}",
                "function": "{{Q1}}+{{Q2}}",
                "group": 1
            }
        ],
        "uniques": true
    },
    "algorithm": {
        "name": "calculateOperation",
        "params": {
            "method": "equivLiteral","keyboard":"NUMERICAL"
        }
    }
}</v>
      </c>
      <c r="AA122" s="47" t="s">
        <v>625</v>
      </c>
      <c r="AB122" s="22" t="str">
        <f t="shared" si="2"/>
        <v>M3-NyO-10a-E-1</v>
      </c>
      <c r="AC122" s="22" t="str">
        <f t="shared" si="3"/>
        <v>M3-NyO-10a-E-1-BR</v>
      </c>
      <c r="AD122" s="20" t="s">
        <v>47</v>
      </c>
      <c r="AE122" s="9"/>
      <c r="AF122" s="43"/>
      <c r="AG122" s="9" t="s">
        <v>49</v>
      </c>
    </row>
    <row r="123" ht="112.5" customHeight="1">
      <c r="A123" s="9" t="s">
        <v>626</v>
      </c>
      <c r="B123" s="8" t="s">
        <v>627</v>
      </c>
      <c r="C123" s="9" t="s">
        <v>35</v>
      </c>
      <c r="D123" s="10" t="s">
        <v>36</v>
      </c>
      <c r="E123" s="11"/>
      <c r="F123" s="25" t="s">
        <v>628</v>
      </c>
      <c r="G123" s="25"/>
      <c r="H123" s="25"/>
      <c r="I123" s="24" t="s">
        <v>38</v>
      </c>
      <c r="J123" s="24" t="s">
        <v>629</v>
      </c>
      <c r="K123" s="67" t="s">
        <v>630</v>
      </c>
      <c r="L123" s="67" t="s">
        <v>631</v>
      </c>
      <c r="M123" s="26" t="s">
        <v>42</v>
      </c>
      <c r="N123" s="34" t="s">
        <v>632</v>
      </c>
      <c r="O123" s="35" t="s">
        <v>633</v>
      </c>
      <c r="P123" s="18"/>
      <c r="Q123" s="22"/>
      <c r="R123" s="18"/>
      <c r="S123" s="18"/>
      <c r="T123" s="18"/>
      <c r="U123" s="18"/>
      <c r="V123" s="18"/>
      <c r="W123" s="18"/>
      <c r="X123" s="22"/>
      <c r="Y123" s="20" t="s">
        <v>45</v>
      </c>
      <c r="Z123" s="21" t="str">
        <f t="shared" si="1"/>
        <v>{"id":"M3-NyO-13a-I-1-BR","stimulus":"&lt;p&gt;Arraste os números para completar a sequência numérica.&lt;/p&gt;","template":"&lt;p style=\"text-align: center\"&gt;{{response}}, {{response}}, {{T1}}, {{Q1}}, {{T2}}, {{response}}, {{response}}&lt;/p&gt;","hint":"&lt;p&gt;Subtraia {{T1}} de {{Q1}} para encontrar o padrão da sequência.&lt;/p&gt;","feedback":"&lt;p&gt;Para encontrar o padrão da sequência, basta fazer:&lt;/p&gt;&lt;p style=\"text-align: center\"&gt;{{Q1}} − {{T1}} = {{Q2}}&lt;/p&gt;&lt;p style=\"text-align: center\"&gt;{{T2}} − {{Q1}} = {{Q2}}&lt;/p&gt;&lt;p&gt;Ou seja, cada número da sequência é {{Q2}} unidades a mais que o anterior.&lt;/p&gt;","seed":{"parameters":[{"name":"Q1","label":null,"min":301,"max":600,"step":1},{"name":"Q2","label":null,"list":["2","5","10","25","50","100"]}],"calculated":[{"name":"A1","label":"{{function}}","function":"{{Q1}}-3*{{Q2}}"},{"name":"A2","label":"{{function}}","function":"{{Q1}}-2*{{Q2}}"},{"name":"A3","label":"{{function}}","function":"{{Q1}}+2*{{Q2}}"},{"name":"A4","label":"{{function}}","function":"{{Q1}}+3*{{Q2}}"},{"name":"T1","label":"{{function}}","function":"{{Q1}}-{{Q2}}","temp":true},{"name":"T2","label":"{{function}}","function":"{{Q1}}+{{Q2}}","temp":true}],"uniques":true},"algorithm":{"name":"calculateOperation","template":"Cloze with drag &amp; drop","params":{"keyboard":"INTERMEDIATE"}}}</v>
      </c>
      <c r="AA123" s="21" t="s">
        <v>634</v>
      </c>
      <c r="AB123" s="22" t="str">
        <f t="shared" si="2"/>
        <v>M3-NyO-13a-I-1</v>
      </c>
      <c r="AC123" s="22" t="str">
        <f t="shared" si="3"/>
        <v>M3-NyO-13a-I-1-BR</v>
      </c>
      <c r="AD123" s="20" t="s">
        <v>47</v>
      </c>
      <c r="AE123" s="9"/>
      <c r="AF123" s="9" t="s">
        <v>48</v>
      </c>
      <c r="AG123" s="9" t="s">
        <v>49</v>
      </c>
    </row>
    <row r="124" ht="112.5" customHeight="1">
      <c r="A124" s="9" t="s">
        <v>626</v>
      </c>
      <c r="B124" s="8" t="s">
        <v>627</v>
      </c>
      <c r="C124" s="9" t="s">
        <v>50</v>
      </c>
      <c r="D124" s="10" t="s">
        <v>36</v>
      </c>
      <c r="E124" s="11"/>
      <c r="F124" s="23" t="s">
        <v>635</v>
      </c>
      <c r="G124" s="23"/>
      <c r="H124" s="25"/>
      <c r="I124" s="24" t="s">
        <v>38</v>
      </c>
      <c r="J124" s="24" t="s">
        <v>156</v>
      </c>
      <c r="K124" s="25" t="s">
        <v>630</v>
      </c>
      <c r="L124" s="23" t="s">
        <v>636</v>
      </c>
      <c r="M124" s="26" t="s">
        <v>42</v>
      </c>
      <c r="N124" s="34" t="s">
        <v>637</v>
      </c>
      <c r="O124" s="34" t="s">
        <v>638</v>
      </c>
      <c r="P124" s="18"/>
      <c r="Q124" s="22"/>
      <c r="R124" s="18"/>
      <c r="S124" s="18"/>
      <c r="T124" s="18"/>
      <c r="U124" s="18"/>
      <c r="V124" s="18"/>
      <c r="W124" s="18"/>
      <c r="X124" s="22"/>
      <c r="Y124" s="20" t="s">
        <v>45</v>
      </c>
      <c r="Z124" s="21" t="str">
        <f t="shared" si="1"/>
        <v>{"id":"M3-NyO-13a-E-1-BR","stimulus":"&lt;p&gt;Complete a sequência numérica.&lt;/p&gt;","template":"&lt;p style=\"text-align: center\"&gt;{{response}}, {{response}}, {{T2}}, {{Q1}}, {{T1}}, {{response}}, {{response}}&lt;/p&gt;","hint":"&lt;p&gt;Subtraia {{T2}} de {{Q1}} para encontrar o padrão da sequência.&lt;/p&gt;","feedback":"&lt;p&gt;Para encontrar o padrão da sequência, basta fazer:&lt;/p&gt;&lt;p style=\"text-align: center\"&gt;{{T1}} − {{Q1}} = {{Q2}}&lt;/p&gt;&lt;p style=\"text-align: center\"&gt;{{Q1}} − {{T2}} = {{Q2}}&lt;/p&gt;&lt;p&gt;Ou seja, cada número da sequência é {{Q2}} unidades a mais que o anterior.&lt;/p&gt;","seed":{"parameters":[{"name":"Q1","label":null,"min":301,"max":600,"step":1},{"name":"Q2","label":null,"list":[2,5,10,25,50,100]}],"calculated":[{"name":"T1","label":"{{function}}","function":"{{Q1}}+{{Q2}}","temp":true},{"name":"T2","label":"{{function}}","function":"{{Q1}}-{{Q2}}","temp":true},{"name":"A1","label":"{{function}}","function":"{{Q1}}-3*{{Q2}}"},{"name":"A2","label":"{{function}}","function":"{{Q1}}-2*{{Q2}}"},{"name":"A3","label":"{{function}}","function":"{{Q1}}+2*{{Q2}}"},{"name":"A4","label":"{{function}}","function":"{{Q1}}+3*{{Q2}}"}],"uniques":true},"algorithm":{"name":"calculateOperation","params":{"method":"equivLiteral","keyboard":"NUMERICAL"}}}</v>
      </c>
      <c r="AA124" s="21" t="s">
        <v>639</v>
      </c>
      <c r="AB124" s="22" t="str">
        <f t="shared" si="2"/>
        <v>M3-NyO-13a-E-1</v>
      </c>
      <c r="AC124" s="22" t="str">
        <f t="shared" si="3"/>
        <v>M3-NyO-13a-E-1-BR</v>
      </c>
      <c r="AD124" s="20" t="s">
        <v>47</v>
      </c>
      <c r="AE124" s="24"/>
      <c r="AF124" s="9" t="s">
        <v>48</v>
      </c>
      <c r="AG124" s="9" t="s">
        <v>49</v>
      </c>
    </row>
    <row r="125" ht="112.5" customHeight="1">
      <c r="A125" s="9" t="s">
        <v>640</v>
      </c>
      <c r="B125" s="8" t="s">
        <v>641</v>
      </c>
      <c r="C125" s="9" t="s">
        <v>35</v>
      </c>
      <c r="D125" s="10" t="s">
        <v>36</v>
      </c>
      <c r="E125" s="11"/>
      <c r="F125" s="23" t="s">
        <v>642</v>
      </c>
      <c r="G125" s="23"/>
      <c r="H125" s="25"/>
      <c r="I125" s="24" t="s">
        <v>38</v>
      </c>
      <c r="J125" s="24" t="s">
        <v>629</v>
      </c>
      <c r="K125" s="25" t="s">
        <v>630</v>
      </c>
      <c r="L125" s="23" t="s">
        <v>643</v>
      </c>
      <c r="M125" s="26" t="s">
        <v>42</v>
      </c>
      <c r="N125" s="34" t="s">
        <v>644</v>
      </c>
      <c r="O125" s="34" t="s">
        <v>645</v>
      </c>
      <c r="P125" s="18"/>
      <c r="Q125" s="22"/>
      <c r="R125" s="18"/>
      <c r="S125" s="18"/>
      <c r="T125" s="18"/>
      <c r="U125" s="18"/>
      <c r="V125" s="18"/>
      <c r="W125" s="18"/>
      <c r="X125" s="22"/>
      <c r="Y125" s="20" t="s">
        <v>45</v>
      </c>
      <c r="Z125" s="21" t="str">
        <f t="shared" si="1"/>
        <v>{"id":"M3-NyO-13b-I-1-BR","stimulus":"&lt;p&gt;Arraste os números para completar a sequência numérica.&lt;/p&gt;","template":"&lt;p style=\"text-align: center\"&gt;{{response}}, {{response}}, {{T2}}, {{Q1}}, {{T1}}, {{response}}, {{response}}&lt;/p&gt;","hint":"&lt;p&gt;Subtraia {{Q1}} de {{T2}} para encontrar o padrão da sequência.&lt;/p&gt;","feedback":"&lt;p&gt;Para encontrar o padrão da sequência, basta fazer:&lt;/p&gt;&lt;p style=\"text-align: center\"&gt;{{T2}} − {{Q1}} = {{Q2}}&lt;/p&gt;&lt;p style=\"text-align: center\"&gt;{{Q1}} − {{T1}} = {{Q2}}&lt;/p&gt;&lt;p&gt;Ou seja, cada número da sequência é {{Q2}} unidades a menos que o anterior.&lt;/p&gt;","seed":{"parameters":[{"name":"Q1","label":null,"min":301,"max":600,"step":1},{"name":"Q2","label":null,"list":[2,5,10,25,50,100]}],"calculated":[{"name":"T1","label":"{{function}}","function":"{{Q1}}-{{Q2}}","temp":true},{"name":"T2","label":"{{function}}","function":"{{Q1}}+{{Q2}}","temp":true},{"name":"A1","label":"{{function}}","function":"{{Q1}}+3*{{Q2}}"},{"name":"A2","label":"{{function}}","function":"{{Q1}}+2*{{Q2}}"},{"name":"A3","label":"{{function}}","function":"{{Q1}}-2*{{Q2}}"},{"name":"A4","label":"{{function}}","function":"{{Q1}}-3*{{Q2}}"}],"uniques":true},"algorithm":{"name":"calculateOperation","template":"Cloze with drag &amp; drop","params":{"keyboard":"NUMERICAL"}}}</v>
      </c>
      <c r="AA125" s="21" t="s">
        <v>646</v>
      </c>
      <c r="AB125" s="22" t="str">
        <f t="shared" si="2"/>
        <v>M3-NyO-13b-I-1</v>
      </c>
      <c r="AC125" s="22" t="str">
        <f t="shared" si="3"/>
        <v>M3-NyO-13b-I-1-BR</v>
      </c>
      <c r="AD125" s="20" t="s">
        <v>47</v>
      </c>
      <c r="AE125" s="24"/>
      <c r="AF125" s="9" t="s">
        <v>48</v>
      </c>
      <c r="AG125" s="9" t="s">
        <v>49</v>
      </c>
    </row>
    <row r="126" ht="112.5" customHeight="1">
      <c r="A126" s="9" t="s">
        <v>640</v>
      </c>
      <c r="B126" s="8" t="s">
        <v>641</v>
      </c>
      <c r="C126" s="9" t="s">
        <v>50</v>
      </c>
      <c r="D126" s="10" t="s">
        <v>36</v>
      </c>
      <c r="E126" s="11"/>
      <c r="F126" s="23" t="s">
        <v>635</v>
      </c>
      <c r="G126" s="23"/>
      <c r="H126" s="25"/>
      <c r="I126" s="24" t="s">
        <v>38</v>
      </c>
      <c r="J126" s="24" t="s">
        <v>156</v>
      </c>
      <c r="K126" s="25" t="s">
        <v>630</v>
      </c>
      <c r="L126" s="23" t="s">
        <v>643</v>
      </c>
      <c r="M126" s="26" t="s">
        <v>42</v>
      </c>
      <c r="N126" s="34" t="s">
        <v>644</v>
      </c>
      <c r="O126" s="34" t="s">
        <v>645</v>
      </c>
      <c r="P126" s="18"/>
      <c r="Q126" s="22"/>
      <c r="R126" s="18"/>
      <c r="S126" s="18"/>
      <c r="T126" s="18"/>
      <c r="U126" s="18"/>
      <c r="V126" s="18"/>
      <c r="W126" s="18"/>
      <c r="X126" s="22"/>
      <c r="Y126" s="20" t="s">
        <v>45</v>
      </c>
      <c r="Z126" s="21" t="str">
        <f t="shared" si="1"/>
        <v>{"id":"M3-NyO-13b-E-1-BR","stimulus":"&lt;p&gt;Complete a sequência numérica.&lt;/p&gt;","template":"&lt;p style=\"text-align: center\"&gt;{{response}}, {{response}}, {{T2}}, {{Q1}}, {{T1}}, {{response}}, {{response}}&lt;/p&gt;","hint":"&lt;p&gt;Subtraia {{Q1}} de {{T2}} para encontrar o padrão da sequência.&lt;/p&gt;","feedback":"&lt;p&gt;Para encontrar o padrão da sequência, basta fazer:&lt;/p&gt;&lt;p style=\"text-align: center\"&gt;{{T2}} − {{Q1}} = {{Q2}}&lt;/p&gt;&lt;p style=\"text-align: center\"&gt;{{Q1}} − {{T1}} = {{Q2}}&lt;/p&gt;&lt;p&gt;Ou seja, cada número da sequência é {{Q2}} unidades a menos que o anterior.&lt;/p&gt;","seed":{"parameters":[{"name":"Q1","label":null,"min":301,"max":600,"step":1},{"name":"Q2","label":null,"list":[2,5,10,25,50,100]}],"calculated":[{"name":"T1","label":"{{function}}","function":"{{Q1}}-{{Q2}}","temp":true},{"name":"T2","label":"{{function}}","function":"{{Q1}}+{{Q2}}","temp":true},{"name":"A1","label":"{{function}}","function":"{{Q1}}+3*{{Q2}}"},{"name":"A2","label":"{{function}}","function":"{{Q1}}+2*{{Q2}}"},{"name":"A3","label":"{{function}}","function":"{{Q1}}-2*{{Q2}}"},{"name":"A4","label":"{{function}}","function":"{{Q1}}-3*{{Q2}}"}],"uniques":true},"algorithm":{"name":"calculateOperation","params":{"method":"equivLiteral","keyboard":"NUMERICAL"}}}</v>
      </c>
      <c r="AA126" s="21" t="s">
        <v>647</v>
      </c>
      <c r="AB126" s="22" t="str">
        <f t="shared" si="2"/>
        <v>M3-NyO-13b-E-1</v>
      </c>
      <c r="AC126" s="22" t="str">
        <f t="shared" si="3"/>
        <v>M3-NyO-13b-E-1-BR</v>
      </c>
      <c r="AD126" s="20" t="s">
        <v>47</v>
      </c>
      <c r="AE126" s="24"/>
      <c r="AF126" s="9" t="s">
        <v>48</v>
      </c>
      <c r="AG126" s="9" t="s">
        <v>49</v>
      </c>
    </row>
    <row r="127" ht="112.5" customHeight="1">
      <c r="A127" s="24" t="s">
        <v>648</v>
      </c>
      <c r="B127" s="25" t="s">
        <v>649</v>
      </c>
      <c r="C127" s="9" t="s">
        <v>35</v>
      </c>
      <c r="D127" s="10" t="s">
        <v>36</v>
      </c>
      <c r="E127" s="11"/>
      <c r="F127" s="23" t="s">
        <v>650</v>
      </c>
      <c r="G127" s="23"/>
      <c r="H127" s="25"/>
      <c r="I127" s="25"/>
      <c r="J127" s="24" t="s">
        <v>39</v>
      </c>
      <c r="K127" s="23" t="s">
        <v>651</v>
      </c>
      <c r="L127" s="23" t="s">
        <v>652</v>
      </c>
      <c r="M127" s="26" t="s">
        <v>42</v>
      </c>
      <c r="N127" s="34" t="s">
        <v>653</v>
      </c>
      <c r="O127" s="34" t="s">
        <v>654</v>
      </c>
      <c r="P127" s="18"/>
      <c r="Q127" s="22"/>
      <c r="R127" s="18"/>
      <c r="S127" s="18"/>
      <c r="T127" s="18"/>
      <c r="U127" s="18"/>
      <c r="V127" s="18"/>
      <c r="W127" s="18"/>
      <c r="X127" s="22"/>
      <c r="Y127" s="20" t="s">
        <v>45</v>
      </c>
      <c r="Z127" s="21" t="str">
        <f t="shared" si="1"/>
        <v>{"id":"M3-NyO-33a-I-1-BR","stimulus":"&lt;p&gt;Arraste cada soma para aquela que dá o mesmo resultado.&lt;/p&gt;","hint":"&lt;p&gt;Duas adições com parcelas diferentes podem dar o mesmo resultado.&lt;/p&gt;","feedback":"&lt;p&gt;Duas adições com parcelas diferentes podem dar o mesmo resultado.&lt;/p&gt;","seed":{"parameters":[{"name":"Q11","label":null,"min":25,"max":50,"step":1},{"name":"Q12","label":null,"min":25,"max":50,"step":1},{"name":"Q13","label":null,"min":25,"max":50,"step":1},{"name":"Q21","label":null,"min":10,"max":24,"step":1},{"name":"Q22","label":null,"min":10,"max":24,"step":1},{"name":"Q23","label":null,"min":10,"max":24,"step":1},{"name":"Q31","label":null,"min":10,"max":24,"step":1},{"name":"Q32","label":null,"min":10,"max":24,"step":1},{"name":"Q33","label":null,"min":10,"max":24,"step":1}],"calculated":[{"name":"T11","label":"{{function}}","function":"{{Q11}}-{{Q21}}","temp":true},{"name":"T21","label":"{{function}}","function":"{{Q11}}-{{Q31}}","temp":true},{"name":"T12","label":"{{function}}","function":"{{Q12}}-{{Q22}}","temp":true},{"name":"T22","label":"{{function}}","function":"{{Q12}}-{{Q32}}","temp":true},{"name":"T13","label":"{{function}}","function":"{{Q13}}-{{Q23}}","temp":true},{"name":"T23","label":"{{function}}","function":"{{Q13}}-{{Q33}}","temp":true},{"name":"A1","label":"{{T11}} + {{Q21}}","function":"&lt;p&gt;{{T21}} + {{Q31}}&lt;/p&gt;","feedback":"&lt;p&gt;{{T11}} + {{Q21}} = {{T21}} + {{Q31}} = {{Q11}}&lt;/p&gt;"},{"name":"A2","label":"{{T12}} + {{Q22}}","function":"&lt;p&gt;{{T22}} + {{Q32}}&lt;/p&gt;","feedback":"&lt;p&gt;{{T12}} + {{Q22}} = {{T22}} + {{Q32}} = {{Q12}}&lt;/p&gt;"},{"name":"A3","label":"{{T13}} + {{Q23}}","function":"&lt;p&gt;{{T23}} + {{Q33}}&lt;/p&gt;","feedback":"&lt;p&gt;{{T13}} + {{Q23}} = {{T23}} + {{Q33}} = {{Q13}}&lt;/p&gt;"}],"isNumToWords":true,"uniques":true},"algorithm":{"name":"linkOperationResult","params":{"invert":true},"template":"Match list"}}</v>
      </c>
      <c r="AA127" s="21" t="s">
        <v>655</v>
      </c>
      <c r="AB127" s="22" t="str">
        <f t="shared" si="2"/>
        <v>M3-NyO-33a-I-1</v>
      </c>
      <c r="AC127" s="22" t="str">
        <f t="shared" si="3"/>
        <v>M3-NyO-33a-I-1-BR</v>
      </c>
      <c r="AD127" s="22"/>
      <c r="AE127" s="24"/>
      <c r="AF127" s="9" t="s">
        <v>48</v>
      </c>
      <c r="AG127" s="9"/>
    </row>
    <row r="128" ht="112.5" customHeight="1">
      <c r="A128" s="24" t="s">
        <v>648</v>
      </c>
      <c r="B128" s="25" t="s">
        <v>649</v>
      </c>
      <c r="C128" s="9" t="s">
        <v>50</v>
      </c>
      <c r="D128" s="10" t="s">
        <v>36</v>
      </c>
      <c r="E128" s="11"/>
      <c r="F128" s="25" t="s">
        <v>656</v>
      </c>
      <c r="G128" s="25"/>
      <c r="H128" s="25"/>
      <c r="I128" s="25"/>
      <c r="J128" s="24" t="s">
        <v>156</v>
      </c>
      <c r="K128" s="23" t="s">
        <v>657</v>
      </c>
      <c r="L128" s="25" t="s">
        <v>658</v>
      </c>
      <c r="M128" s="26" t="s">
        <v>42</v>
      </c>
      <c r="N128" s="34" t="s">
        <v>653</v>
      </c>
      <c r="O128" s="35" t="s">
        <v>659</v>
      </c>
      <c r="P128" s="18"/>
      <c r="Q128" s="22"/>
      <c r="R128" s="18"/>
      <c r="S128" s="18"/>
      <c r="T128" s="18"/>
      <c r="U128" s="18"/>
      <c r="V128" s="18"/>
      <c r="W128" s="18"/>
      <c r="X128" s="22"/>
      <c r="Y128" s="20" t="s">
        <v>45</v>
      </c>
      <c r="Z128" s="21" t="str">
        <f t="shared" si="1"/>
        <v>{"id":"M3-NyO-33a-E-1-BR","stimulus":"&lt;p&gt;Escreva o resultado dessas somas.&lt;/p&gt;","template":"&lt;p style=\"text-align: center\"&gt;{{T1}} + {{Q2}} = {{response}}&lt;/p&gt;&lt;p style=\"text-align: center\"&gt;{{T2}} + {{Q3}} = {{response}}&lt;/p&gt;","hint":"&lt;p&gt;Duas adições com parcelas diferentes podem dar o mesmo resultado.&lt;/p&gt;","feedback":"&lt;p&gt;Duas adições com parcelas diferentes podem dar o mesmo resultado. É o que ocorre neste caso:&lt;/p&gt;&lt;p style=\"text-align: center\"&gt;{{T1}} + {{Q2}} = {{T2}} + {{Q3}} = {{Q1}}&lt;/p&gt;","seed":{"parameters":[{"name":"Q1","label":null,"min":25,"max":50,"step":1},{"name":"Q2","label":null,"min":10,"max":24,"step":1},{"name":"Q3","label":null,"min":10,"max":24,"step":1}],"calculated":[{"name":"T1","label":"{{function}}","function":"{{Q1}}-{{Q2}}","temp":true},{"name":"T2","label":"{{function}}","function":"{{Q1}}-{{Q3}}","temp":true},{"name":"A1","label":"{{function}}","function":"{{Q1}}"},{"name":"A2","label":"{{function}}","function":"{{Q1}}"}],"uniques":true},"algorithm":{"name":"calculateOperation","params":{"method":"equivLiteral","keyboard":"NUMERICAL"}}}</v>
      </c>
      <c r="AA128" s="21" t="s">
        <v>660</v>
      </c>
      <c r="AB128" s="22" t="str">
        <f t="shared" si="2"/>
        <v>M3-NyO-33a-E-1</v>
      </c>
      <c r="AC128" s="22" t="str">
        <f t="shared" si="3"/>
        <v>M3-NyO-33a-E-1-BR</v>
      </c>
      <c r="AD128" s="22"/>
      <c r="AE128" s="24"/>
      <c r="AF128" s="9" t="s">
        <v>48</v>
      </c>
      <c r="AG128" s="9"/>
    </row>
    <row r="129" ht="112.5" customHeight="1">
      <c r="A129" s="9" t="s">
        <v>661</v>
      </c>
      <c r="B129" s="25" t="s">
        <v>662</v>
      </c>
      <c r="C129" s="9" t="s">
        <v>35</v>
      </c>
      <c r="D129" s="10" t="s">
        <v>36</v>
      </c>
      <c r="E129" s="11"/>
      <c r="F129" s="23" t="s">
        <v>663</v>
      </c>
      <c r="G129" s="23"/>
      <c r="H129" s="25"/>
      <c r="I129" s="25"/>
      <c r="J129" s="24" t="s">
        <v>39</v>
      </c>
      <c r="K129" s="25" t="s">
        <v>664</v>
      </c>
      <c r="L129" s="25" t="s">
        <v>665</v>
      </c>
      <c r="M129" s="26" t="s">
        <v>42</v>
      </c>
      <c r="N129" s="34" t="s">
        <v>666</v>
      </c>
      <c r="O129" s="35" t="s">
        <v>667</v>
      </c>
      <c r="P129" s="18"/>
      <c r="Q129" s="22"/>
      <c r="R129" s="18"/>
      <c r="S129" s="18"/>
      <c r="T129" s="18"/>
      <c r="U129" s="18"/>
      <c r="V129" s="18"/>
      <c r="W129" s="18"/>
      <c r="X129" s="22"/>
      <c r="Y129" s="20" t="s">
        <v>45</v>
      </c>
      <c r="Z129" s="21" t="str">
        <f t="shared" si="1"/>
        <v>{"id":"M3-NyO-37a-I-1-BR","stimulus":"&lt;p&gt;Arraste cada subtração para aquela que dá o mesmo resultado.&lt;/p&gt;","hint":"&lt;p&gt;Duas subtrações com minuendos e subtraendos diferentes podem dar o mesmo resultado.&lt;/p&gt;","feedback":"&lt;p&gt;Duas subtrações com minuendos e subtraendos diferentes podem dar o mesmo resultado.&lt;/p&gt;","seed":{"parameters":[{"name":"Q11","label":null,"min":1,"max":50,"step":1},{"name":"Q12","label":null,"min":1,"max":50,"step":1},{"name":"Q13","label":null,"min":1,"max":50,"step":1},{"name":"Q21","label":null,"min":1,"max":50,"step":1},{"name":"Q22","label":null,"min":1,"max":50,"step":1},{"name":"Q23","label":null,"min":1,"max":50,"step":1},{"name":"Q31","label":null,"min":1,"max":50,"step":1},{"name":"Q32","label":null,"min":1,"max":50,"step":1},{"name":"Q33","label":null,"min":1,"max":50,"step":1}],"calculated":[{"name":"T11","label":"{{function}}","function":"{{Q11}}+{{Q21}}","temp":true},{"name":"T21","label":"{{function}}","function":"{{Q11}}+{{Q31}}","temp":true},{"name":"T12","label":"{{function}}","function":"{{Q12}}+{{Q22}}","temp":true},{"name":"T22","label":"{{function}}","function":"{{Q12}}+{{Q32}}","temp":true},{"name":"T13","label":"{{function}}","function":"{{Q13}}+{{Q23}}","temp":true},{"name":"T23","label":"{{function}}","function":"{{Q13}}+{{Q33}}","temp":true},{"name":"A1","label":"{{T11}} − {{Q21}}","function":"&lt;p&gt;{{T21}} − {{Q31}}&lt;/p&gt;","feedback":"&lt;p&gt;{{T11}} − {{Q21}} = {{T21}} − {{Q31}} = {{Q11}}&lt;/p&gt;"},{"name":"A2","label":"{{T12}} − {{Q22}}","function":"&lt;p&gt;{{T22}} − {{Q32}}&lt;/p&gt;","feedback":"&lt;p&gt;{{T12}} − {{Q22}} = {{T22}} − {{Q32}} = {{Q12}}&lt;/p&gt;"},{"name":"A3","label":"{{T13}} − {{Q23}}","function":"&lt;p&gt;{{T23}} − {{Q33}}&lt;/p&gt;","feedback":"&lt;p&gt;{{T13}} − {{Q23}} = {{T23}} − {{Q33}} = {{Q13}}&lt;/p&gt;"}],"isNumToWords":true,"uniques":true},"algorithm":{"name":"linkOperationResult","params":{"invert":true},"template":"Match list"}}</v>
      </c>
      <c r="AA129" s="21" t="s">
        <v>668</v>
      </c>
      <c r="AB129" s="22" t="str">
        <f t="shared" si="2"/>
        <v>M3-NyO-37a-I-1</v>
      </c>
      <c r="AC129" s="22" t="str">
        <f t="shared" si="3"/>
        <v>M3-NyO-37a-I-1-BR</v>
      </c>
      <c r="AD129" s="22"/>
      <c r="AE129" s="24"/>
      <c r="AF129" s="9" t="s">
        <v>48</v>
      </c>
      <c r="AG129" s="9"/>
    </row>
    <row r="130" ht="112.5" customHeight="1">
      <c r="A130" s="9" t="s">
        <v>661</v>
      </c>
      <c r="B130" s="25" t="s">
        <v>662</v>
      </c>
      <c r="C130" s="9" t="s">
        <v>50</v>
      </c>
      <c r="D130" s="10" t="s">
        <v>36</v>
      </c>
      <c r="E130" s="11"/>
      <c r="F130" s="25" t="s">
        <v>669</v>
      </c>
      <c r="G130" s="25"/>
      <c r="H130" s="25"/>
      <c r="I130" s="25"/>
      <c r="J130" s="24" t="s">
        <v>156</v>
      </c>
      <c r="K130" s="25" t="s">
        <v>670</v>
      </c>
      <c r="L130" s="25" t="s">
        <v>671</v>
      </c>
      <c r="M130" s="26" t="s">
        <v>42</v>
      </c>
      <c r="N130" s="34" t="s">
        <v>666</v>
      </c>
      <c r="O130" s="35" t="s">
        <v>672</v>
      </c>
      <c r="P130" s="18"/>
      <c r="Q130" s="22"/>
      <c r="R130" s="18"/>
      <c r="S130" s="18"/>
      <c r="T130" s="18"/>
      <c r="U130" s="18"/>
      <c r="V130" s="18"/>
      <c r="W130" s="18"/>
      <c r="X130" s="22"/>
      <c r="Y130" s="20" t="s">
        <v>45</v>
      </c>
      <c r="Z130" s="21" t="str">
        <f t="shared" si="1"/>
        <v>{"id":"M3-NyO-37a-E-1-BR","stimulus":"&lt;p&gt;Calcule as subtrações.&lt;/p&gt;","template":"&lt;p style=\"text-align: center\"&gt;{{T1}} - {{Q2}} = {{response}}&lt;/p&gt;&lt;p style=\"text-align: center\"&gt;{{T2}} - {{Q3}} = {{response}}&lt;/p&gt;","hint":"&lt;p&gt;Duas subtrações com minuendos e subtraendos diferentes podem dar o mesmo resultado.&lt;/p&gt;","feedback":"&lt;p&gt;Duas subtrações com minuendos e subtraendos diferentes podem dar o mesmo resultado:&lt;/p&gt;&lt;p style=\"text-align: center\"&gt;{{T1}} − {{Q2}} = {{T2}} − {{Q3}} = {{Q1}}&lt;/p&gt;","seed":{"parameters":[{"name":"Q1","label":null,"min":20,"max":80,"step":1},{"name":"Q2","label":null,"min":1,"max":19,"step":1},{"name":"Q3","label":null,"min":1,"max":19,"step":1}],"calculated":[{"name":"T1","label":"{{function}}","function":"{{Q1}}+{{Q2}}","temp":true},{"name":"T2","label":"{{function}}","function":"{{Q1}}+{{Q3}}","temp":true},{"name":"A1","label":"{{function}}","function":"{{Q1}}"},{"name":"A2","label":"{{function}}","function":"{{Q1}}"}],"uniques":true},"algorithm":{"name":"calculateOperation","params":{"method":"equivLiteral","keyboard":"NUMERICAL"}}}</v>
      </c>
      <c r="AA130" s="21" t="s">
        <v>673</v>
      </c>
      <c r="AB130" s="22" t="str">
        <f t="shared" si="2"/>
        <v>M3-NyO-37a-E-1</v>
      </c>
      <c r="AC130" s="22" t="str">
        <f t="shared" si="3"/>
        <v>M3-NyO-37a-E-1-BR</v>
      </c>
      <c r="AD130" s="22"/>
      <c r="AE130" s="24"/>
      <c r="AF130" s="9" t="s">
        <v>48</v>
      </c>
      <c r="AG130" s="9"/>
    </row>
    <row r="131" ht="112.5" customHeight="1">
      <c r="A131" s="9" t="s">
        <v>674</v>
      </c>
      <c r="B131" s="8" t="s">
        <v>675</v>
      </c>
      <c r="C131" s="9" t="s">
        <v>35</v>
      </c>
      <c r="D131" s="10" t="s">
        <v>36</v>
      </c>
      <c r="E131" s="11"/>
      <c r="F131" s="13" t="s">
        <v>676</v>
      </c>
      <c r="G131" s="13"/>
      <c r="H131" s="8"/>
      <c r="I131" s="14" t="s">
        <v>38</v>
      </c>
      <c r="J131" s="14" t="s">
        <v>677</v>
      </c>
      <c r="K131" s="46" t="s">
        <v>678</v>
      </c>
      <c r="L131" s="45" t="s">
        <v>679</v>
      </c>
      <c r="M131" s="14" t="s">
        <v>42</v>
      </c>
      <c r="N131" s="8" t="s">
        <v>680</v>
      </c>
      <c r="O131" s="8" t="s">
        <v>681</v>
      </c>
      <c r="P131" s="8" t="s">
        <v>682</v>
      </c>
      <c r="Q131" s="22"/>
      <c r="R131" s="18"/>
      <c r="S131" s="18"/>
      <c r="T131" s="18"/>
      <c r="U131" s="18"/>
      <c r="V131" s="18"/>
      <c r="W131" s="18"/>
      <c r="X131" s="19"/>
      <c r="Y131" s="20" t="s">
        <v>45</v>
      </c>
      <c r="Z131" s="21" t="str">
        <f t="shared" si="1"/>
        <v>{
    "id": "M3-NyO-14a-I-1-BR",
    "stimulus": "&lt;p&gt;Arraste cada resultado para a multiplicação correspondente.&lt;/p&gt;",
    "template": "&lt;p style=\"text-align: center\"&gt;{{Q1}} × {{Q4}} = {{response}}&lt;/p&gt;&lt;p style=\"text-align: center\"&gt;{{Q2}} × {{Q5}} = {{response}}&lt;/p&gt;&lt;p style=\"text-align: center\"&gt;{{Q2}} × {{Q6}} = {{response}}&lt;/p&gt;",
    "hint": "&lt;p&gt;Recite a tabuada de multiplicação {{Q1}}, a do {{Q2}} e a do {{Q3}}.&lt;/p&gt;",
    "feedback": "&lt;p&gt;Memorize as tabuadas de multiplicação. Esta é a do {{Q1}}:&lt;/p&gt;&lt;table style=\"width: 50%; margin-left: 25%; margin-right: 25%;\"&gt;&lt;tbody&gt;&lt;tr&gt;&lt;td style=\"text-align: center; border:none\"&gt;{{Q1}} × &lt;span style=\"color: rgb(243, 121, 52);\"&gt;1&lt;/span&gt; = {{Q1}}&lt;/td&gt;&lt;td style=\"text-align: center; border:none\"&gt;{{Q1}} × &lt;span style=\"color: rgb(243, 121, 52);\"&gt;6&lt;/span&gt; = {{T5}}&lt;/td&gt;&lt;/tr&gt;&lt;tr&gt;&lt;td style=\"48.6697%; text-align: center; border:none\"&gt;{{Q1}} × &lt;span style=\"color: rgb(243, 121, 52);\"&gt;2&lt;/span&gt; = {{T1}}&lt;/td&gt;&lt;td style=\"text-align: center; border:none\"&gt;{{Q1}} × &lt;span style=\"color: rgb(243, 121, 52);\"&gt;7&lt;/span&gt; = {{T6}}&amp;nbsp;&lt;/td&gt;&lt;/tr&gt;&lt;tr&gt;&lt;td style=\"text-align: center; border:none\"&gt;{{Q1}} × &lt;span style=\"color: rgb(243, 121, 52);\"&gt;3&lt;/span&gt; = {{T2}}&lt;/td&gt;&lt;td style=\"text-align: center; border:none\"&gt;{{Q1}} × &lt;span style=\"color: rgb(243, 121, 52);\"&gt;8&lt;/span&gt; = {{T7}}&amp;nbsp;&lt;/td&gt;&lt;/tr&gt;&lt;tr&gt;&lt;td style=\"text-align: center; border:none\"&gt;{{Q1}} × &lt;span style=\"color: rgb(243, 121, 52);\"&gt;4&lt;/span&gt; = {{T3}}&lt;/td&gt;&lt;td style=\"text-align: center; border:none\"&gt;{{Q1}} × &lt;span style=\"color: rgb(243, 121, 52);\"&gt;9&lt;/span&gt; = {{T8}}&lt;/td&gt;&lt;/tr&gt;&lt;tr&gt;&lt;td style=\"text-align: center; border:none\"&gt;{{Q1}} × &lt;span style=\"color: rgb(243, 121, 52);\"&gt;5&lt;/span&gt; = {{T4}}&lt;/td&gt;&lt;td style=\"text-align: center; border:none\"&gt;{{Q1}} × &lt;span style=\"color: rgb(243, 121, 52);\"&gt;10&lt;/span&gt; = {{T9}}&lt;/td&gt;&lt;/tr&gt;&lt;/tbody&gt;&lt;/table&gt;",
    "seed": {
        "parameters": [
            {
                "name": "Q1",
                "label": null,
                "min": 1,
                "max": 10,
                "step": 1
            },
            {
                "name": "Q2",
                "label": null,
                "min": 1,
                "max": 10,
                "step": 1
            },
            {
                "name": "Q3",
                "label": null,
                "min": 1,
                "max": 10,
                "step": 1
            },
            {
                "name": "Q4",
                "label": null,
                "list": [
                    "1",
                    "2",
                    "3",
                    "5",
                    "7"
                ]
            },
            {
                "name": "Q5",
                "label": null,
                "list": [
                    "1",
                    "2",
                    "3",
                    "5",
                    "7"
                ]
            },
            {
                "name": "Q6",
                "label": null,
                "list": [
                    "1",
                    "2",
                    "3",
                    "5",
                    "7"
                ]
            }
        ],
        "calculated": [
            {
                "name": "T1",
                "label": null,
                "function": "{{Q1}}*2",
                "temp": true
            },
            {
                "name": "T2",
                "label": null,
                "function": "{{Q1}}*3",
                "temp": true
            },
            {
                "name": "T3",
                "label": null,
                "function": "{{Q1}}*4",
                "temp": true
            },
            {
                "name": "T4",
                "label": null,
                "function": "{{Q1}}*5",
                "temp": true
            },
            {
                "name": "T5",
                "label": null,
                "function": "{{Q1}}*6",
                "temp": true
            },
            {
                "name": "T6",
                "label": null,
                "function": "{{Q1}}*7",
                "temp": true
            },
            {
                "name": "T7",
                "label": null,
                "function": "{{Q1}}*8",
                "temp": true
            },
            {
                "name": "T8",
                "label": null,
                "function": "{{Q1}}*9",
                "temp": true
            },
            {
                "name": "T9",
                "label": null,
                "function": "{{Q1}}*10",
                "temp": true
            },
            {
                "name": "A1",
                "label": "{{function}}",
                "function": "{{Q1}}*{{Q4}}"
            },
            {
                "name": "A2",
                "label": "{{function}}",
                "function": "{{Q2}}*{{Q5}}"
            },
            {
                "name": "A3",
                "label": "{{function}}",
                "function": "{{Q3}}*{{Q6}}"
            }
        ],
        "uniques": true
    },
    "algorithm": {
        "name": "calculateOperation",
        "template": "Cloze with drag &amp; drop",
        "params": {
            "keyboard": "NUMERICAL"
        }
    }
}</v>
      </c>
      <c r="AA131" s="21" t="s">
        <v>683</v>
      </c>
      <c r="AB131" s="22" t="str">
        <f t="shared" si="2"/>
        <v>M3-NyO-14a-I-1</v>
      </c>
      <c r="AC131" s="22" t="str">
        <f t="shared" si="3"/>
        <v>M3-NyO-14a-I-1-BR</v>
      </c>
      <c r="AD131" s="20" t="s">
        <v>47</v>
      </c>
      <c r="AE131" s="24"/>
      <c r="AF131" s="9" t="s">
        <v>48</v>
      </c>
      <c r="AG131" s="9" t="s">
        <v>49</v>
      </c>
    </row>
    <row r="132" ht="112.5" customHeight="1">
      <c r="A132" s="9" t="s">
        <v>674</v>
      </c>
      <c r="B132" s="8" t="s">
        <v>675</v>
      </c>
      <c r="C132" s="9" t="s">
        <v>50</v>
      </c>
      <c r="D132" s="10" t="s">
        <v>36</v>
      </c>
      <c r="E132" s="11"/>
      <c r="F132" s="13" t="s">
        <v>684</v>
      </c>
      <c r="G132" s="13"/>
      <c r="H132" s="8"/>
      <c r="I132" s="11" t="s">
        <v>38</v>
      </c>
      <c r="J132" s="11" t="s">
        <v>92</v>
      </c>
      <c r="K132" s="12" t="s">
        <v>685</v>
      </c>
      <c r="L132" s="13" t="s">
        <v>686</v>
      </c>
      <c r="M132" s="11" t="s">
        <v>42</v>
      </c>
      <c r="N132" s="8" t="s">
        <v>687</v>
      </c>
      <c r="O132" s="8" t="s">
        <v>681</v>
      </c>
      <c r="P132" s="8" t="s">
        <v>682</v>
      </c>
      <c r="Q132" s="22"/>
      <c r="R132" s="18"/>
      <c r="S132" s="18"/>
      <c r="T132" s="18"/>
      <c r="U132" s="18"/>
      <c r="V132" s="18"/>
      <c r="W132" s="18"/>
      <c r="X132" s="19"/>
      <c r="Y132" s="20" t="s">
        <v>45</v>
      </c>
      <c r="Z132" s="21" t="str">
        <f t="shared" si="1"/>
        <v>{
    "id": "M3-NyO-14a-E-1-BR",
    "stimulus": "&lt;p&gt;Escreva o resultado das seguintes multiplicações.&lt;/p&gt;",
    "template": "&lt;p style=\"text-align: center\"&gt;{{Q1}} × {{Q2}} = {{response}}&lt;/p&gt;&lt;p style=\"text-align: center\"&gt;{{Q2}} × {{Q4}} = {{response}}&lt;/p&gt;",
    "hint": "&lt;p&gt;Recite a tabuada de multiplicação do {{Q1}} e a do {{Q3}}.&lt;/p&gt;",
    "feedback": "&lt;p&gt;Memorize as tabuadas de multiplicação. Esta é a do {{Q1}}:&lt;/p&gt;&lt;table style=\"width: 50%; margin-left: 25%; margin-right: 25%;\"&gt;&lt;tbody&gt;&lt;tr&gt;&lt;td style=\"text-align: center; border:none\"&gt;{{Q1}} × &lt;span style=\"color: rgb(243, 121, 52);\"&gt;1&lt;/span&gt; = {{Q1}}&lt;/td&gt;&lt;td style=\"text-align: center; border:none\"&gt;{{Q1}} × &lt;span style=\"color: rgb(243, 121, 52);\"&gt;6&lt;/span&gt; = {{T5}}&lt;/td&gt;&lt;/tr&gt;&lt;tr&gt;&lt;td style=\"text-align: center; border:none\"&gt;{{Q1}} × &lt;span style=\"color: rgb(243, 121, 52);\"&gt;2&lt;/span&gt; = {{T1}}&lt;/td&gt;&lt;td style=\"text-align: center; border:none\"&gt;{{Q1}} × &lt;span style=\"color: rgb(243, 121, 52);\"&gt;7&lt;/span&gt; = {{T6}}&amp;nbsp;&lt;/td&gt;&lt;/tr&gt;&lt;tr&gt;&lt;td style=\"text-align: center; border:none\"&gt;{{Q1}} × &lt;span style=\"color: rgb(243, 121, 52);\"&gt;3&lt;/span&gt; = {{T2}}&lt;/td&gt;&lt;td style=\"text-align: center; border:none\"&gt;{{Q1}} × &lt;span style=\"color: rgb(243, 121, 52);\"&gt;8&lt;/span&gt; = {{T7}}&amp;nbsp;&lt;/td&gt;&lt;/tr&gt;&lt;tr&gt;&lt;td style=\"text-align: center; border:none\"&gt;{{Q1}} × &lt;span style=\"color: rgb(243, 121, 52);\"&gt;4&lt;/span&gt; = {{T3}}&lt;/td&gt;&lt;td style=\"text-align: center; border:none\"&gt;{{Q1}} × &lt;span style=\"color: rgb(243, 121, 52);\"&gt;9&lt;/span&gt; = {{T8}}&lt;/td&gt;&lt;/tr&gt;&lt;tr&gt;&lt;td style=\"text-align: center; border:none\"&gt;{{Q1}} × &lt;span style=\"color: rgb(243, 121, 52);\"&gt;5&lt;/span&gt; = {{T4}}&lt;/td&gt;&lt;td style=\"text-align: center; border:none\"&gt;{{Q1}} × &lt;span style=\"color: rgb(243, 121, 52);\"&gt;10&lt;/span&gt; = {{T9}}&lt;/td&gt;&lt;/tr&gt;&lt;/tbody&gt;&lt;/table&gt;",
    "seed": {
        "parameters": [
            {
                "name": "Q1",
                "label": null,
                "min": 1,
                "max": 10,
                "step": 1
            },
            {
                "name": "Q2",
                "label": null,
                "min": 1,
                "max": 10,
                "step": 1
            },
            {
                "name": "Q3",
                "label": null,
                "min": 1,
                "max": 10,
                "step": 1
            },
            {
                "name": "Q4",
                "label": null,
                "min": 1,
                "max": 10,
                "step": 1
            }
        ],
        "calculated": [
            {
                "name": "A1",
                "label": "{{function}}",
                "function": "{{Q1}}*{{Q2}}"
            },
            {
                "name": "A2",
                "label": "{{function}}",
                "function": "{{Q3}}*{{Q4}}"
            },
            {
                "name": "T1",
                "label": "",
                "function": "{{Q1}}*2",
                "temp": true
            },
            {
                "name": "T2",
                "label": "",
                "function": "{{Q1}}*3",
                "temp": true
            },
            {
                "name": "T3",
                "label": "",
                "function": "{{Q1}}*4",
                "temp": true
            },
            {
                "name": "T4",
                "label": "",
                "function": "{{Q1}}*5",
                "temp": true
            },
            {
                "name": "T5",
                "label": "",
                "function": "{{Q1}}*6",
                "temp": true
            },
            {
                "name": "T6",
                "label": "",
                "function": "{{Q1}}*7",
                "temp": true
            },
            {
                "name": "T7",
                "label": "",
                "function": "{{Q1}}*8",
                "temp": true
            },
            {
                "name": "T8",
                "label": "",
                "function": "{{Q1}}*9",
                "temp": true
            },
            {
                "name": "T9",
                "label": null,
                "function": "{{Q1}}*10",
                "temp": true
            }
        ],
        "uniques": true
    },
    "algorithm": {
        "name": "calculateOperation",
        "params": {
            "method": "equivLiteral",
            "keyboard": "NUMERICAL"
        }
    }
}</v>
      </c>
      <c r="AA132" s="21" t="s">
        <v>688</v>
      </c>
      <c r="AB132" s="22" t="str">
        <f t="shared" si="2"/>
        <v>M3-NyO-14a-E-1</v>
      </c>
      <c r="AC132" s="22" t="str">
        <f t="shared" si="3"/>
        <v>M3-NyO-14a-E-1-BR</v>
      </c>
      <c r="AD132" s="20" t="s">
        <v>47</v>
      </c>
      <c r="AE132" s="24"/>
      <c r="AF132" s="9" t="s">
        <v>48</v>
      </c>
      <c r="AG132" s="9" t="s">
        <v>49</v>
      </c>
    </row>
    <row r="133" ht="112.5" customHeight="1">
      <c r="A133" s="9" t="s">
        <v>674</v>
      </c>
      <c r="B133" s="8" t="s">
        <v>675</v>
      </c>
      <c r="C133" s="9" t="s">
        <v>68</v>
      </c>
      <c r="D133" s="10" t="s">
        <v>36</v>
      </c>
      <c r="E133" s="11"/>
      <c r="F133" s="13" t="s">
        <v>689</v>
      </c>
      <c r="G133" s="13"/>
      <c r="H133" s="46"/>
      <c r="I133" s="14" t="s">
        <v>38</v>
      </c>
      <c r="J133" s="11" t="s">
        <v>92</v>
      </c>
      <c r="K133" s="12" t="s">
        <v>690</v>
      </c>
      <c r="L133" s="13" t="s">
        <v>691</v>
      </c>
      <c r="M133" s="14" t="s">
        <v>42</v>
      </c>
      <c r="N133" s="15" t="s">
        <v>692</v>
      </c>
      <c r="O133" s="15" t="s">
        <v>693</v>
      </c>
      <c r="P133" s="15" t="s">
        <v>694</v>
      </c>
      <c r="Q133" s="17"/>
      <c r="R133" s="18"/>
      <c r="S133" s="18"/>
      <c r="T133" s="18"/>
      <c r="U133" s="18"/>
      <c r="V133" s="18"/>
      <c r="W133" s="18"/>
      <c r="X133" s="19"/>
      <c r="Y133" s="20" t="s">
        <v>45</v>
      </c>
      <c r="Z133" s="21" t="str">
        <f t="shared" si="1"/>
        <v>{"id":"M3-NyO-14a-A-1-BR","stimulus":"&lt;p&gt;Um pacote de biscoitos custa &lt;span class=\"no-break\"&gt;R$ {{Q1}}.&lt;/span&gt; Qual é o preço de {{Q2}} pacotes?&lt;/p&gt;","template":"&lt;p&gt;O preço de {{Q2}} pacotes será de &lt;span class=\"no-break\"&gt;R$ {{response}}.&lt;/span&gt;&lt;/p&gt;","hint":"&lt;p&gt;Recite a tabuada de multiplicação do {{Q1}}:&lt;/p&gt;&lt;p style=\"text-align: center\"&gt;{{Q1}} × 1 = {{Q1}}&lt;/p&gt;&lt;p style=\"text-align: center\"&gt;{{Q1}} × 2 = {{T1}}&lt;/p&gt;&lt;p style=\"text-align: center\"&gt;{{Q1}} × 3 = {{T2}}&lt;/p&gt;&lt;p&gt;E assim sucessivamente.&lt;/p&gt;","feedback":"&lt;p&gt;O preço total é calculado multiplicando o preço de um pacote pelo número de pacotes:&lt;/p&gt;&lt;p style=\"text-align: center\"&gt;{{Q1}} × {{Q2}} = {{A1}}&lt;/p&gt;","seed":{"parameters":[{"name":"Q1","label":null,"min":1,"max":10,"step":1},{"name":"Q2","label":null,"min":2,"max":10,"step":1}],"calculated":[{"name":"A1","label":"{{function}}","function":"{{Q1}}*{{Q2}}"},{"name":"T1","label":"","function":"{{Q1}}*2","temp":true},{"name":"T2","label":"","function":"{{Q1}}*3","temp":true}],"uniques":true},"algorithm":{"name":"calculateOperation","params":{"method":"equivLiteral","keyboard":"NUMERICAL"}}}</v>
      </c>
      <c r="AA133" s="21" t="s">
        <v>695</v>
      </c>
      <c r="AB133" s="22" t="str">
        <f t="shared" si="2"/>
        <v>M3-NyO-14a-A-1</v>
      </c>
      <c r="AC133" s="22" t="str">
        <f t="shared" si="3"/>
        <v>M3-NyO-14a-A-1-BR</v>
      </c>
      <c r="AD133" s="20" t="s">
        <v>47</v>
      </c>
      <c r="AE133" s="9"/>
      <c r="AF133" s="9" t="s">
        <v>48</v>
      </c>
      <c r="AG133" s="9" t="s">
        <v>49</v>
      </c>
    </row>
    <row r="134" ht="112.5" customHeight="1">
      <c r="A134" s="9" t="s">
        <v>674</v>
      </c>
      <c r="B134" s="8" t="s">
        <v>675</v>
      </c>
      <c r="C134" s="9" t="s">
        <v>68</v>
      </c>
      <c r="D134" s="10" t="s">
        <v>36</v>
      </c>
      <c r="E134" s="11"/>
      <c r="F134" s="13" t="s">
        <v>696</v>
      </c>
      <c r="G134" s="13"/>
      <c r="H134" s="46"/>
      <c r="I134" s="14" t="s">
        <v>38</v>
      </c>
      <c r="J134" s="11" t="s">
        <v>92</v>
      </c>
      <c r="K134" s="13" t="s">
        <v>697</v>
      </c>
      <c r="L134" s="13" t="s">
        <v>691</v>
      </c>
      <c r="M134" s="14" t="s">
        <v>42</v>
      </c>
      <c r="N134" s="15" t="s">
        <v>692</v>
      </c>
      <c r="O134" s="15" t="s">
        <v>698</v>
      </c>
      <c r="P134" s="15" t="s">
        <v>694</v>
      </c>
      <c r="Q134" s="17"/>
      <c r="R134" s="18"/>
      <c r="S134" s="18"/>
      <c r="T134" s="18"/>
      <c r="U134" s="18"/>
      <c r="V134" s="18"/>
      <c r="W134" s="18"/>
      <c r="X134" s="19"/>
      <c r="Y134" s="20" t="s">
        <v>45</v>
      </c>
      <c r="Z134" s="21" t="str">
        <f t="shared" si="1"/>
        <v>{"id":"M3-NyO-14a-A-2-BR","stimulus":"&lt;p&gt;Cada seção de um catálogo de loja de móveis tem {{Q1}} páginas. Se há no total {{Q2}} seções, quantas páginas tem o catálogo?&lt;/p&gt;","template":"&lt;p&gt;O catálogo tem {{response}} páginas.&lt;/p&gt;","hint":"&lt;p&gt;Recite a tabuada de multiplicação do {{Q1}}:&lt;/p&gt;&lt;p style=\"text-align: center\"&gt;{{Q1}} × 1 = {{Q1}}&lt;/p&gt;&lt;p style=\"text-align: center\"&gt;{{Q1}} × 2 = {{T1}}&lt;/p&gt;&lt;p style=\"text-align: center\"&gt;{{Q1}} × 3 = {{T2}}&lt;/p&gt;&lt;p&gt;E assim sucessivamente.&lt;/p&gt;","feedback":"&lt;p&gt;O número total de páginas é calculado multiplicando o número de páginas de uma seção pelo número de seções:&lt;/p&gt;&lt;p style=\"text-align: center\"&gt;{{Q1}} × {{Q2}} = {{A1}}&lt;/p&gt;","seed":{"parameters":[{"name":"Q1","label":null,"min":5,"max":10,"step":1},{"name":"Q2","label":null,"min":2,"max":10,"step":1}],"calculated":[{"name":"A1","label":"{{function}}","function":"{{Q1}}*{{Q2}}"},{"name":"T1","label":"","function":"{{Q1}}*2","temp":true},{"name":"T2","label":"","function":"{{Q1}}*3","temp":true}],"uniques":true},"algorithm":{"name":"calculateOperation","params":{"method":"equivLiteral","keyboard":"NUMERICAL"}}}</v>
      </c>
      <c r="AA134" s="21" t="s">
        <v>699</v>
      </c>
      <c r="AB134" s="22" t="str">
        <f t="shared" si="2"/>
        <v>M3-NyO-14a-A-2</v>
      </c>
      <c r="AC134" s="22" t="str">
        <f t="shared" si="3"/>
        <v>M3-NyO-14a-A-2-BR</v>
      </c>
      <c r="AD134" s="20" t="s">
        <v>47</v>
      </c>
      <c r="AE134" s="9"/>
      <c r="AF134" s="9" t="s">
        <v>48</v>
      </c>
      <c r="AG134" s="9" t="s">
        <v>49</v>
      </c>
    </row>
    <row r="135" ht="112.5" customHeight="1">
      <c r="A135" s="9" t="s">
        <v>674</v>
      </c>
      <c r="B135" s="8" t="s">
        <v>675</v>
      </c>
      <c r="C135" s="9" t="s">
        <v>68</v>
      </c>
      <c r="D135" s="10" t="s">
        <v>36</v>
      </c>
      <c r="E135" s="11"/>
      <c r="F135" s="13" t="s">
        <v>700</v>
      </c>
      <c r="G135" s="13"/>
      <c r="H135" s="46"/>
      <c r="I135" s="14" t="s">
        <v>38</v>
      </c>
      <c r="J135" s="11" t="s">
        <v>92</v>
      </c>
      <c r="K135" s="12" t="s">
        <v>701</v>
      </c>
      <c r="L135" s="13" t="s">
        <v>691</v>
      </c>
      <c r="M135" s="14" t="s">
        <v>42</v>
      </c>
      <c r="N135" s="15" t="s">
        <v>692</v>
      </c>
      <c r="O135" s="15" t="s">
        <v>702</v>
      </c>
      <c r="P135" s="15" t="s">
        <v>694</v>
      </c>
      <c r="Q135" s="17"/>
      <c r="R135" s="18"/>
      <c r="S135" s="18"/>
      <c r="T135" s="18"/>
      <c r="U135" s="18"/>
      <c r="V135" s="18"/>
      <c r="W135" s="18"/>
      <c r="X135" s="19"/>
      <c r="Y135" s="20" t="s">
        <v>45</v>
      </c>
      <c r="Z135" s="21" t="str">
        <f t="shared" si="1"/>
        <v>{"id":"M3-NyO-14a-A-3-BR","stimulus":"&lt;p&gt;Em uma rua há {{Q1}} carros estacionados. Quantos carros estacionados haverá em {{Q2}} ruas iguais?&lt;/p&gt;","template":"&lt;p&gt;Em {{Q2}} ruas haverá {{response}} carros.&lt;/p&gt;","hint":"&lt;p&gt;Recite a tabuada de multiplicação do {{Q1}}:&lt;/p&gt;&lt;p style=\"text-align: center\"&gt;{{Q1}} × 1 = {{Q1}}&lt;/p&gt;&lt;p style=\"text-align: center\"&gt;{{Q1}} × 2 = {{T1}}&lt;/p&gt;&lt;p style=\"text-align: center\"&gt;{{Q1}} × 3 = {{T2}}&lt;/p&gt;&lt;p&gt;E assim sucessivamente.&lt;/p&gt;","feedback":"&lt;p&gt;O número total de veículos é calculado multiplicando o número de carros em uma rua pelo número de ruas.&lt;/p&gt;&lt;p style=\"text-align: center\"&gt;{{Q1}} × {{Q2}} = {{A1}}&lt;/p&gt;","seed":{"parameters":[{"name":"Q1","label":null,"min":2,"max":10,"step":1},{"name":"Q2","label":null,"min":2,"max":10,"step":1}],"calculated":[{"name":"A1","label":"{{function}}","function":"{{Q1}}*{{Q2}}"},{"name":"T1","label":"","function":"{{Q1}}*2","temp":true},{"name":"T2","label":"","function":"{{Q1}}*3","temp":true}],"uniques":true},"algorithm":{"name":"calculateOperation","params":{"method":"equivLiteral","keyboard":"NUMERICAL"}}}</v>
      </c>
      <c r="AA135" s="21" t="s">
        <v>703</v>
      </c>
      <c r="AB135" s="22" t="str">
        <f t="shared" si="2"/>
        <v>M3-NyO-14a-A-3</v>
      </c>
      <c r="AC135" s="22" t="str">
        <f t="shared" si="3"/>
        <v>M3-NyO-14a-A-3-BR</v>
      </c>
      <c r="AD135" s="20" t="s">
        <v>47</v>
      </c>
      <c r="AE135" s="9"/>
      <c r="AF135" s="9" t="s">
        <v>48</v>
      </c>
      <c r="AG135" s="9" t="s">
        <v>49</v>
      </c>
    </row>
    <row r="136" ht="112.5" customHeight="1">
      <c r="A136" s="9" t="s">
        <v>674</v>
      </c>
      <c r="B136" s="8" t="s">
        <v>675</v>
      </c>
      <c r="C136" s="9" t="s">
        <v>68</v>
      </c>
      <c r="D136" s="10" t="s">
        <v>36</v>
      </c>
      <c r="E136" s="11"/>
      <c r="F136" s="13" t="s">
        <v>704</v>
      </c>
      <c r="G136" s="13"/>
      <c r="H136" s="46"/>
      <c r="I136" s="14" t="s">
        <v>38</v>
      </c>
      <c r="J136" s="11" t="s">
        <v>92</v>
      </c>
      <c r="K136" s="12" t="s">
        <v>705</v>
      </c>
      <c r="L136" s="13" t="s">
        <v>691</v>
      </c>
      <c r="M136" s="14" t="s">
        <v>42</v>
      </c>
      <c r="N136" s="15" t="s">
        <v>692</v>
      </c>
      <c r="O136" s="15" t="s">
        <v>706</v>
      </c>
      <c r="P136" s="15" t="s">
        <v>694</v>
      </c>
      <c r="Q136" s="17"/>
      <c r="R136" s="18"/>
      <c r="S136" s="18"/>
      <c r="T136" s="18"/>
      <c r="U136" s="18"/>
      <c r="V136" s="18"/>
      <c r="W136" s="18"/>
      <c r="X136" s="19"/>
      <c r="Y136" s="20" t="s">
        <v>45</v>
      </c>
      <c r="Z136" s="21" t="str">
        <f t="shared" si="1"/>
        <v>{"id":"M3-NyO-14a-A-4-BR","stimulus":"&lt;p&gt;Durante uma olimpíada, {{Q1}} atletas de um país ganharam {{Q2}} medalhas cada um. Quantas medalhas eles ganharam ao todo?&lt;/p&gt;","template":"&lt;p&gt;Os {{Q1}} atletas conseguiram juntos {{response}} medalhas.&lt;/p&gt;","hint":"&lt;p&gt;Recite a tabuada de multiplicação do {{Q1}}:&lt;/p&gt;&lt;p style=\"text-align: center\"&gt;{{Q1}} × 1 = {{Q1}}&lt;/p&gt;&lt;p style=\"text-align: center\"&gt;{{Q1}} × 2 = {{T1}}&lt;/p&gt;&lt;p style=\"text-align: center\"&gt;{{Q1}} × 3 = {{T2}}&lt;/p&gt;&lt;p&gt;E assim sucessivamente.&lt;/p&gt;","feedback":"&lt;p&gt;O número total de medalhas é calculado multiplicando o número de atletas pelo número de medalhas.&lt;/p&gt;&lt;p style=\"text-align: center\"&gt;{{Q1}} × {{Q2}} = {{A1}}&lt;/p&gt;","seed":{"parameters":[{"name":"Q1","label":null,"min":2,"max":10,"step":1},{"name":"Q2","label":null,"min":2,"max":10,"step":1}],"calculated":[{"name":"A1","label":"{{function}}","function":"{{Q1}}*{{Q2}}"},{"name":"T1","label":"","function":"{{Q1}}*2","temp":true},{"name":"T2","label":"","function":"{{Q1}}*3","temp":true}],"uniques":true},"algorithm":{"name":"calculateOperation","params":{"method":"equivLiteral","keyboard":"NUMERICAL"}}}</v>
      </c>
      <c r="AA136" s="21" t="s">
        <v>707</v>
      </c>
      <c r="AB136" s="22" t="str">
        <f t="shared" si="2"/>
        <v>M3-NyO-14a-A-4</v>
      </c>
      <c r="AC136" s="22" t="str">
        <f t="shared" si="3"/>
        <v>M3-NyO-14a-A-4-BR</v>
      </c>
      <c r="AD136" s="20" t="s">
        <v>47</v>
      </c>
      <c r="AE136" s="9"/>
      <c r="AF136" s="9" t="s">
        <v>48</v>
      </c>
      <c r="AG136" s="9" t="s">
        <v>49</v>
      </c>
    </row>
    <row r="137" ht="112.5" customHeight="1">
      <c r="A137" s="9" t="s">
        <v>674</v>
      </c>
      <c r="B137" s="8" t="s">
        <v>675</v>
      </c>
      <c r="C137" s="9" t="s">
        <v>68</v>
      </c>
      <c r="D137" s="10" t="s">
        <v>36</v>
      </c>
      <c r="E137" s="11"/>
      <c r="F137" s="13" t="s">
        <v>708</v>
      </c>
      <c r="G137" s="13"/>
      <c r="H137" s="46"/>
      <c r="I137" s="14" t="s">
        <v>38</v>
      </c>
      <c r="J137" s="11" t="s">
        <v>92</v>
      </c>
      <c r="K137" s="13" t="s">
        <v>709</v>
      </c>
      <c r="L137" s="13" t="s">
        <v>691</v>
      </c>
      <c r="M137" s="14" t="s">
        <v>42</v>
      </c>
      <c r="N137" s="15" t="s">
        <v>692</v>
      </c>
      <c r="O137" s="15" t="s">
        <v>710</v>
      </c>
      <c r="P137" s="15" t="s">
        <v>694</v>
      </c>
      <c r="Q137" s="17"/>
      <c r="R137" s="18"/>
      <c r="S137" s="18"/>
      <c r="T137" s="18"/>
      <c r="U137" s="18"/>
      <c r="V137" s="18"/>
      <c r="W137" s="18"/>
      <c r="X137" s="19"/>
      <c r="Y137" s="20" t="s">
        <v>45</v>
      </c>
      <c r="Z137" s="21" t="str">
        <f t="shared" si="1"/>
        <v>{"id":"M3-NyO-14a-A-5-BR","stimulus":"&lt;p&gt;Isabel comprou {{Q1}} caixas de lápis de cor, cada uma contendo {{Q2}} lápis. Quantos lápis Isabel tem?&lt;/p&gt;","template":"&lt;p&gt;Ela tem {{response}} lápis.&lt;/p&gt;","hint":"&lt;p&gt;Recite a tabuada de multiplicação do {{Q1}}:&lt;/p&gt;&lt;p style=\"text-align: center\"&gt;{{Q1}} × 1 = {{Q1}}&lt;/p&gt;&lt;p style=\"text-align: center\"&gt;{{Q1}} × 2 = {{T1}}&lt;/p&gt;&lt;p style=\"text-align: center\"&gt;{{Q1}} × 3 = {{T2}}&lt;/p&gt;&lt;p&gt;E assim sucessivamente.&lt;/p&gt;","feedback":"&lt;p&gt;O número total de lápis é calculado multiplicando o número de caixas pelo número de lápis em cada caixa.&lt;/p&gt;&lt;p style=\"text-align: center\"&gt;{{Q1}} × {{Q2}} = {{A1}}&lt;/p&gt;","seed":{"parameters":[{"name":"Q1","label":null,"min":2,"max":10,"step":1},{"name":"Q2","label":null,"min":5,"max":10,"step":1}],"calculated":[{"name":"A1","label":"{{function}}","function":"{{Q1}}*{{Q2}}"},{"name":"T1","label":"","function":"{{Q1}}*2","temp":true},{"name":"T2","label":"","function":"{{Q1}}*3","temp":true}],"uniques":true},"algorithm":{"name":"calculateOperation","params":{"method":"equivLiteral","keyboard":"NUMERICAL"}}}</v>
      </c>
      <c r="AA137" s="21" t="s">
        <v>711</v>
      </c>
      <c r="AB137" s="22" t="str">
        <f t="shared" si="2"/>
        <v>M3-NyO-14a-A-5</v>
      </c>
      <c r="AC137" s="22" t="str">
        <f t="shared" si="3"/>
        <v>M3-NyO-14a-A-5-BR</v>
      </c>
      <c r="AD137" s="20" t="s">
        <v>47</v>
      </c>
      <c r="AE137" s="9"/>
      <c r="AF137" s="9" t="s">
        <v>48</v>
      </c>
      <c r="AG137" s="9" t="s">
        <v>49</v>
      </c>
    </row>
    <row r="138" ht="112.5" customHeight="1">
      <c r="A138" s="9" t="s">
        <v>712</v>
      </c>
      <c r="B138" s="8" t="s">
        <v>713</v>
      </c>
      <c r="C138" s="9" t="s">
        <v>35</v>
      </c>
      <c r="D138" s="10" t="s">
        <v>36</v>
      </c>
      <c r="E138" s="20"/>
      <c r="F138" s="13" t="s">
        <v>714</v>
      </c>
      <c r="G138" s="13"/>
      <c r="H138" s="8"/>
      <c r="I138" s="14" t="s">
        <v>38</v>
      </c>
      <c r="J138" s="68" t="s">
        <v>278</v>
      </c>
      <c r="K138" s="45" t="s">
        <v>715</v>
      </c>
      <c r="L138" s="45" t="s">
        <v>716</v>
      </c>
      <c r="M138" s="11" t="s">
        <v>42</v>
      </c>
      <c r="N138" s="15" t="s">
        <v>717</v>
      </c>
      <c r="O138" s="8" t="s">
        <v>718</v>
      </c>
      <c r="P138" s="45" t="s">
        <v>719</v>
      </c>
      <c r="Q138" s="22"/>
      <c r="R138" s="18"/>
      <c r="S138" s="18"/>
      <c r="T138" s="18"/>
      <c r="U138" s="18"/>
      <c r="V138" s="18"/>
      <c r="W138" s="18"/>
      <c r="X138" s="22"/>
      <c r="Y138" s="20" t="s">
        <v>45</v>
      </c>
      <c r="Z138" s="21" t="str">
        <f t="shared" si="1"/>
        <v>{"id":"M3-NyO-14b-I-1-BR","stimulus":"&lt;p&gt;Selecione a igualdade correta entre adição e multiplicação.&lt;/p&gt;","hint":"&lt;p&gt;Uma multiplicação equivale a uma adição de parcelas iguais.&lt;/p&gt;","feedback":"&lt;p&gt;Uma multiplicação equivale a uma adição de parcelas iguais.&lt;/p&gt;","seed":{"parameters":[{"name":"Q1","label":null,"min":1,"max":10,"step":1},{"name":"Q2","label":null,"min":2,"max":10,"step":1},{"name":"Q3","label":null,"min":1,"max":10,"step":1},{"name":"Q4","label":null,"min":2,"max":10,"step":1},{"name":"Q5","label":null,"min":1,"max":10,"step":1},{"name":"Q6","label":null,"min":2,"max":10,"step":1},{"name":"Q7","label":null,"min":1,"max":10,"step":1},{"name":"Q8","label":null,"min":2,"max":10,"step":1}],"calculated":[{"name":"T5","label":"{{function}}","function":"'{{Q3}}'+' + {{Q3}}'.repeat({{Q4}}-1)","temp":true},{"name":"T6","label":"{{function}}","function":"'{{Q5}}'+' + {{Q5}}'.repeat({{Q6}}-1)","temp":true},{"name":"T7","label":"{{function}}","function":"'{{Q7}}'+' + {{Q7}}'.repeat({{Q8}}-1)","temp":true},{"name":"A1","label":"{{Q1}} × {{Q2}} = {{function}}","function":"'{{Q1}}'+' + {{Q1}}'.repeat({{Q2}}-1)"},{"name":"A2","label":"{{Q3}} × {{Q4}} = {{function}}","function":"'{{Q3}}'+' + {{Q3}}'.repeat({{Q4}})","incorrect":true,"feedback":"&lt;p&gt;A igualdade correta é:&lt;/p&gt;&lt;p&gt;{{Q3}} × {{Q4}} = {{T5}}&lt;/p&gt;"},{"name":"A3","label":"{{Q5}} × {{Q6}} = {{function}}","function":"'{{Q5}}'+' + {{Q5}}'.repeat({{Q6}}+1)","incorrect":true,"feedback":"&lt;p&gt;A igualdade correta é:&lt;/p&gt;&lt;p&gt;{{Q5}} × {{Q6}} = {{T6}}&lt;/p&gt;"},{"name":"A4","label":"{{Q7}} × {{Q8}} = {{function}}","function":"'{{Q7}}'+' + {{Q7}}'.repeat({{Q8}}+2)","incorrect":true,"feedback":"&lt;p&gt;A igualdade correta é:&lt;/p&gt;&lt;p&gt;{{Q7}} × {{Q8}} = {{T7}}&lt;/p&gt;"}],"uniques":true},"algorithm":{"name":"trueFalse","template":"Multiple choice – standard","params":{"countCorrect":1,"countIncorrect":2,"showCheckIcon":true}}}</v>
      </c>
      <c r="AA138" s="21" t="s">
        <v>720</v>
      </c>
      <c r="AB138" s="22" t="str">
        <f t="shared" si="2"/>
        <v>M3-NyO-14b-I-1</v>
      </c>
      <c r="AC138" s="22" t="str">
        <f t="shared" si="3"/>
        <v>M3-NyO-14b-I-1-BR</v>
      </c>
      <c r="AD138" s="20" t="s">
        <v>47</v>
      </c>
      <c r="AE138" s="9"/>
      <c r="AF138" s="9" t="s">
        <v>48</v>
      </c>
      <c r="AG138" s="9" t="s">
        <v>49</v>
      </c>
    </row>
    <row r="139" ht="112.5" customHeight="1">
      <c r="A139" s="9" t="s">
        <v>712</v>
      </c>
      <c r="B139" s="8" t="s">
        <v>713</v>
      </c>
      <c r="C139" s="9" t="s">
        <v>50</v>
      </c>
      <c r="D139" s="10" t="s">
        <v>36</v>
      </c>
      <c r="E139" s="20"/>
      <c r="F139" s="13" t="s">
        <v>721</v>
      </c>
      <c r="G139" s="13"/>
      <c r="H139" s="12"/>
      <c r="I139" s="11" t="s">
        <v>38</v>
      </c>
      <c r="J139" s="11" t="s">
        <v>92</v>
      </c>
      <c r="K139" s="45" t="s">
        <v>722</v>
      </c>
      <c r="L139" s="45" t="s">
        <v>723</v>
      </c>
      <c r="M139" s="14" t="s">
        <v>42</v>
      </c>
      <c r="N139" s="15" t="s">
        <v>717</v>
      </c>
      <c r="O139" s="8" t="s">
        <v>724</v>
      </c>
      <c r="P139" s="45"/>
      <c r="Q139" s="22"/>
      <c r="R139" s="18"/>
      <c r="S139" s="18"/>
      <c r="T139" s="18"/>
      <c r="U139" s="18"/>
      <c r="V139" s="18"/>
      <c r="W139" s="18"/>
      <c r="X139" s="22"/>
      <c r="Y139" s="20" t="s">
        <v>45</v>
      </c>
      <c r="Z139" s="21" t="str">
        <f t="shared" si="1"/>
        <v>{"id":"M3-NyO-14b-E-1-BR","stimulus":"&lt;p&gt;Escreva a multiplicação equivalente a esta adição. Escreva o menor número como o primeiro fator e o maior número como o segundo.&lt;/p&gt;","template":"&lt;p style=\"text-align: center\"&gt;{{T1}} = {{response}}&lt;/p&gt;","hint":"&lt;p&gt;Uma multiplicação equivale a uma adição de parcelas iguais.&lt;/p&gt;","feedback":"&lt;p&gt;Uma multiplicação equivale a uma adição de parcelas iguais.&lt;/p&gt;","seed":{"parameters":[{"name":"Q1","label":null,"min":2,"max":10,"step":1},{"name":"Q2","label":null,"min":2,"max":10,"step":1}],"calculated":[{"name":"T1","label":"{{function}}","function":"'{{Q1}}'+' + {{Q1}}'.repeat({{Q2}}-1)","temp":true},{"name":"T2","label":"{{function}}","function":"math.min({{Q1}}, {{Q2}})","temp":true},{"name":"T3","label":"{{function}}","function":"math.max({{Q1}}, {{Q2}})","temp":true},{"name":"A1","label":"{{function}}","function":"{{T2}}\\times{{T3}}"}],"uniques":true},"algorithm":{"name":"calculateOperation","params":{"method":"equivLiteral","keyboard":"INTERMEDIATE"}}}</v>
      </c>
      <c r="AA139" s="21" t="s">
        <v>725</v>
      </c>
      <c r="AB139" s="22" t="str">
        <f t="shared" si="2"/>
        <v>M3-NyO-14b-E-1</v>
      </c>
      <c r="AC139" s="22" t="str">
        <f t="shared" si="3"/>
        <v>M3-NyO-14b-E-1-BR</v>
      </c>
      <c r="AD139" s="20" t="s">
        <v>47</v>
      </c>
      <c r="AE139" s="9"/>
      <c r="AF139" s="9" t="s">
        <v>48</v>
      </c>
      <c r="AG139" s="9" t="s">
        <v>49</v>
      </c>
    </row>
    <row r="140" ht="112.5" customHeight="1">
      <c r="A140" s="9" t="s">
        <v>726</v>
      </c>
      <c r="B140" s="8" t="s">
        <v>727</v>
      </c>
      <c r="C140" s="9" t="s">
        <v>35</v>
      </c>
      <c r="D140" s="10" t="s">
        <v>36</v>
      </c>
      <c r="E140" s="11"/>
      <c r="F140" s="12" t="s">
        <v>728</v>
      </c>
      <c r="G140" s="12"/>
      <c r="H140" s="12"/>
      <c r="I140" s="11" t="s">
        <v>38</v>
      </c>
      <c r="J140" s="11" t="s">
        <v>278</v>
      </c>
      <c r="K140" s="13" t="s">
        <v>729</v>
      </c>
      <c r="L140" s="12" t="s">
        <v>730</v>
      </c>
      <c r="M140" s="14" t="s">
        <v>42</v>
      </c>
      <c r="N140" s="8" t="s">
        <v>731</v>
      </c>
      <c r="O140" s="8" t="s">
        <v>732</v>
      </c>
      <c r="P140" s="8" t="s">
        <v>733</v>
      </c>
      <c r="Q140" s="17"/>
      <c r="R140" s="18"/>
      <c r="S140" s="18"/>
      <c r="T140" s="18"/>
      <c r="U140" s="18"/>
      <c r="V140" s="18"/>
      <c r="W140" s="18"/>
      <c r="X140" s="19"/>
      <c r="Y140" s="20" t="s">
        <v>45</v>
      </c>
      <c r="Z140" s="21" t="str">
        <f t="shared" si="1"/>
        <v>{
    "id": "M3-NyO-14c-I-1-BR",
    "stimulus": "&lt;p&gt;Complete a seguinte multiplicação.&lt;/p&gt;&lt;p style=\"text-align: center\"&gt;{{Q1}} × ... = {{T1}}&lt;/p&gt;",
    "hint": "&lt;p&gt;A tabuada do {{Q1}} começa com:&lt;/p&gt;&lt;p&gt;{{Q1}} × &lt;span style=\"color: rgb(243, 121, 52);\"&gt;1&lt;/span&gt; = {{Q1}}&lt;/p&gt;&lt;p&gt;{{Q1}} × &lt;span style=\"color: rgb(243, 121, 52);\"&gt;2&lt;/span&gt; = {{T2}}&lt;/p&gt;&lt;p&gt;...&lt;/p&gt;",
    "feedback": "&lt;p&gt;A tabuada de multiplicação do {{Q1}} é:&lt;/p&gt;&lt;table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9,
                "step": 1
            },
            {
                "name": "Q2",
                "label": null,
                "min": 2,
                "max": 9,
                "step": 1
            },
            {
                "name": "Q3",
                "label": null,
                "min": 2,
                "max": 9,
                "step": 1
            },
            {
                "name": "Q4",
                "label": null,
                "min": 2,
                "max": 9,
                "step": 1
            }
        ],
        "calculated": [
            {
                "name": "A1",
                "label": "{{Q2}}",
                "function": "{{Q2}}"
            },
            {
                "name": "A2",
                "label": "{{Q3}}",
                "function": "",
                "incorrect": true
            },
            {
                "name": "A3",
                "label": "{{Q4}}",
                "function": "",
                "incorrect": true
            },
            {
                "name": "T1",
                "label": "",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"trueFalse",
        "template": "Multiple choice – standard",
        "params": {
            "countCorrect": 1,
            "countIncorrect": 2,
            "showCheckIcon": false,
            "columns": 3
        }
    }
}</v>
      </c>
      <c r="AA140" s="21" t="s">
        <v>734</v>
      </c>
      <c r="AB140" s="22" t="str">
        <f t="shared" si="2"/>
        <v>M3-NyO-14c-I-1</v>
      </c>
      <c r="AC140" s="22" t="str">
        <f t="shared" si="3"/>
        <v>M3-NyO-14c-I-1-BR</v>
      </c>
      <c r="AD140" s="20" t="s">
        <v>47</v>
      </c>
      <c r="AE140" s="9"/>
      <c r="AF140" s="9" t="s">
        <v>48</v>
      </c>
      <c r="AG140" s="9" t="s">
        <v>49</v>
      </c>
    </row>
    <row r="141" ht="112.5" customHeight="1">
      <c r="A141" s="9" t="s">
        <v>726</v>
      </c>
      <c r="B141" s="8" t="s">
        <v>727</v>
      </c>
      <c r="C141" s="9" t="s">
        <v>35</v>
      </c>
      <c r="D141" s="10" t="s">
        <v>36</v>
      </c>
      <c r="E141" s="11"/>
      <c r="F141" s="13" t="s">
        <v>735</v>
      </c>
      <c r="G141" s="13"/>
      <c r="H141" s="12"/>
      <c r="I141" s="11" t="s">
        <v>38</v>
      </c>
      <c r="J141" s="11" t="s">
        <v>278</v>
      </c>
      <c r="K141" s="13" t="s">
        <v>736</v>
      </c>
      <c r="L141" s="12" t="s">
        <v>730</v>
      </c>
      <c r="M141" s="14" t="s">
        <v>42</v>
      </c>
      <c r="N141" s="8" t="s">
        <v>731</v>
      </c>
      <c r="O141" s="8" t="s">
        <v>732</v>
      </c>
      <c r="P141" s="8" t="s">
        <v>733</v>
      </c>
      <c r="Q141" s="17"/>
      <c r="R141" s="18"/>
      <c r="S141" s="18"/>
      <c r="T141" s="18"/>
      <c r="U141" s="18"/>
      <c r="V141" s="18"/>
      <c r="W141" s="18"/>
      <c r="X141" s="19"/>
      <c r="Y141" s="20" t="s">
        <v>45</v>
      </c>
      <c r="Z141" s="21" t="str">
        <f t="shared" si="1"/>
        <v>{
    "id": "M3-NyO-14c-I-2-BR",
    "stimulus": "&lt;p&gt;Complete a seguinte multiplicação.&lt;/p&gt;&lt;p style=\"text-align: center\"&gt;... × {{Q1}} = {{T1}}&lt;/p&gt;",
    "hint": "&lt;p&gt;A tabuada do {{Q1}} começa com:&lt;/p&gt;&lt;p&gt;{{Q1}} × &lt;span style=\"color: rgb(243, 121, 52);\"&gt;1&lt;/span&gt; = {{Q1}}&lt;/p&gt;&lt;p&gt;{{Q1}} × &lt;span style=\"color: rgb(243, 121, 52);\"&gt;2&lt;/span&gt; = {{T2}}&lt;/p&gt;&lt;p&gt;...&lt;/p&gt;",
    "feedback": "&lt;p&gt;A tabuada de multiplicação do {{Q1}} é:&lt;/p&gt;&lt;table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9,
                "step": 1
            },
            {
                "name": "Q2",
                "label": null,
                "min": 2,
                "max": 9,
                "step": 1
            },
            {
                "name": "Q3",
                "label": null,
                "min": 2,
                "max": 9,
                "step": 1
            },
            {
                "name": "Q4",
                "label": null,
                "min": 2,
                "max": 9,
                "step": 1
            }
        ],
        "calculated": [
            {
                "name": "A1",
                "label": "{{Q2}}",
                "function": "{{Q2}}"
            },
            {
                "name": "A2",
                "label": "{{Q3}}",
                "function": "{{Q3}}",
                "incorrect": true
            },
            {
                "name": "A3",
                "label": "{{Q4}}",
                "function": "{{Q4}}",
                "incorrect": true
            },
            {
                "name": "T1",
                "label": "",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"trueFalse",
        "template": "Multiple choice – standard",
        "params": {
            "countCorrect": 1,
            "countIncorrect": 2,
            "showCheckIcon": false,
            "columns": 3
        }
    }
}</v>
      </c>
      <c r="AA141" s="21" t="s">
        <v>737</v>
      </c>
      <c r="AB141" s="22" t="str">
        <f t="shared" si="2"/>
        <v>M3-NyO-14c-I-2</v>
      </c>
      <c r="AC141" s="22" t="str">
        <f t="shared" si="3"/>
        <v>M3-NyO-14c-I-2-BR</v>
      </c>
      <c r="AD141" s="20" t="s">
        <v>47</v>
      </c>
      <c r="AE141" s="9"/>
      <c r="AF141" s="9" t="s">
        <v>48</v>
      </c>
      <c r="AG141" s="9" t="s">
        <v>49</v>
      </c>
    </row>
    <row r="142" ht="112.5" customHeight="1">
      <c r="A142" s="9" t="s">
        <v>726</v>
      </c>
      <c r="B142" s="8" t="s">
        <v>727</v>
      </c>
      <c r="C142" s="9" t="s">
        <v>50</v>
      </c>
      <c r="D142" s="10" t="s">
        <v>36</v>
      </c>
      <c r="E142" s="11"/>
      <c r="F142" s="12" t="s">
        <v>738</v>
      </c>
      <c r="G142" s="12"/>
      <c r="H142" s="12"/>
      <c r="I142" s="11" t="s">
        <v>38</v>
      </c>
      <c r="J142" s="11" t="s">
        <v>92</v>
      </c>
      <c r="K142" s="13" t="s">
        <v>739</v>
      </c>
      <c r="L142" s="13" t="s">
        <v>740</v>
      </c>
      <c r="M142" s="14" t="s">
        <v>42</v>
      </c>
      <c r="N142" s="8" t="s">
        <v>741</v>
      </c>
      <c r="O142" s="8" t="s">
        <v>742</v>
      </c>
      <c r="P142" s="8" t="s">
        <v>743</v>
      </c>
      <c r="Q142" s="17"/>
      <c r="R142" s="18"/>
      <c r="S142" s="18"/>
      <c r="T142" s="18"/>
      <c r="U142" s="18"/>
      <c r="V142" s="18"/>
      <c r="W142" s="18"/>
      <c r="X142" s="19"/>
      <c r="Y142" s="20" t="s">
        <v>45</v>
      </c>
      <c r="Z142" s="21" t="str">
        <f t="shared" si="1"/>
        <v>{
    "id": "M3-NyO-14c-E-1-BR",
    "stimulus": "&lt;p&gt;Complete a seguinte multiplicação.&lt;/p&gt;",
    "template": "&lt;p&gt;{{response}} × {{Q2}} = {{T1}}&lt;/p&gt;",
    "hint": "&lt;p&gt;A tabuada do {{Q2}} começa com:&lt;/p&gt;&lt;p&gt;{{Q2}} × &lt;span style=\"color: rgb(243, 121, 52);\"&gt;1&lt;/span&gt; = {{Q2}}&lt;/p&gt;&lt;p&gt;{{Q2}} × &lt;span style=\"color: rgb(243, 121, 52);\"&gt;2&lt;/span&gt; = {{T2}}&lt;/p&gt;&lt;p&gt;...&lt;/p&gt;",
    "feedback": "&lt;p&gt;A tabuada de multiplicação do {{Q2}} é:&lt;/p&gt;&lt;table style=\"width: 50%; margin-left: 25%; margin-right: 25%;\"&gt;&lt;tbody&gt;&lt;tr&gt;&lt;td style=\"text-align: center; border:none\"&gt;{{Q2}} × &lt;span style=\"color: rgb(243, 121, 52);\"&gt;1&lt;/span&gt; = {{Q2}}&lt;/td&gt;&lt;td style=\"text-align: center; border:none\"&gt;{{Q2}} × &lt;span style=\"color: rgb(243, 121, 52);\"&gt;6&lt;/span&gt; = {{T6}}&lt;/td&gt;&lt;/tr&gt;&lt;tr&gt;&lt;td style=\"text-align: center; border:none\"&gt;{{Q2}} × &lt;span style=\"color: rgb(243, 121, 52);\"&gt;2&lt;/span&gt; = {{T2}}&lt;/td&gt;&lt;td style=\"text-align: center; border:none\"&gt;{{Q2}} × &lt;span style=\"color: rgb(243, 121, 52);\"&gt;7&lt;/span&gt; = {{T7}}&amp;nbsp;&lt;/td&gt;&lt;/tr&gt;&lt;tr&gt;&lt;td style=\"text-align: center; border:none\"&gt;{{Q2}} × &lt;span style=\"color: rgb(243, 121, 52);\"&gt;3&lt;/span&gt; = {{T3}}&lt;/td&gt;&lt;td style=\"text-align: center; border:none\"&gt;{{Q2}} × &lt;span style=\"color: rgb(243, 121, 52);\"&gt;8&lt;/span&gt; = {{T8}}&amp;nbsp;&lt;/td&gt;&lt;/tr&gt;&lt;tr&gt;&lt;td style=\"text-align: center; border:none\"&gt;{{Q2}} × &lt;span style=\"color: rgb(243, 121, 52);\"&gt;4&lt;/span&gt; = {{T4}}&lt;/td&gt;&lt;td style=\"text-align: center; border:none\"&gt;{{Q2}} × &lt;span style=\"color: rgb(243, 121, 52);\"&gt;9&lt;/span&gt; = {{T9}}&lt;/td&gt;&lt;/tr&gt;&lt;tr&gt;&lt;td style=\"text-align: center; border:none\"&gt;{{Q2}} × &lt;span style=\"color: rgb(243, 121, 52);\"&gt;5&lt;/span&gt; = {{T5}}&lt;/td&gt;&lt;td style=\"text-align: center; border:none\"&gt;{{Q2}} × &lt;span style=\"color: rgb(243, 121, 52);\"&gt;10&lt;/span&gt; = {{T10}}&lt;/td&gt;&lt;/tr&gt;&lt;/tbody&gt;&lt;/table&gt;",
    "seed": {
        "parameters": [
            {
                "name": "Q1",
                "label": null,
                "min": 2,
                "max": 9,
                "step": 1
            },
            {
                "name": "Q2",
                "label": null,
                "min": 2,
                "max": 9,
                "step": 1
            }
        ],
        "calculated": [
            {
                "name": "A1",
                "label": "{{Q1}}",
                "function": "{{Q1}}"
            },
            {
                "name": "T1",
                "label": "",
                "function": "{{Q1}}*{{Q2}}",
                "temp": true
            },
            {
                "name": "T2",
                "label": "",
                "function": "{{Q2}}*2",
                "temp": true
            },
            {
                "name": "T3",
                "label": "",
                "function": "{{Q2}}*3",
                "temp": true
            },
            {
                "name": "T4",
                "label": "",
                "function": "{{Q2}}*4",
                "temp": true
            },
            {
                "name": "T5",
                "label": "",
                "function": "{{Q2}}*5",
                "temp": true
            },
            {
                "name": "T6",
                "label": "",
                "function": "{{Q2}}*6",
                "temp": true
            },
            {
                "name": "T7",
                "label": "",
                "function": "{{Q2}}*7",
                "temp": true
            },
            {
                "name": "T8",
                "label": "",
                "function": "{{Q2}}*8",
                "temp": true
            },
            {
                "name": "T9",
                "label": "",
                "function": "{{Q2}}*9",
                "temp": true
            },
            {
                "name": "T10",
                "label": "",
                "function": "{{Q2}}*10",
                "temp": true
            }
        ],
        "uniques": true
    },
    "algorithm": {
        "name": "calculateOperation",
        "params": {
            "method": "equivLiteral",
            "keyboard": "NUMERICAL"
        }
    }
}</v>
      </c>
      <c r="AA142" s="21" t="s">
        <v>744</v>
      </c>
      <c r="AB142" s="22" t="str">
        <f t="shared" si="2"/>
        <v>M3-NyO-14c-E-1</v>
      </c>
      <c r="AC142" s="22" t="str">
        <f t="shared" si="3"/>
        <v>M3-NyO-14c-E-1-BR</v>
      </c>
      <c r="AD142" s="20" t="s">
        <v>47</v>
      </c>
      <c r="AE142" s="9"/>
      <c r="AF142" s="9" t="s">
        <v>48</v>
      </c>
      <c r="AG142" s="9" t="s">
        <v>49</v>
      </c>
    </row>
    <row r="143" ht="112.5" customHeight="1">
      <c r="A143" s="9" t="s">
        <v>726</v>
      </c>
      <c r="B143" s="8" t="s">
        <v>727</v>
      </c>
      <c r="C143" s="9" t="s">
        <v>50</v>
      </c>
      <c r="D143" s="10" t="s">
        <v>36</v>
      </c>
      <c r="E143" s="11"/>
      <c r="F143" s="12" t="s">
        <v>745</v>
      </c>
      <c r="G143" s="12"/>
      <c r="H143" s="12"/>
      <c r="I143" s="11" t="s">
        <v>38</v>
      </c>
      <c r="J143" s="11" t="s">
        <v>92</v>
      </c>
      <c r="K143" s="13" t="s">
        <v>746</v>
      </c>
      <c r="L143" s="13" t="s">
        <v>740</v>
      </c>
      <c r="M143" s="14" t="s">
        <v>42</v>
      </c>
      <c r="N143" s="8" t="s">
        <v>741</v>
      </c>
      <c r="O143" s="8" t="s">
        <v>742</v>
      </c>
      <c r="P143" s="8" t="s">
        <v>743</v>
      </c>
      <c r="Q143" s="17"/>
      <c r="R143" s="18"/>
      <c r="S143" s="18"/>
      <c r="T143" s="18"/>
      <c r="U143" s="18"/>
      <c r="V143" s="18"/>
      <c r="W143" s="18"/>
      <c r="X143" s="19"/>
      <c r="Y143" s="20" t="s">
        <v>45</v>
      </c>
      <c r="Z143" s="21" t="str">
        <f t="shared" si="1"/>
        <v>{
    "id": "M3-NyO-14c-E-2-BR",
    "stimulus": "&lt;p&gt;Complete a seguinte multiplicação.&lt;/p&gt;",
    "template": "&lt;p style=\"text-align: center\"&gt;{{Q2}} × {{response}} = {{T1}}&lt;/p&gt;",
    "hint": "&lt;p&gt;A tabuada do {{Q2}} começa com:&lt;/p&gt;&lt;p style=\"text-align: center\"&gt;{{Q2}} × &lt;span style=\"color: rgb(243, 121, 52);\"&gt;1&lt;/span&gt; = {{Q2}}&lt;/p&gt;&lt;p style=\"text-align: center\"&gt;{{Q2}} × &lt;span style=\"color: rgb(243, 121, 52);\"&gt;2&lt;/span&gt; = {{T2}}&lt;/p&gt;&lt;p&gt;...&lt;/p&gt;",
    "feedback": "&lt;p&gt;A tabuada de multiplicação do {{Q2}} é:&lt;/p&gt;&lt;table style=\"width: 50%; margin-left: 25%; margin-right: 25%;\"&gt;&lt;tbody&gt;&lt;tr&gt;&lt;td style=\"text-align: center; border:none\"&gt;{{Q2}} × &lt;span style=\"color: rgb(243, 121, 52);\"&gt;1&lt;/span&gt; = {{Q2}}&lt;/td&gt;&lt;td style=\"text-align: center; border:none\"&gt;{{Q2}} × &lt;span style=\"color: rgb(243, 121, 52);\"&gt;6&lt;/span&gt; = {{T6}}&lt;/td&gt;&lt;/tr&gt;&lt;tr&gt;&lt;td style=\"text-align: center; border:none\"&gt;{{Q2}} × &lt;span style=\"color: rgb(243, 121, 52);\"&gt;2&lt;/span&gt; = {{T2}}&lt;/td&gt;&lt;td style=\"text-align: center; border:none\"&gt;{{Q2}} × &lt;span style=\"color: rgb(243, 121, 52);\"&gt;7&lt;/span&gt; = {{T7}}&amp;nbsp;&lt;/td&gt;&lt;/tr&gt;&lt;tr&gt;&lt;td style=\"text-align: center; border:none\"&gt;{{Q2}} × &lt;span style=\"color: rgb(243, 121, 52);\"&gt;3&lt;/span&gt; = {{T3}}&lt;/td&gt;&lt;td style=\"text-align: center; border:none\"&gt;{{Q2}} × &lt;span style=\"color: rgb(243, 121, 52);\"&gt;8&lt;/span&gt; = {{T8}}&amp;nbsp;&lt;/td&gt;&lt;/tr&gt;&lt;tr&gt;&lt;td style=\"text-align: center; border:none\"&gt;{{Q2}} × &lt;span style=\"color: rgb(243, 121, 52);\"&gt;4&lt;/span&gt; = {{T4}}&lt;/td&gt;&lt;td style=\"text-align: center; border:none\"&gt;{{Q2}} × &lt;span style=\"color: rgb(243, 121, 52);\"&gt;9&lt;/span&gt; = {{T9}}&lt;/td&gt;&lt;/tr&gt;&lt;tr&gt;&lt;td style=\"text-align: center; border:none\"&gt;{{Q2}} × &lt;span style=\"color: rgb(243, 121, 52);\"&gt;5&lt;/span&gt; = {{T5}}&lt;/td&gt;&lt;td style=\"text-align: center; border:none\"&gt;{{Q2}} × &lt;span style=\"color: rgb(243, 121, 52);\"&gt;10&lt;/span&gt; = {{T10}}&lt;/td&gt;&lt;/tr&gt;&lt;/tbody&gt;&lt;/table&gt;",
    "seed": {
        "parameters": [
            {
                "name": "Q1",
                "label": null,
                "min": 2,
                "max": 9,
                "step": 1
            },
            {
                "name": "Q2",
                "label": null,
                "min": 2,
                "max": 9,
                "step": 1
            }
        ],
        "calculated": [
            {
                "name": "A1",
                "label": "{{Q1}}",
                "function": "{{Q1}}"
            },
            {
                "name": "T1",
                "label": "",
                "function": "{{Q1}}*{{Q2}}",
                "temp": true
            },
            {
                "name": "T2",
                "label": "",
                "function": "{{Q2}}*2",
                "temp": true
            },
            {
                "name": "T3",
                "label": "",
                "function": "{{Q2}}*3",
                "temp": true
            },
            {
                "name": "T4",
                "label": "",
                "function": "{{Q2}}*4",
                "temp": true
            },
            {
                "name": "T5",
                "label": "",
                "function": "{{Q2}}*5",
                "temp": true
            },
            {
                "name": "T6",
                "label": "",
                "function": "{{Q2}}*6",
                "temp": true
            },
            {
                "name": "T7",
                "label": "",
                "function": "{{Q2}}*7",
                "temp": true
            },
            {
                "name": "T8",
                "label": "",
                "function": "{{Q2}}*8",
                "temp": true
            },
            {
                "name": "T9",
                "label": "",
                "function": "{{Q2}}*9",
                "temp": true
            },
            {
                "name": "T10",
                "label": "",
                "function": "{{Q2}}*10",
                "temp": true
            }
        ],
        "uniques": true
    },
    "algorithm": {
        "name": "calculateOperation",
        "params": {
            "method": "equivLiteral",
            "keyboard": "NUMERICAL"
        }
    }
}</v>
      </c>
      <c r="AA143" s="21" t="s">
        <v>747</v>
      </c>
      <c r="AB143" s="22" t="str">
        <f t="shared" si="2"/>
        <v>M3-NyO-14c-E-2</v>
      </c>
      <c r="AC143" s="22" t="str">
        <f t="shared" si="3"/>
        <v>M3-NyO-14c-E-2-BR</v>
      </c>
      <c r="AD143" s="20" t="s">
        <v>47</v>
      </c>
      <c r="AE143" s="9"/>
      <c r="AF143" s="9" t="s">
        <v>48</v>
      </c>
      <c r="AG143" s="9" t="s">
        <v>49</v>
      </c>
    </row>
    <row r="144" ht="112.5" customHeight="1">
      <c r="A144" s="9" t="s">
        <v>726</v>
      </c>
      <c r="B144" s="8" t="s">
        <v>727</v>
      </c>
      <c r="C144" s="9" t="s">
        <v>68</v>
      </c>
      <c r="D144" s="10" t="s">
        <v>36</v>
      </c>
      <c r="E144" s="11"/>
      <c r="F144" s="13" t="s">
        <v>748</v>
      </c>
      <c r="G144" s="13"/>
      <c r="H144" s="19"/>
      <c r="I144" s="11" t="s">
        <v>38</v>
      </c>
      <c r="J144" s="11" t="s">
        <v>92</v>
      </c>
      <c r="K144" s="46" t="s">
        <v>749</v>
      </c>
      <c r="L144" s="13" t="s">
        <v>750</v>
      </c>
      <c r="M144" s="14" t="s">
        <v>42</v>
      </c>
      <c r="N144" s="8" t="s">
        <v>731</v>
      </c>
      <c r="O144" s="8" t="s">
        <v>732</v>
      </c>
      <c r="P144" s="8" t="s">
        <v>733</v>
      </c>
      <c r="Q144" s="17"/>
      <c r="R144" s="18"/>
      <c r="S144" s="18"/>
      <c r="T144" s="18"/>
      <c r="U144" s="18"/>
      <c r="V144" s="18"/>
      <c r="W144" s="18"/>
      <c r="X144" s="19"/>
      <c r="Y144" s="20" t="s">
        <v>45</v>
      </c>
      <c r="Z144" s="21" t="str">
        <f t="shared" si="1"/>
        <v>{
    "id": "M3-NyO-14c-A-1-BR",
    "stimulus": "&lt;p&gt;O dono de uma granja tem {{Q1}} galinhas em cada curral de sua propriedade. Se ele tem {{T1}} galinhas ao todo, quantos currais existem na granja? Complete a seguinte multiplicação para descobrir.&lt;/p&gt;&lt;p style=\"text-align: center\"&gt;{{Q1}} × ... = {{T1}}&lt;/p&gt;",
    "template": "A granja tem {{response}} currais.",
    "hint": "&lt;p&gt;A tabuada do {{Q1}} começa com:&lt;/p&gt;&lt;p&gt;{{Q1}} × &lt;span style=\"color: rgb(243, 121, 52);\"&gt;1&lt;/span&gt; = {{Q1}}&lt;/p&gt;&lt;p&gt;{{Q1}} × &lt;span style=\"color: rgb(243, 121, 52);\"&gt;2&lt;/span&gt; = {{T2}}&lt;/p&gt;&lt;p&gt;...&lt;/p&gt;",
    "feedback": "&lt;p&gt;A tabuada de multiplicação do {{Q1}} é:&lt;/p&gt;&lt;table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8,
                "step": 1
            },
            {
                "name": "Q2",
                "label": null,
                "min": 6,
                "max": 9,
                "step": 1
            }
        ],
        "calculated": [
            {
                "name": "A1",
                "label": "{{Q2}}",
                "function": "{{Q2}}"
            },
            {
                "name": "T1",
                "label": "",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v>
      </c>
      <c r="AA144" s="21" t="s">
        <v>751</v>
      </c>
      <c r="AB144" s="22" t="str">
        <f t="shared" si="2"/>
        <v>M3-NyO-14c-A-1</v>
      </c>
      <c r="AC144" s="22" t="str">
        <f t="shared" si="3"/>
        <v>M3-NyO-14c-A-1-BR</v>
      </c>
      <c r="AD144" s="20" t="s">
        <v>47</v>
      </c>
      <c r="AE144" s="9"/>
      <c r="AF144" s="9" t="s">
        <v>48</v>
      </c>
      <c r="AG144" s="9" t="s">
        <v>49</v>
      </c>
    </row>
    <row r="145" ht="112.5" customHeight="1">
      <c r="A145" s="9" t="s">
        <v>726</v>
      </c>
      <c r="B145" s="8" t="s">
        <v>727</v>
      </c>
      <c r="C145" s="9" t="s">
        <v>68</v>
      </c>
      <c r="D145" s="10" t="s">
        <v>36</v>
      </c>
      <c r="E145" s="11"/>
      <c r="F145" s="13" t="s">
        <v>752</v>
      </c>
      <c r="G145" s="13"/>
      <c r="H145" s="12" t="s">
        <v>753</v>
      </c>
      <c r="I145" s="11" t="s">
        <v>38</v>
      </c>
      <c r="J145" s="11" t="s">
        <v>92</v>
      </c>
      <c r="K145" s="46" t="s">
        <v>749</v>
      </c>
      <c r="L145" s="13" t="s">
        <v>750</v>
      </c>
      <c r="M145" s="14" t="s">
        <v>42</v>
      </c>
      <c r="N145" s="8" t="s">
        <v>731</v>
      </c>
      <c r="O145" s="8" t="s">
        <v>732</v>
      </c>
      <c r="P145" s="8" t="s">
        <v>733</v>
      </c>
      <c r="Q145" s="22"/>
      <c r="R145" s="18"/>
      <c r="S145" s="18"/>
      <c r="T145" s="18"/>
      <c r="U145" s="18"/>
      <c r="V145" s="18"/>
      <c r="W145" s="18"/>
      <c r="X145" s="22"/>
      <c r="Y145" s="20" t="s">
        <v>45</v>
      </c>
      <c r="Z145" s="21" t="str">
        <f t="shared" si="1"/>
        <v>{
    "id": "M3-NyO-14c-A-2-BR",
    "stimulus": "&lt;p&gt;Um edifício tem {{Q1}} janelas por andar. Se o prédio tem {{T1}} janelas no total, quantos andares ele possui? Complete a seguinte multiplicação para obter a resposta.&lt;/p&gt;&lt;p style=\"text-align: center\"&gt;... × {{Q1}} = {{T1}}&lt;/p&gt;",
    "template": "&lt;p&gt;O edifício tem {{response}} andares.&lt;/p&gt;",
    "hint": "&lt;p&gt;A tabuada do {{Q1}} começa com:&lt;/p&gt;&lt;p&gt;{{Q1}} × &lt;span style=\"color: rgb(243, 121, 52);\"&gt;1&lt;/span&gt; = {{Q1}}&lt;/p&gt;&lt;p&gt;{{Q1}} × &lt;span style=\"color: rgb(243, 121, 52);\"&gt;2&lt;/span&gt; = {{T2}}&lt;/p&gt;&lt;p&gt;...&lt;/p&gt;",
    "feedback": "&lt;p&gt;A tabuada de multiplicação do {{Q1}} é:&lt;/p&gt;&lt;table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8,
                "step": 1
            },
            {
                "name": "Q2",
                "label": null,
                "min": 6,
                "max": 9,
                "step": 1
            }
        ],
        "calculated": [
            {
                "name": "A1",
                "label": "{{function}}",
                "function": "{{Q2}}"
            },
            {
                "name": "T1",
                "label": "{{function}}",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v>
      </c>
      <c r="AA145" s="21" t="s">
        <v>754</v>
      </c>
      <c r="AB145" s="22" t="str">
        <f t="shared" si="2"/>
        <v>M3-NyO-14c-A-2</v>
      </c>
      <c r="AC145" s="22" t="str">
        <f t="shared" si="3"/>
        <v>M3-NyO-14c-A-2-BR</v>
      </c>
      <c r="AD145" s="20" t="s">
        <v>47</v>
      </c>
      <c r="AE145" s="24"/>
      <c r="AF145" s="9" t="s">
        <v>48</v>
      </c>
      <c r="AG145" s="9" t="s">
        <v>49</v>
      </c>
    </row>
    <row r="146" ht="112.5" customHeight="1">
      <c r="A146" s="9" t="s">
        <v>726</v>
      </c>
      <c r="B146" s="8" t="s">
        <v>727</v>
      </c>
      <c r="C146" s="9" t="s">
        <v>68</v>
      </c>
      <c r="D146" s="10" t="s">
        <v>36</v>
      </c>
      <c r="E146" s="11"/>
      <c r="F146" s="13" t="s">
        <v>755</v>
      </c>
      <c r="G146" s="13"/>
      <c r="H146" s="12"/>
      <c r="I146" s="11" t="s">
        <v>38</v>
      </c>
      <c r="J146" s="11" t="s">
        <v>92</v>
      </c>
      <c r="K146" s="45" t="s">
        <v>756</v>
      </c>
      <c r="L146" s="13" t="s">
        <v>750</v>
      </c>
      <c r="M146" s="14" t="s">
        <v>42</v>
      </c>
      <c r="N146" s="8" t="s">
        <v>731</v>
      </c>
      <c r="O146" s="8" t="s">
        <v>732</v>
      </c>
      <c r="P146" s="8" t="s">
        <v>733</v>
      </c>
      <c r="Q146" s="22"/>
      <c r="R146" s="18"/>
      <c r="S146" s="18"/>
      <c r="T146" s="18"/>
      <c r="U146" s="18"/>
      <c r="V146" s="18"/>
      <c r="W146" s="18"/>
      <c r="X146" s="22"/>
      <c r="Y146" s="20" t="s">
        <v>45</v>
      </c>
      <c r="Z146" s="21" t="str">
        <f t="shared" si="1"/>
        <v>{
    "id": "M3-NyO-14c-A-3-BR",
    "stimulus": "&lt;p&gt;Em uma sala de aula, as carteiras estão dispostas em {{Q1}} fileiras iguais. Se há um total de {{T1}} carteiras na sala, quantas carteiras tem cada fileira? Complete a seguinte multiplicação para obter a resposta.&lt;/p&gt;&lt;p style=\"text-align: center\"&gt;{{Q1}} × ... = {{T1}}&lt;/p&gt;",
    "template": "&lt;p&gt;Há {{response}} carteiras por fileira.&lt;/p&gt;",
    "hint": "&lt;p&gt;A tabuada do {{Q1}} começa com:&lt;/p&gt;&lt;p&gt;{{Q1}} × &lt;span style=\"color: rgb(243, 121, 52);\"&gt;1&lt;/span&gt; = {{Q1}}&lt;/p&gt;&lt;p&gt;{{Q1}} × &lt;span style=\"color: rgb(243, 121, 52);\"&gt;2&lt;/span&gt; = {{T2}}&lt;/p&gt;&lt;p&gt;...&lt;/p&gt;",
    "feedback": "&lt;p&gt;A tabuada de multiplicação do {{Q1}} é:&lt;/p&gt;&lt;table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3,
                "max": 6,
                "step": 1
            },
            {
                "name": "Q2",
                "label": null,
                "min": 4,
                "max": 6,
                "step": 1
            }
        ],
        "calculated": [
            {
                "name": "A1",
                "label": "{{function}}",
                "function": "{{Q2}}"
            },
            {
                "name": "T1",
                "label": "{{function}}",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v>
      </c>
      <c r="AA146" s="21" t="s">
        <v>757</v>
      </c>
      <c r="AB146" s="22" t="str">
        <f t="shared" si="2"/>
        <v>M3-NyO-14c-A-3</v>
      </c>
      <c r="AC146" s="22" t="str">
        <f t="shared" si="3"/>
        <v>M3-NyO-14c-A-3-BR</v>
      </c>
      <c r="AD146" s="20" t="s">
        <v>47</v>
      </c>
      <c r="AE146" s="24"/>
      <c r="AF146" s="9" t="s">
        <v>48</v>
      </c>
      <c r="AG146" s="9" t="s">
        <v>49</v>
      </c>
    </row>
    <row r="147" ht="112.5" customHeight="1">
      <c r="A147" s="9" t="s">
        <v>726</v>
      </c>
      <c r="B147" s="8" t="s">
        <v>727</v>
      </c>
      <c r="C147" s="9" t="s">
        <v>68</v>
      </c>
      <c r="D147" s="10" t="s">
        <v>36</v>
      </c>
      <c r="E147" s="11"/>
      <c r="F147" s="13" t="s">
        <v>758</v>
      </c>
      <c r="G147" s="13"/>
      <c r="H147" s="12" t="s">
        <v>759</v>
      </c>
      <c r="I147" s="11" t="s">
        <v>38</v>
      </c>
      <c r="J147" s="11" t="s">
        <v>92</v>
      </c>
      <c r="K147" s="46" t="s">
        <v>749</v>
      </c>
      <c r="L147" s="13" t="s">
        <v>750</v>
      </c>
      <c r="M147" s="14" t="s">
        <v>42</v>
      </c>
      <c r="N147" s="8" t="s">
        <v>731</v>
      </c>
      <c r="O147" s="8" t="s">
        <v>732</v>
      </c>
      <c r="P147" s="8" t="s">
        <v>733</v>
      </c>
      <c r="Q147" s="22"/>
      <c r="R147" s="18"/>
      <c r="S147" s="18"/>
      <c r="T147" s="18"/>
      <c r="U147" s="18"/>
      <c r="V147" s="18"/>
      <c r="W147" s="18"/>
      <c r="X147" s="22"/>
      <c r="Y147" s="20" t="s">
        <v>45</v>
      </c>
      <c r="Z147" s="21" t="str">
        <f t="shared" si="1"/>
        <v>{
    "id": "M3-NyO-14c-A-4-BR",
    "stimulus": "&lt;p&gt;Para organizar os livros em uma estante, Tatiana colocou {{Q1}} livros em cada prateleira. Se foram organizados no total {{T1}} livros, quantas prateleiras compõem a estante? Complete a seguinte multiplicação para obter a resposta.&lt;/p&gt;&lt;p style=\"text-align: center\"&gt;... × {{Q1}} = {{T1}}&lt;/p&gt;",
    "template": "&lt;p&gt;A estante tem {{response}} prateleiras.&lt;/p&gt;",
    "hint": "&lt;p&gt;A tabuada do {{Q1}} começa com:&lt;/p&gt;&lt;p&gt;{{Q1}} × &lt;span style=\"color: rgb(243, 121, 52);\"&gt;1&lt;/span&gt; = {{Q1}}&lt;/p&gt;&lt;p&gt;{{Q1}} × &lt;span style=\"color: rgb(243, 121, 52);\"&gt;2&lt;/span&gt; = {{T2}}&lt;/p&gt;&lt;p&gt;...&lt;/p&gt;",
    "feedback": "&lt;p&gt;A tabuada de multiplicação do {{Q1}} é:&lt;/p&gt;&lt;table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8,
                "step": 1
            },
            {
                "name": "Q2",
                "label": null,
                "min": 6,
                "max": 9,
                "step": 1
            }
        ],
        "calculated": [
            {
                "name": "A1",
                "label": "{{function}}",
                "function": "{{Q2}}"
            },
            {
                "name": "T1",
                "label": "{{function}}",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v>
      </c>
      <c r="AA147" s="21" t="s">
        <v>760</v>
      </c>
      <c r="AB147" s="22" t="str">
        <f t="shared" si="2"/>
        <v>M3-NyO-14c-A-4</v>
      </c>
      <c r="AC147" s="22" t="str">
        <f t="shared" si="3"/>
        <v>M3-NyO-14c-A-4-BR</v>
      </c>
      <c r="AD147" s="20" t="s">
        <v>47</v>
      </c>
      <c r="AE147" s="24"/>
      <c r="AF147" s="9" t="s">
        <v>48</v>
      </c>
      <c r="AG147" s="9" t="s">
        <v>49</v>
      </c>
    </row>
    <row r="148" ht="112.5" customHeight="1">
      <c r="A148" s="9" t="s">
        <v>726</v>
      </c>
      <c r="B148" s="8" t="s">
        <v>727</v>
      </c>
      <c r="C148" s="9" t="s">
        <v>68</v>
      </c>
      <c r="D148" s="10" t="s">
        <v>36</v>
      </c>
      <c r="E148" s="11"/>
      <c r="F148" s="13" t="s">
        <v>761</v>
      </c>
      <c r="G148" s="13"/>
      <c r="H148" s="12" t="s">
        <v>762</v>
      </c>
      <c r="I148" s="11" t="s">
        <v>38</v>
      </c>
      <c r="J148" s="11" t="s">
        <v>92</v>
      </c>
      <c r="K148" s="45" t="s">
        <v>763</v>
      </c>
      <c r="L148" s="13" t="s">
        <v>750</v>
      </c>
      <c r="M148" s="14" t="s">
        <v>42</v>
      </c>
      <c r="N148" s="8" t="s">
        <v>731</v>
      </c>
      <c r="O148" s="8" t="s">
        <v>732</v>
      </c>
      <c r="P148" s="8" t="s">
        <v>733</v>
      </c>
      <c r="Q148" s="22"/>
      <c r="R148" s="18"/>
      <c r="S148" s="18"/>
      <c r="T148" s="18"/>
      <c r="U148" s="18"/>
      <c r="V148" s="18"/>
      <c r="W148" s="18"/>
      <c r="X148" s="22"/>
      <c r="Y148" s="20" t="s">
        <v>45</v>
      </c>
      <c r="Z148" s="21" t="str">
        <f t="shared" si="1"/>
        <v>{
    "id": "M3-NyO-14c-A-5-BR",
    "stimulus": "&lt;p&gt;Um professor quer dividir a turma em {{Q1}} grupos com o mesmo número de alunos em cada grupo. Se há {{T1}} alunos na turma, quantos haverá em cada grupo? Complete a seguinte multiplicação para obter a resposta.&lt;/p&gt;&lt;p style=\"text-align: center\"&gt;{{Q1}} × ... = {{T1}}&lt;/p&gt;",
    "template": "&lt;p&gt;Cada grupo será composto por {{response}} estudantes.&lt;/p&gt;",
    "hint": "&lt;p&gt;A tabuada do {{Q1}} começa com:&lt;/p&gt;&lt;p&gt;{{Q1}} × &lt;span style=\"color: rgb(243, 121, 52);\"&gt;1&lt;/span&gt; = {{Q1}}&lt;/p&gt;&lt;p&gt;{{Q1}} × &lt;span style=\"color: rgb(243, 121, 52);\"&gt;2&lt;/span&gt; = {{T2}}&lt;/p&gt;&lt;p&gt;...&lt;/p&gt;",
    "feedback": "&lt;p&gt;A tabuada de multiplicação do {{Q1}} é:&lt;/p&gt;&lt;table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6,
                "step": 1
            },
            {
                "name": "Q2",
                "label": null,
                "min": 3,
                "max": 5,
                "step": 1
            }
        ],
        "calculated": [
            {
                "name": "A1",
                "label": "{{function}}",
                "function": "{{Q2}}"
            },
            {
                "name": "T1",
                "label": "{{function}}",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v>
      </c>
      <c r="AA148" s="21" t="s">
        <v>764</v>
      </c>
      <c r="AB148" s="22" t="str">
        <f t="shared" si="2"/>
        <v>M3-NyO-14c-A-5</v>
      </c>
      <c r="AC148" s="22" t="str">
        <f t="shared" si="3"/>
        <v>M3-NyO-14c-A-5-BR</v>
      </c>
      <c r="AD148" s="20" t="s">
        <v>47</v>
      </c>
      <c r="AE148" s="24"/>
      <c r="AF148" s="9" t="s">
        <v>48</v>
      </c>
      <c r="AG148" s="9" t="s">
        <v>49</v>
      </c>
    </row>
    <row r="149" ht="112.5" customHeight="1">
      <c r="A149" s="9" t="s">
        <v>765</v>
      </c>
      <c r="B149" s="8" t="s">
        <v>766</v>
      </c>
      <c r="C149" s="9" t="s">
        <v>35</v>
      </c>
      <c r="D149" s="10" t="s">
        <v>36</v>
      </c>
      <c r="E149" s="11"/>
      <c r="F149" s="13" t="s">
        <v>767</v>
      </c>
      <c r="G149" s="13"/>
      <c r="H149" s="12" t="s">
        <v>768</v>
      </c>
      <c r="I149" s="11" t="s">
        <v>38</v>
      </c>
      <c r="J149" s="11" t="s">
        <v>278</v>
      </c>
      <c r="K149" s="46" t="s">
        <v>769</v>
      </c>
      <c r="L149" s="13" t="s">
        <v>770</v>
      </c>
      <c r="M149" s="14" t="s">
        <v>42</v>
      </c>
      <c r="N149" s="15" t="s">
        <v>771</v>
      </c>
      <c r="O149" s="15" t="s">
        <v>772</v>
      </c>
      <c r="P149" s="16"/>
      <c r="Q149" s="17"/>
      <c r="R149" s="18"/>
      <c r="S149" s="18"/>
      <c r="T149" s="18"/>
      <c r="U149" s="18"/>
      <c r="V149" s="18"/>
      <c r="W149" s="18"/>
      <c r="X149" s="19"/>
      <c r="Y149" s="20" t="s">
        <v>45</v>
      </c>
      <c r="Z149" s="21" t="str">
        <f t="shared" si="1"/>
        <v>{"id":"M3-NyO-16a-I-1-BR","stimulus":"&lt;p&gt;Selecione a afirmação correta sobre a seguinte multiplicação.&lt;/p&gt;&lt;p style=\"text-align: center\"&gt;{{Q1}} × {{Q2}} = {{T1}}&lt;/p&gt;","hint":"&lt;p&gt;O multiplicando é o número que será somado quantas vezes o multiplicador indicar.&lt;/p&gt;","feedback":"&lt;p&gt;O multiplicando, {{Q2}}, é o número que é somado o número de vezes indicado pelo multiplicador, {{Q1}}. O produto é o resultado da operação, ou seja, {{T1}}.&lt;/p&gt;","seed":{"parameters":[{"name":"Q1","label":null,"min":2,"max":9,"step":1},{"name":"Q2","label":null,"min":2,"max":9,"step":1}],"calculated":[{"name":"A1","label":"{{Q1}} é o multiplicador."},{"name":"A2","label":"{{Q2}} é o multiplicando."},{"name":"A3","label":"{{T1}} é o produto."},{"name":"A4","label":"{{Q2}} é o multiplicador.","incorrect":true},{"name":"A5","label":"{{T1}} é o multiplicando.","incorrect":true},{"name":"A6","label":"{{Q1}} é o multiplicando.","incorrect":true},{"name":"A7","label":"{{T1}} é o multiplicador.","incorrect":true},{"name":"A8","label":"{{Q1}} é o produto.","incorrect":true},{"name":"A9","label":"{{Q2}} é o produto.","incorrect":true},{"name":"T1","function":"{{Q1}}*{{Q2}}","temp":true}],"uniques":true},"algorithm":{"name":"trueFalse","template":"Multiple choice – standard","params":{"countCorrect":1,"countIncorrect":2,"showCheckIcon":false,
            "columns": 3
        }
    }
}</v>
      </c>
      <c r="AA149" s="21" t="s">
        <v>773</v>
      </c>
      <c r="AB149" s="22" t="str">
        <f t="shared" si="2"/>
        <v>M3-NyO-16a-I-1</v>
      </c>
      <c r="AC149" s="22" t="str">
        <f t="shared" si="3"/>
        <v>M3-NyO-16a-I-1-BR</v>
      </c>
      <c r="AD149" s="20" t="s">
        <v>47</v>
      </c>
      <c r="AE149" s="9"/>
      <c r="AF149" s="9" t="s">
        <v>48</v>
      </c>
      <c r="AG149" s="9"/>
    </row>
    <row r="150" ht="112.5" customHeight="1">
      <c r="A150" s="9" t="s">
        <v>765</v>
      </c>
      <c r="B150" s="8" t="s">
        <v>766</v>
      </c>
      <c r="C150" s="9" t="s">
        <v>50</v>
      </c>
      <c r="D150" s="10" t="s">
        <v>36</v>
      </c>
      <c r="E150" s="11"/>
      <c r="F150" s="12" t="s">
        <v>774</v>
      </c>
      <c r="G150" s="12"/>
      <c r="H150" s="12" t="s">
        <v>775</v>
      </c>
      <c r="I150" s="11" t="s">
        <v>38</v>
      </c>
      <c r="J150" s="11" t="s">
        <v>52</v>
      </c>
      <c r="K150" s="46" t="s">
        <v>769</v>
      </c>
      <c r="L150" s="13" t="s">
        <v>776</v>
      </c>
      <c r="M150" s="14" t="s">
        <v>42</v>
      </c>
      <c r="N150" s="15" t="s">
        <v>771</v>
      </c>
      <c r="O150" s="15" t="s">
        <v>772</v>
      </c>
      <c r="P150" s="16"/>
      <c r="Q150" s="17"/>
      <c r="R150" s="18"/>
      <c r="S150" s="18"/>
      <c r="T150" s="18"/>
      <c r="U150" s="18"/>
      <c r="V150" s="18"/>
      <c r="W150" s="18"/>
      <c r="X150" s="19"/>
      <c r="Y150" s="20" t="s">
        <v>45</v>
      </c>
      <c r="Z150" s="21" t="str">
        <f t="shared" si="1"/>
        <v>{"id":"M3-NyO-16a-E-1-BR","stimulus":"&lt;p&gt;Nomeie os termos desta multiplicação.&lt;/p&gt;&lt;p style=\"text-align: center\"&gt;{{Q1}} × {{Q2}} = {{T1}}&lt;/p&gt;","template":"&lt;p&gt;{{Q1}} é o {{response}}.&lt;/p&gt;&lt;p&gt;{{Q2}} é o {{response}}.&lt;/p&gt;","hint":"&lt;p&gt;O multiplicando é o número que será somado quantas vezes o multiplicador indicar.&lt;/p&gt;","feedback":"&lt;p&gt;O multiplicando, {{Q2}}, é o número que é somado quantas vezes está indicado pelo multiplicador, {{Q1}}. O produto é o resultado da operação, ou seja, {{T1}}.&lt;/p&gt;","seed":{"parameters":[{"name":"Q1","label":null,"min":2,"max":9,"step":1},{"name":"Q2","label":null,"min":2,"max":9,"step":1}],"calculated":[{"name":"T1","function":"{{Q1}}*{{Q2}}","temp":true},{"name":"A1","label":"multiplicador"},{"name":"A2","label":"multiplicando"}],"uniques":true},"algorithm":{"name":"calculateOperation","template":"Cloze with text"}}</v>
      </c>
      <c r="AA150" s="21" t="s">
        <v>777</v>
      </c>
      <c r="AB150" s="22" t="str">
        <f t="shared" si="2"/>
        <v>M3-NyO-16a-E-1</v>
      </c>
      <c r="AC150" s="22" t="str">
        <f t="shared" si="3"/>
        <v>M3-NyO-16a-E-1-BR</v>
      </c>
      <c r="AD150" s="20" t="s">
        <v>47</v>
      </c>
      <c r="AE150" s="9"/>
      <c r="AF150" s="9" t="s">
        <v>48</v>
      </c>
      <c r="AG150" s="9"/>
    </row>
    <row r="151" ht="112.5" customHeight="1">
      <c r="A151" s="9" t="s">
        <v>765</v>
      </c>
      <c r="B151" s="8" t="s">
        <v>766</v>
      </c>
      <c r="C151" s="9" t="s">
        <v>50</v>
      </c>
      <c r="D151" s="10" t="s">
        <v>36</v>
      </c>
      <c r="E151" s="11"/>
      <c r="F151" s="12" t="s">
        <v>778</v>
      </c>
      <c r="G151" s="12"/>
      <c r="H151" s="12" t="s">
        <v>775</v>
      </c>
      <c r="I151" s="11" t="s">
        <v>38</v>
      </c>
      <c r="J151" s="11" t="s">
        <v>52</v>
      </c>
      <c r="K151" s="46" t="s">
        <v>769</v>
      </c>
      <c r="L151" s="13" t="s">
        <v>779</v>
      </c>
      <c r="M151" s="14" t="s">
        <v>42</v>
      </c>
      <c r="N151" s="15" t="s">
        <v>771</v>
      </c>
      <c r="O151" s="15" t="s">
        <v>772</v>
      </c>
      <c r="P151" s="16"/>
      <c r="Q151" s="17"/>
      <c r="R151" s="18"/>
      <c r="S151" s="18"/>
      <c r="T151" s="18"/>
      <c r="U151" s="18"/>
      <c r="V151" s="18"/>
      <c r="W151" s="18"/>
      <c r="X151" s="19"/>
      <c r="Y151" s="20" t="s">
        <v>45</v>
      </c>
      <c r="Z151" s="21" t="str">
        <f t="shared" si="1"/>
        <v>{"id":"M3-NyO-16a-E-2-BR","stimulus":"&lt;p&gt;Nomeie os termos desta multiplicação.&lt;/p&gt;&lt;p style=\"text-align: center\"&gt;{{Q1}} × {{Q2}} = {{T1}}&lt;/p&gt;","template":"&lt;p&gt;{{Q2}} é o {{response}}.&lt;/p&gt;&lt;p&gt;{{Q1}} é o {{response}}.&lt;/p&gt;","hint":"&lt;p&gt;O multiplicando é o número que será somado quantas vezes o multiplicador indicar.&lt;/p&gt;","feedback":"&lt;p&gt;O multiplicando, {{Q2}}, é o número que é somado quantas vezes está indicado pelo multiplicador, {{Q1}}. O produto é o resultado da operação, ou seja, {{T1}}.&lt;/p&gt;","seed":{"parameters":[{"name":"Q1","label":null,"min":2,"max":9,"step":1},{"name":"Q2","label":null,"min":2,"max":9,"step":1}],"calculated":[{"name":"T1","function":"{{Q1}}*{{Q2}}","temp":true},{"name":"A1","label":"multiplicando"},{"name":"A2","label":"multiplicador"}],"uniques":true},"algorithm":{"name":"calculateOperation","template":"Cloze with text"}}</v>
      </c>
      <c r="AA151" s="21" t="s">
        <v>780</v>
      </c>
      <c r="AB151" s="22" t="str">
        <f t="shared" si="2"/>
        <v>M3-NyO-16a-E-2</v>
      </c>
      <c r="AC151" s="22" t="str">
        <f t="shared" si="3"/>
        <v>M3-NyO-16a-E-2-BR</v>
      </c>
      <c r="AD151" s="20" t="s">
        <v>47</v>
      </c>
      <c r="AE151" s="9"/>
      <c r="AF151" s="9" t="s">
        <v>48</v>
      </c>
      <c r="AG151" s="9"/>
    </row>
    <row r="152" ht="112.5" customHeight="1">
      <c r="A152" s="9" t="s">
        <v>781</v>
      </c>
      <c r="B152" s="8" t="s">
        <v>782</v>
      </c>
      <c r="C152" s="9" t="s">
        <v>35</v>
      </c>
      <c r="D152" s="10" t="s">
        <v>36</v>
      </c>
      <c r="E152" s="11"/>
      <c r="F152" s="13" t="s">
        <v>783</v>
      </c>
      <c r="G152" s="13"/>
      <c r="H152" s="46"/>
      <c r="I152" s="14" t="s">
        <v>38</v>
      </c>
      <c r="J152" s="14" t="s">
        <v>278</v>
      </c>
      <c r="K152" s="13" t="s">
        <v>784</v>
      </c>
      <c r="L152" s="13" t="s">
        <v>785</v>
      </c>
      <c r="M152" s="14" t="s">
        <v>42</v>
      </c>
      <c r="N152" s="15" t="s">
        <v>786</v>
      </c>
      <c r="O152" s="15" t="s">
        <v>787</v>
      </c>
      <c r="P152" s="18"/>
      <c r="Q152" s="22"/>
      <c r="R152" s="18"/>
      <c r="S152" s="18"/>
      <c r="T152" s="18"/>
      <c r="U152" s="18"/>
      <c r="V152" s="18"/>
      <c r="W152" s="18"/>
      <c r="X152" s="22"/>
      <c r="Y152" s="20" t="s">
        <v>45</v>
      </c>
      <c r="Z152" s="21" t="str">
        <f t="shared" si="1"/>
        <v>{"id":"M3-NyO-16b-I-1-BR","stimulus":"&lt;p&gt;Selecione o resultado desta multiplicação: {{Q1}} × {{Q2}}.&lt;/p&gt;","hint":"&lt;p&gt;Comece multiplicando o último dígito do multiplicador pelo número do multiplicando.&lt;/p&gt;","feedback":"&lt;p&gt;O resultado da multiplicação de {{Q1}} por {{Q2}} é {{A1}}.&lt;/p&gt;","seed":{"parameters":[{"name":"Q1","label":null,"min":10,"max":999,"step":1},{"name":"Q2","label":null,"min":2,"max":9,"step":1},{"name":"Q3","label":null,"min":2,"max":9,"step":1},{"name":"Q4","label":null,"min":2,"max":9,"step":1},{"name":"Q5","label":null,"min":2,"max":9,"step":1}],"calculated":[{"name":"A1","label":"{{function}}","function":"{{Q1}}*{{Q2}}"},{"name":"A2","label":"{{function}}","function":"{{Q1}}+{{Q2}}","incorrect":true},{"name":"A3","label":"{{function}}","function":"{{Q1}}*{{Q3}}","incorrect":true},{"name":"A4","label":"{{function}}","function":"{{Q1}}*{{Q4}}","incorrect":true},{"name":"A5","label":"{{function}}","function":"{{Q1}}*{{Q5}}","incorrect":true}],"uniques":true},"algorithm":{"name":"trueFalse","template":"Multiple choice – standard","params":{"countCorrect":1,"countIncorrect":2,"showCheckIcon":false,
            "columns": 3
        }
    }
}</v>
      </c>
      <c r="AA152" s="21" t="s">
        <v>788</v>
      </c>
      <c r="AB152" s="22" t="str">
        <f t="shared" si="2"/>
        <v>M3-NyO-16b-I-1</v>
      </c>
      <c r="AC152" s="22" t="str">
        <f t="shared" si="3"/>
        <v>M3-NyO-16b-I-1-BR</v>
      </c>
      <c r="AD152" s="20" t="s">
        <v>47</v>
      </c>
      <c r="AE152" s="9"/>
      <c r="AF152" s="9" t="s">
        <v>48</v>
      </c>
      <c r="AG152" s="9"/>
    </row>
    <row r="153" ht="112.5" customHeight="1">
      <c r="A153" s="9" t="s">
        <v>781</v>
      </c>
      <c r="B153" s="8" t="s">
        <v>782</v>
      </c>
      <c r="C153" s="9" t="s">
        <v>50</v>
      </c>
      <c r="D153" s="10" t="s">
        <v>36</v>
      </c>
      <c r="E153" s="11"/>
      <c r="F153" s="13" t="s">
        <v>789</v>
      </c>
      <c r="G153" s="13"/>
      <c r="H153" s="46"/>
      <c r="I153" s="14" t="s">
        <v>38</v>
      </c>
      <c r="J153" s="11" t="s">
        <v>92</v>
      </c>
      <c r="K153" s="46" t="s">
        <v>790</v>
      </c>
      <c r="L153" s="13" t="s">
        <v>691</v>
      </c>
      <c r="M153" s="14" t="s">
        <v>42</v>
      </c>
      <c r="N153" s="15" t="s">
        <v>786</v>
      </c>
      <c r="O153" s="15" t="s">
        <v>791</v>
      </c>
      <c r="P153" s="18"/>
      <c r="Q153" s="22"/>
      <c r="R153" s="18"/>
      <c r="S153" s="18"/>
      <c r="T153" s="18"/>
      <c r="U153" s="18"/>
      <c r="V153" s="18"/>
      <c r="W153" s="18"/>
      <c r="X153" s="22"/>
      <c r="Y153" s="20" t="s">
        <v>45</v>
      </c>
      <c r="Z153" s="21" t="str">
        <f t="shared" si="1"/>
        <v>{"id":"M3-NyO-16b-E-1-BR","stimulus":"&lt;p&gt;Escreva o resultado dessa multiplicação.&lt;/p&gt;","template":"&lt;p style=\"text-align: center\"&gt;{{Q1}} × {{Q2}} ={{response}}&lt;/p&gt;","hint":"&lt;p&gt;Comece multiplicando o último dígito do multiplicador pelo número do multiplicando.&lt;/p&gt;","feedback":"&lt;p&gt;O resultado da multiplicação de {{Q1}} por {{Q2}} é {{A1}}&lt;/p&gt;","seed":{"parameters":[{"name":"Q1","label":null,"min":10,"max":999,"step":1},{"name":"Q2","label":null,"min":2,"max":9,"step":1}],"calculated":[{"name":"A1","label":"{{function}}","function":"{{Q1}}*{{Q2}}"}],"uniques":true},"algorithm":{"name":"calculateOperation","params":{"method":"equivLiteral","keyboard":"NUMERICAL"}}}</v>
      </c>
      <c r="AA153" s="21" t="s">
        <v>792</v>
      </c>
      <c r="AB153" s="22" t="str">
        <f t="shared" si="2"/>
        <v>M3-NyO-16b-E-1</v>
      </c>
      <c r="AC153" s="22" t="str">
        <f t="shared" si="3"/>
        <v>M3-NyO-16b-E-1-BR</v>
      </c>
      <c r="AD153" s="20" t="s">
        <v>47</v>
      </c>
      <c r="AE153" s="9"/>
      <c r="AF153" s="9" t="s">
        <v>48</v>
      </c>
      <c r="AG153" s="9"/>
    </row>
    <row r="154" ht="112.5" customHeight="1">
      <c r="A154" s="9" t="s">
        <v>781</v>
      </c>
      <c r="B154" s="8" t="s">
        <v>782</v>
      </c>
      <c r="C154" s="9" t="s">
        <v>68</v>
      </c>
      <c r="D154" s="10" t="s">
        <v>36</v>
      </c>
      <c r="E154" s="11"/>
      <c r="F154" s="13" t="s">
        <v>793</v>
      </c>
      <c r="G154" s="13"/>
      <c r="H154" s="46"/>
      <c r="I154" s="14" t="s">
        <v>38</v>
      </c>
      <c r="J154" s="11" t="s">
        <v>92</v>
      </c>
      <c r="K154" s="46" t="s">
        <v>794</v>
      </c>
      <c r="L154" s="13" t="s">
        <v>691</v>
      </c>
      <c r="M154" s="14" t="s">
        <v>42</v>
      </c>
      <c r="N154" s="15" t="s">
        <v>786</v>
      </c>
      <c r="O154" s="15" t="s">
        <v>791</v>
      </c>
      <c r="P154" s="18"/>
      <c r="Q154" s="22"/>
      <c r="R154" s="18"/>
      <c r="S154" s="18"/>
      <c r="T154" s="18"/>
      <c r="U154" s="18"/>
      <c r="V154" s="18"/>
      <c r="W154" s="18"/>
      <c r="X154" s="22"/>
      <c r="Y154" s="20" t="s">
        <v>45</v>
      </c>
      <c r="Z154" s="21" t="str">
        <f t="shared" si="1"/>
        <v>{"id":"M3-NyO-16b-A-1-BR","stimulus":"&lt;p&gt;Uma escola comprou {{Q1}} livros para seus alunos. Se cada livro custou &lt;span class=\"no-break\"&gt;R$ {{Q2}},&lt;/span&gt; quanto dinheiro a escola gastou?&lt;/p&gt;","template":"&lt;p&gt;A escola gastou &lt;span class=\"no-break\"&gt;R$ {{response}}.&lt;/span&gt;&lt;/p&gt;","hint":"&lt;p&gt;Comece multiplicando o último dígito do multiplicador pelo número do multiplicando.&lt;/p&gt;","feedback":"&lt;p&gt;O resultado da multiplicação de {{Q1}} por {{Q2}} é {{A1}}&lt;/p&gt;","seed":{"parameters":[{"name":"Q1","label":null,"min":10,"max":330,"step":1},{"name":"Q2","label":null,"min":5,"max":9,"step":1}],"calculated":[{"name":"A1","label":"{{function}}","function":"{{Q1}}*{{Q2}}"}],"uniques":true},"algorithm":{"name":"calculateOperation","params":{"method":"equivLiteral","keyboard":"NUMERICAL"}}}</v>
      </c>
      <c r="AA154" s="21" t="s">
        <v>795</v>
      </c>
      <c r="AB154" s="22" t="str">
        <f t="shared" si="2"/>
        <v>M3-NyO-16b-A-1</v>
      </c>
      <c r="AC154" s="22" t="str">
        <f t="shared" si="3"/>
        <v>M3-NyO-16b-A-1-BR</v>
      </c>
      <c r="AD154" s="20" t="s">
        <v>47</v>
      </c>
      <c r="AE154" s="9"/>
      <c r="AF154" s="9" t="s">
        <v>48</v>
      </c>
      <c r="AG154" s="9"/>
    </row>
    <row r="155" ht="112.5" customHeight="1">
      <c r="A155" s="9" t="s">
        <v>781</v>
      </c>
      <c r="B155" s="8" t="s">
        <v>782</v>
      </c>
      <c r="C155" s="9" t="s">
        <v>68</v>
      </c>
      <c r="D155" s="10" t="s">
        <v>36</v>
      </c>
      <c r="E155" s="11"/>
      <c r="F155" s="12" t="s">
        <v>796</v>
      </c>
      <c r="G155" s="12"/>
      <c r="H155" s="46"/>
      <c r="I155" s="14" t="s">
        <v>38</v>
      </c>
      <c r="J155" s="11" t="s">
        <v>92</v>
      </c>
      <c r="K155" s="45" t="s">
        <v>797</v>
      </c>
      <c r="L155" s="13" t="s">
        <v>691</v>
      </c>
      <c r="M155" s="14" t="s">
        <v>42</v>
      </c>
      <c r="N155" s="15" t="s">
        <v>786</v>
      </c>
      <c r="O155" s="15" t="s">
        <v>791</v>
      </c>
      <c r="P155" s="18"/>
      <c r="Q155" s="22"/>
      <c r="R155" s="18"/>
      <c r="S155" s="18"/>
      <c r="T155" s="18"/>
      <c r="U155" s="18"/>
      <c r="V155" s="18"/>
      <c r="W155" s="18"/>
      <c r="X155" s="22"/>
      <c r="Y155" s="20" t="s">
        <v>45</v>
      </c>
      <c r="Z155" s="21" t="str">
        <f t="shared" si="1"/>
        <v>{"id":"M3-NyO-16b-A-2-BR","stimulus":"&lt;p&gt;Margarida geralmente leva {{Q1}} minutos para caminhar um quilômetro. Quantos minutos serão necessários para ela percorrer {{Q2}} quilômetros?&lt;/p&gt;","template":"&lt;p&gt;Margarida levará {{response}} minutos para percorrer {{Q2}} quilômetros.&lt;/p&gt;","hint":"&lt;p&gt;Comece multiplicando o último dígito do multiplicador pelo número do multiplicando.&lt;/p&gt;","feedback":"&lt;p&gt;O resultado da multiplicação de {{Q1}} por {{Q2}} é {{A1}}&lt;/p&gt;","seed":{"parameters":[{"name":"Q1","label":null,"min":45,"max":50,"step":1},{"name":"Q2","label":null,"min":2,"max":9,"step":1}],"calculated":[{"name":"A1","label":"{{function}}","function":"{{Q1}}*{{Q2}}"}],"uniques":true},"algorithm":{"name":"calculateOperation","params":{"method":"equivLiteral","keyboard":"NUMERICAL"}}}</v>
      </c>
      <c r="AA155" s="21" t="s">
        <v>798</v>
      </c>
      <c r="AB155" s="22" t="str">
        <f t="shared" si="2"/>
        <v>M3-NyO-16b-A-2</v>
      </c>
      <c r="AC155" s="22" t="str">
        <f t="shared" si="3"/>
        <v>M3-NyO-16b-A-2-BR</v>
      </c>
      <c r="AD155" s="20" t="s">
        <v>47</v>
      </c>
      <c r="AE155" s="9"/>
      <c r="AF155" s="9" t="s">
        <v>48</v>
      </c>
      <c r="AG155" s="9"/>
    </row>
    <row r="156" ht="112.5" customHeight="1">
      <c r="A156" s="9" t="s">
        <v>781</v>
      </c>
      <c r="B156" s="8" t="s">
        <v>782</v>
      </c>
      <c r="C156" s="9" t="s">
        <v>68</v>
      </c>
      <c r="D156" s="10" t="s">
        <v>36</v>
      </c>
      <c r="E156" s="11"/>
      <c r="F156" s="13" t="s">
        <v>799</v>
      </c>
      <c r="G156" s="13"/>
      <c r="H156" s="46"/>
      <c r="I156" s="14" t="s">
        <v>38</v>
      </c>
      <c r="J156" s="11" t="s">
        <v>92</v>
      </c>
      <c r="K156" s="46" t="s">
        <v>800</v>
      </c>
      <c r="L156" s="13" t="s">
        <v>691</v>
      </c>
      <c r="M156" s="14" t="s">
        <v>42</v>
      </c>
      <c r="N156" s="15" t="s">
        <v>786</v>
      </c>
      <c r="O156" s="15" t="s">
        <v>791</v>
      </c>
      <c r="P156" s="18"/>
      <c r="Q156" s="22"/>
      <c r="R156" s="18"/>
      <c r="S156" s="18"/>
      <c r="T156" s="18"/>
      <c r="U156" s="18"/>
      <c r="V156" s="18"/>
      <c r="W156" s="18"/>
      <c r="X156" s="22"/>
      <c r="Y156" s="20" t="s">
        <v>45</v>
      </c>
      <c r="Z156" s="21" t="str">
        <f t="shared" si="1"/>
        <v>{"id":"M3-NyO-16b-A-3-BR","stimulus":"&lt;p&gt;Uma empresa de reformas cobra R$ {{Q1}} para a reforma de banheiro. Quanto dinheiro a empresa irá faturar para reformar {{Q2}} banheiros?&lt;/p&gt;","template":"&lt;p&gt;A empresa vai faturar R$ {{response}}.&lt;/p&gt;","hint":"&lt;p&gt;Comece multiplicando o último dígito do multiplicador pelo número do multiplicando.&lt;/p&gt;","feedback":"&lt;p&gt;O resultado da multiplicação de {{Q1}} por {{Q2}} é {{A1}}&lt;/p&gt;","seed":{"parameters":[{"name":"Q1","label":null,"min":300,"max":450,"step":1},{"name":"Q2","label":null,"min":2,"max":9,"step":1}],"calculated":[{"name":"A1","label":"{{function}}","function":"{{Q1}}*{{Q2}}"}],"uniques":true},"algorithm":{"name":"calculateOperation","params":{"method":"equivLiteral","keyboard":"NUMERICAL"}}}</v>
      </c>
      <c r="AA156" s="21" t="s">
        <v>801</v>
      </c>
      <c r="AB156" s="22" t="str">
        <f t="shared" si="2"/>
        <v>M3-NyO-16b-A-3</v>
      </c>
      <c r="AC156" s="22" t="str">
        <f t="shared" si="3"/>
        <v>M3-NyO-16b-A-3-BR</v>
      </c>
      <c r="AD156" s="20" t="s">
        <v>47</v>
      </c>
      <c r="AE156" s="9"/>
      <c r="AF156" s="9" t="s">
        <v>48</v>
      </c>
      <c r="AG156" s="9"/>
    </row>
    <row r="157" ht="112.5" customHeight="1">
      <c r="A157" s="9" t="s">
        <v>781</v>
      </c>
      <c r="B157" s="8" t="s">
        <v>782</v>
      </c>
      <c r="C157" s="9" t="s">
        <v>68</v>
      </c>
      <c r="D157" s="10" t="s">
        <v>36</v>
      </c>
      <c r="E157" s="11"/>
      <c r="F157" s="13" t="s">
        <v>802</v>
      </c>
      <c r="G157" s="13"/>
      <c r="H157" s="46"/>
      <c r="I157" s="14" t="s">
        <v>38</v>
      </c>
      <c r="J157" s="11" t="s">
        <v>92</v>
      </c>
      <c r="K157" s="46" t="s">
        <v>803</v>
      </c>
      <c r="L157" s="13" t="s">
        <v>691</v>
      </c>
      <c r="M157" s="14" t="s">
        <v>42</v>
      </c>
      <c r="N157" s="15" t="s">
        <v>786</v>
      </c>
      <c r="O157" s="15" t="s">
        <v>791</v>
      </c>
      <c r="P157" s="18"/>
      <c r="Q157" s="22"/>
      <c r="R157" s="18"/>
      <c r="S157" s="18"/>
      <c r="T157" s="18"/>
      <c r="U157" s="18"/>
      <c r="V157" s="18"/>
      <c r="W157" s="18"/>
      <c r="X157" s="22"/>
      <c r="Y157" s="20" t="s">
        <v>45</v>
      </c>
      <c r="Z157" s="21" t="str">
        <f t="shared" si="1"/>
        <v>{"id":"M3-NyO-16b-A-4-BR","stimulus":"&lt;p&gt;Em um hortifruti há {{Q2}} caixas com {{Q1}} laranjas em cada uma. Quantas laranjas há no total?&lt;/p&gt;","template":"&lt;p&gt;No hortifruti há {{response}} laranjas.&lt;/p&gt;","hint":"&lt;p&gt;Comece multiplicando o último dígito do multiplicador pelo número do multiplicando.&lt;/p&gt;","feedback":"&lt;p&gt;O resultado da multiplicação de {{Q1}} por {{Q2}} é {{A1}}&lt;/p&gt;","seed":{"parameters":[{"name":"Q1","label":null,"min":200,"max":250,"step":1},{"name":"Q2","label":null,"min":2,"max":9,"step":1}],"calculated":[{"name":"A1","label":"{{function}}","function":"{{Q1}}*{{Q2}}"}],"uniques":true},"algorithm":{"name":"calculateOperation","params":{"method":"equivLiteral","keyboard":"NUMERICAL"}}}</v>
      </c>
      <c r="AA157" s="21" t="s">
        <v>804</v>
      </c>
      <c r="AB157" s="22" t="str">
        <f t="shared" si="2"/>
        <v>M3-NyO-16b-A-4</v>
      </c>
      <c r="AC157" s="22" t="str">
        <f t="shared" si="3"/>
        <v>M3-NyO-16b-A-4-BR</v>
      </c>
      <c r="AD157" s="20" t="s">
        <v>47</v>
      </c>
      <c r="AE157" s="9"/>
      <c r="AF157" s="9" t="s">
        <v>48</v>
      </c>
      <c r="AG157" s="9"/>
    </row>
    <row r="158" ht="112.5" customHeight="1">
      <c r="A158" s="9" t="s">
        <v>781</v>
      </c>
      <c r="B158" s="8" t="s">
        <v>782</v>
      </c>
      <c r="C158" s="9" t="s">
        <v>68</v>
      </c>
      <c r="D158" s="10" t="s">
        <v>36</v>
      </c>
      <c r="E158" s="11"/>
      <c r="F158" s="13" t="s">
        <v>805</v>
      </c>
      <c r="G158" s="13"/>
      <c r="H158" s="46"/>
      <c r="I158" s="14" t="s">
        <v>38</v>
      </c>
      <c r="J158" s="11" t="s">
        <v>92</v>
      </c>
      <c r="K158" s="46" t="s">
        <v>806</v>
      </c>
      <c r="L158" s="13" t="s">
        <v>691</v>
      </c>
      <c r="M158" s="14" t="s">
        <v>42</v>
      </c>
      <c r="N158" s="15" t="s">
        <v>786</v>
      </c>
      <c r="O158" s="15" t="s">
        <v>791</v>
      </c>
      <c r="P158" s="18"/>
      <c r="Q158" s="22"/>
      <c r="R158" s="18"/>
      <c r="S158" s="18"/>
      <c r="T158" s="18"/>
      <c r="U158" s="18"/>
      <c r="V158" s="18"/>
      <c r="W158" s="18"/>
      <c r="X158" s="22"/>
      <c r="Y158" s="20" t="s">
        <v>45</v>
      </c>
      <c r="Z158" s="21" t="str">
        <f t="shared" si="1"/>
        <v>{"id":"M3-NyO-16b-A-5-BR","stimulus":"&lt;p&gt;Uma olaria fabrica {{Q1}} tijolos em um dia. Quantos tijolos são fabricados em {{Q2}} dias?&lt;/p&gt;","template":"&lt;p&gt;Em {{Q2}} dias são fabricados {{response}} tijolos.&lt;/p&gt;","hint":"&lt;p&gt;Comece multiplicando o último dígito do multiplicador pelo número do multiplicando.&lt;/p&gt;","feedback":"&lt;p&gt;O resultado da multiplicação {{Q1}} por {{Q2}} é {{A1}}&lt;/p&gt;","seed":{"parameters":[{"name":"Q1","label":null,"min":300,"max":999,"step":1},{"name":"Q2","label":null,"min":2,"max":9,"step":1}],"calculated":[{"name":"A1","label":"{{function}}","function":"{{Q1}}*{{Q2}}"}],"uniques":true},"algorithm":{"name":"calculateOperation","params":{"method":"equivLiteral","keyboard":"NUMERICAL"}}}</v>
      </c>
      <c r="AA158" s="21" t="s">
        <v>807</v>
      </c>
      <c r="AB158" s="22" t="str">
        <f t="shared" si="2"/>
        <v>M3-NyO-16b-A-5</v>
      </c>
      <c r="AC158" s="22" t="str">
        <f t="shared" si="3"/>
        <v>M3-NyO-16b-A-5-BR</v>
      </c>
      <c r="AD158" s="20" t="s">
        <v>47</v>
      </c>
      <c r="AE158" s="9"/>
      <c r="AF158" s="9" t="s">
        <v>48</v>
      </c>
      <c r="AG158" s="9"/>
    </row>
    <row r="159" ht="112.5" customHeight="1">
      <c r="A159" s="24" t="s">
        <v>808</v>
      </c>
      <c r="B159" s="25" t="s">
        <v>809</v>
      </c>
      <c r="C159" s="24" t="s">
        <v>35</v>
      </c>
      <c r="D159" s="10" t="s">
        <v>36</v>
      </c>
      <c r="E159" s="11"/>
      <c r="F159" s="23" t="s">
        <v>810</v>
      </c>
      <c r="G159" s="23"/>
      <c r="H159" s="25"/>
      <c r="I159" s="26" t="s">
        <v>456</v>
      </c>
      <c r="J159" s="24" t="s">
        <v>509</v>
      </c>
      <c r="K159" s="34" t="s">
        <v>811</v>
      </c>
      <c r="L159" s="34" t="s">
        <v>812</v>
      </c>
      <c r="M159" s="26" t="s">
        <v>291</v>
      </c>
      <c r="N159" s="15"/>
      <c r="O159" s="15"/>
      <c r="P159" s="16"/>
      <c r="Q159" s="17"/>
      <c r="R159" s="25"/>
      <c r="S159" s="25" t="s">
        <v>813</v>
      </c>
      <c r="T159" s="23" t="s">
        <v>814</v>
      </c>
      <c r="U159" s="23" t="s">
        <v>815</v>
      </c>
      <c r="V159" s="18"/>
      <c r="W159" s="18"/>
      <c r="X159" s="19"/>
      <c r="Y159" s="20" t="s">
        <v>45</v>
      </c>
      <c r="Z159" s="21" t="str">
        <f t="shared" si="1"/>
        <v>{"id":"M3-NyO-16f-I-1-BR","seed":{"parameters":[{"name":"Q1","label":null,"min":1,"max":9,"step":1},{"name":"Q2","label":null,"min":1,"max":9,"step":1},{"name":"Q3","label":null,"min":1,"max":9,"step":1}],"uniques":true},"scaffolding":[{"id":"step-0","stimulus":"&lt;p&gt;Pratique o cálculo mental resolvendo a seguinte multiplicação decompondo o primeiro fator.&lt;/p&gt;&lt;p style=\"text-align: center\"&gt;{{T1}} × {{Q3}} = ...&lt;/p&gt;","template":"&lt;p style=\"text-align: center\"&gt;{{T2}} × {{Q3}} = {{response}}&lt;/p&gt;&lt;p style=\"text-align: center\"&gt;{{Q2}} × {{Q3}} = {{response}}&lt;/p&gt;&lt;p&gt;Portanto:&lt;/p&gt;&lt;p style=\"text-align: center\"&gt;{{T1}} × {{Q3}} = {{response}}&lt;/p&gt;","seed":{"calculated":[{"name":"T1","label":"{{function}}","function":"{{Q1}}*10+{{Q2}}","temp":true},{"name":"T2","label":"{{function}}","function":"{{Q1}}*10","temp":true},{"name":"0-A1","label":"{{function}}","function":"{{Q1}}*10*{{Q3}}"},{"name":"0-A2","label":"{{function}}","function":"{{Q2}}*{{Q3}}"},{"name":"0-A3","label":"{{function}}","function":"({{Q1}}*10+{{Q2}})*{{Q3}}"}]},"algorithm":{"name":"calculateOperation","template":"Cloze with drag &amp; drop","params":{"keyboard":"NUMERICAL"}}},{"id":"step-1","stimulus":"&lt;p&gt;Para resolver a multiplicação, comece primeiro com as dezenas do multiplicando.&lt;/p&gt;","template":"&lt;p style=\"text-align: center\"&gt;{{T2}} × {{Q3}} = {{response}}&lt;/p&gt;","seed":{"calculated":[{"name":"T2","label":"{{function}}","function":"{{Q1}}*10","temp":true},{"name":"1-A1","label":"{{function}}","function":"{{Q1}}*10*{{Q3}}"}]},"algorithm":{"name":"calculateOperation","params":{"method":"equivLiteral","keyboard":"NUMERICAL"}}},{"id":"step-2","stimulus":"&lt;p&gt;Em seguida, multiplique as unidades do multiplicando.&lt;/p&gt;","template":"&lt;p style=\"text-align: center\"&gt;{{Q2}} × {{Q3}} = {{response}}&lt;/p&gt;","seed":{"calculated":[{"name":"2-A1","label":"{{function}}","function":"{{Q2}}*{{Q3}}"}]},"algorithm":{"name":"calculateOperation","params":{"method":"equivLiteral","keyboard":"NUMERICAL"}}},{"id":"step-3","stimulus":"&lt;p&gt;Agora use os resultados obtidos para calcular mentalmente a multiplicação.&lt;/p&gt;","template":"&lt;p style=\"text-align: center\"&gt;{{T2}} × {{Q3}} = {{T-A1}}&lt;/p&gt;&lt;p style=\"text-align: center\"&gt;{{Q2}} × {{Q3}} = {{T-A2}}&lt;/p&gt;&lt;p&gt;Portanto:&lt;/p&gt;&lt;p style=\"text-align: center\"&gt;{{T1}} × {{Q3}} = {{T-A1}} + {{T-A2}} = {{response}}&lt;/p&gt;","seed":{"calculated":[{"name":"T1","label":"{{function}}","function":"{{Q1}}*10+{{Q2}}","temp":true},{"name":"T2","label":"{{function}}","function":"{{Q1}}*10","temp":true},{"name":"T-A1","label":"{{function}}","function":"{{Q1}}*10*{{Q3}}","temp":true},{"name":"T-A2","label":"{{function}}","function":"{{Q2}}*{{Q3}}","temp":true},{"name":"3-A3","label":"{{function}}","function":"({{Q1}}*10+{{Q2}})*{{Q3}}"}]},"algorithm":{"name":"calculateOperation","params":{"method":"equivLiteral","keyboard":"NUMERICAL"}}}]}</v>
      </c>
      <c r="AA159" s="21" t="s">
        <v>816</v>
      </c>
      <c r="AB159" s="22" t="str">
        <f t="shared" si="2"/>
        <v>M3-NyO-16f-I-1</v>
      </c>
      <c r="AC159" s="22" t="str">
        <f t="shared" si="3"/>
        <v>M3-NyO-16f-I-1-BR</v>
      </c>
      <c r="AD159" s="20" t="s">
        <v>47</v>
      </c>
      <c r="AE159" s="9"/>
      <c r="AF159" s="9" t="s">
        <v>48</v>
      </c>
      <c r="AG159" s="9"/>
    </row>
    <row r="160" ht="112.5" customHeight="1">
      <c r="A160" s="24" t="s">
        <v>808</v>
      </c>
      <c r="B160" s="25" t="s">
        <v>809</v>
      </c>
      <c r="C160" s="24" t="s">
        <v>50</v>
      </c>
      <c r="D160" s="10" t="s">
        <v>36</v>
      </c>
      <c r="E160" s="11"/>
      <c r="F160" s="23" t="s">
        <v>810</v>
      </c>
      <c r="G160" s="23"/>
      <c r="H160" s="25"/>
      <c r="I160" s="25"/>
      <c r="J160" s="24" t="s">
        <v>92</v>
      </c>
      <c r="K160" s="25" t="s">
        <v>817</v>
      </c>
      <c r="L160" s="34" t="s">
        <v>812</v>
      </c>
      <c r="M160" s="26" t="s">
        <v>291</v>
      </c>
      <c r="N160" s="15"/>
      <c r="O160" s="15"/>
      <c r="P160" s="16"/>
      <c r="Q160" s="17"/>
      <c r="R160" s="25"/>
      <c r="S160" s="25" t="s">
        <v>813</v>
      </c>
      <c r="T160" s="23" t="s">
        <v>814</v>
      </c>
      <c r="U160" s="23" t="s">
        <v>815</v>
      </c>
      <c r="V160" s="18"/>
      <c r="W160" s="18"/>
      <c r="X160" s="19"/>
      <c r="Y160" s="20" t="s">
        <v>45</v>
      </c>
      <c r="Z160" s="21" t="str">
        <f t="shared" si="1"/>
        <v>{"id":"M3-NyO-16f-E-1-BR","seed":{"parameters":[{"name":"Q1","label":null,"min":1,"max":9,"step":1},{"name":"Q2","label":null,"min":1,"max":9,"step":1},{"name":"Q3","label":null,"min":1,"max":9,"step":1}],"uniques":true},"scaffolding":[{"id":"step-0","stimulus":"&lt;p&gt;Pratique o cálculo mental resolvendo a seguinte multiplicação decompondo o primeiro fator.&lt;/p&gt;&lt;p style=\"text-align: center\"&gt;{{T1}} × {{Q3}} = ...&lt;/p&gt;","template":"&lt;p style=\"text-align: center\"&gt;{{T2}} × {{Q3}} = {{response}}&lt;/p&gt;&lt;p style=\"text-align: center\"&gt;{{Q2}} × {{Q3}} = {{response}}&lt;/p&gt;&lt;p&gt;Portanto:&lt;/p&gt;&lt;p style=\"text-align: center\"&gt;{{T1}} × {{Q3}} = {{response}}&lt;/p&gt;","seed":{"calculated":[{"name":"T1","label":"{{function}}","function":"{{Q1}}*10+{{Q2}}","temp":true},{"name":"T2","label":"{{function}}","function":"{{Q1}}*10","temp":true},{"name":"0-A1","label":"{{function}}","function":"{{Q1}}*10*{{Q3}}"},{"name":"0-A2","label":"{{function}}","function":"{{Q2}}*{{Q3}}"},{"name":"0-A3","label":"{{function}}","function":"({{Q1}}*10+{{Q2}})*{{Q3}}"}]},"algorithm":{"name":"calculateOperation","params":{"method":"equivLiteral","keyboard":"NUMERICAL"}}},{"id":"step-1","stimulus":"&lt;p&gt;Para resolver a multiplicação, comece primeiro com as dezenas do multiplicando.&lt;/p&gt;","template":"&lt;p style=\"text-align: center\"&gt;{{T2}} × {{Q3}} = {{response}}&lt;/p&gt;","seed":{"calculated":[{"name":"T2","label":"{{function}}","function":"{{Q1}}*10","temp":true},{"name":"1-A1","label":"{{function}}","function":"{{Q1}}*10*{{Q3}}"}]},"algorithm":{"name":"calculateOperation","params":{"method":"equivLiteral","keyboard":"NUMERICAL"}}},{"id":"step-2","stimulus":"&lt;p&gt;Em seguida, multiplique as unidades do multiplicando.&lt;/p&gt;","template":"&lt;p style=\"text-align: center\"&gt;{{Q2}} × {{Q3}} = {{response}}&lt;/p&gt;","seed":{"calculated":[{"name":"2-A1","label":"{{function}}","function":"{{Q2}}*{{Q3}}"}]},"algorithm":{"name":"calculateOperation","params":{"method":"equivLiteral","keyboard":"NUMERICAL"}}},{"id":"step-3","stimulus":"&lt;p&gt;Agora use os resultados obtidos para calcular mentalmente a multiplicação.&lt;/p&gt;","template":"&lt;p style=\"text-align: center\"&gt;{{T2}} × {{Q3}} = {{T-A1}}&lt;/p&gt;&lt;p style=\"text-align: center\"&gt;{{Q2}} × {{Q3}} = {{T-A2}}&lt;/p&gt;&lt;p&gt;Portanto:&lt;/p&gt;&lt;p style=\"text-align: center\"&gt;{{T1}} × {{Q3}} = {{T-A1}} + {{T-A2}} = {{response}}&lt;/p&gt;","seed":{"calculated":[{"name":"T1","label":"{{function}}","function":"{{Q1}}*10+{{Q2}}","temp":true},{"name":"T2","label":"{{function}}","function":"{{Q1}}*10","temp":true},{"name":"T-A1","label":"{{function}}","function":"{{Q1}}*10*{{Q3}}","temp":true},{"name":"T-A2","label":"{{function}}","function":"{{Q2}}*{{Q3}}","temp":true},{"name":"3-A3","label":"{{function}}","function":"({{Q1}}*10+{{Q2}})*{{Q3}}"}]},"algorithm":{"name":"calculateOperation","params":{"method":"equivLiteral","keyboard":"NUMERICAL"}}}]}</v>
      </c>
      <c r="AA160" s="21" t="s">
        <v>818</v>
      </c>
      <c r="AB160" s="22" t="str">
        <f t="shared" si="2"/>
        <v>M3-NyO-16f-E-1</v>
      </c>
      <c r="AC160" s="22" t="str">
        <f t="shared" si="3"/>
        <v>M3-NyO-16f-E-1-BR</v>
      </c>
      <c r="AD160" s="20" t="s">
        <v>47</v>
      </c>
      <c r="AE160" s="9"/>
      <c r="AF160" s="9" t="s">
        <v>48</v>
      </c>
      <c r="AG160" s="9"/>
    </row>
    <row r="161" ht="112.5" customHeight="1">
      <c r="A161" s="24" t="s">
        <v>808</v>
      </c>
      <c r="B161" s="25" t="s">
        <v>809</v>
      </c>
      <c r="C161" s="24" t="s">
        <v>68</v>
      </c>
      <c r="D161" s="10" t="s">
        <v>36</v>
      </c>
      <c r="E161" s="11"/>
      <c r="F161" s="23" t="s">
        <v>819</v>
      </c>
      <c r="G161" s="23"/>
      <c r="H161" s="25"/>
      <c r="I161" s="25"/>
      <c r="J161" s="24" t="s">
        <v>92</v>
      </c>
      <c r="K161" s="23" t="s">
        <v>820</v>
      </c>
      <c r="L161" s="34" t="s">
        <v>812</v>
      </c>
      <c r="M161" s="26" t="s">
        <v>291</v>
      </c>
      <c r="N161" s="15"/>
      <c r="O161" s="15"/>
      <c r="P161" s="16"/>
      <c r="Q161" s="17"/>
      <c r="R161" s="25"/>
      <c r="S161" s="25" t="s">
        <v>813</v>
      </c>
      <c r="T161" s="23" t="s">
        <v>814</v>
      </c>
      <c r="U161" s="23" t="s">
        <v>815</v>
      </c>
      <c r="V161" s="18"/>
      <c r="W161" s="18"/>
      <c r="X161" s="19"/>
      <c r="Y161" s="20" t="s">
        <v>45</v>
      </c>
      <c r="Z161" s="21" t="str">
        <f t="shared" si="1"/>
        <v>{"id":"M3-NyO-16f-A-1-BR","seed":{"parameters":[{"name":"Q1","label":null,"list":[1,2]},{"name":"Q2","label":null,"min":1,"max":9,"step":1},{"name":"Q3","label":null,"min":2,"max":9,"step":1}],"uniques":true},"scaffolding":[{"id":"step-0","stimulus":"&lt;p&gt;Augusto organizou {{T1}} caixas com sabonetes na loja em que ele trabalha. Se {{Q3}} sabonetes ficaram em cada caixa, quantos sabonetes ele organizou ao todo? Para praticar o cálculo mental, resolva a multiplicação decompondo o primeiro fator.&lt;/p&gt;","template":"&lt;p style=\"text-align: center\"&gt;{{T2}} × {{Q3}} = {{response}}&lt;/p&gt;&lt;p style=\"text-align: center\"&gt;{{Q2}} × {{Q3}} = {{response}}&lt;/p&gt;&lt;p&gt;Portanto:&lt;/p&gt;&lt;p style=\"text-align: center\"&gt;{{T1}} × {{Q3}} = {{response}}&lt;/p&gt;","seed":{"calculated":[{"name":"T1","label":"{{function}}","function":"{{Q1}}*10+{{Q2}}","temp":true},{"name":"T2","label":"{{function}}","function":"{{Q1}}*10","temp":true},{"name":"0-A1","label":"{{function}}","function":"{{Q1}}*10*{{Q3}}"},{"name":"0-A2","label":"{{function}}","function":"{{Q2}}*{{Q3}}"},{"name":"0-A3","label":"{{function}}","function":"({{Q1}}*10+{{Q2}})*{{Q3}}"}]},"algorithm":{"name":"calculateOperation","params":{"method":"equivLiteral","keyboard":"NUMERICAL"}}},{"id":"step-1","stimulus":"&lt;p&gt;Para resolver a multiplicação, comece primeiro com as dezenas do multiplicando.&lt;/p&gt;","template":"&lt;p style=\"text-align: center\"&gt;{{T2}} × {{Q3}} = {{response}}&lt;/p&gt;","seed":{"calculated":[{"name":"T2","label":"{{function}}","function":"{{Q1}}*10","temp":true},{"name":"1-A1","label":"{{function}}","function":"{{Q1}}*10*{{Q3}}"}]},"algorithm":{"name":"calculateOperation","params":{"method":"equivLiteral","keyboard":"NUMERICAL"}}},{"id":"step-2","stimulus":"&lt;p&gt;Em seguida, multiplique as unidades do multiplicando.&lt;/p&gt;","template":"&lt;p style=\"text-align: center\"&gt;{{Q2}} × {{Q3}} = {{response}}&lt;/p&gt;","seed":{"calculated":[{"name":"2-A1","label":"{{function}}","function":"{{Q2}}*{{Q3}}"}]},"algorithm":{"name":"calculateOperation","params":{"method":"equivLiteral","keyboard":"NUMERICAL"}}},{"id":"step-3","stimulus":"&lt;p&gt;Agora use os resultados obtidos para calcular mentalmente a multiplicação.&lt;/p&gt;","template":"&lt;p style=\"text-align: center\"&gt;{{T2}} × {{Q3}} = {{T-A1}}&lt;/p&gt;&lt;p style=\"text-align: center\"&gt;{{Q2}} × {{Q3}} = {{T-A2}}&lt;/p&gt;&lt;p&gt;Portanto:&lt;/p&gt;&lt;p style=\"text-align: center\"&gt;{{T1}} × {{Q3}} = {{T-A1}} + {{T-A2}} = {{response}}&lt;/p&gt;","seed":{"calculated":[{"name":"T1","label":"{{function}}","function":"{{Q1}}*10+{{Q2}}","temp":true},{"name":"T2","label":"{{function}}","function":"{{Q1}}*10","temp":true},{"name":"T-A1","label":"{{function}}","function":"{{Q1}}*10*{{Q3}}","temp":true},{"name":"T-A2","label":"{{function}}","function":"{{Q2}}*{{Q3}}","temp":true},{"name":"3-A3","label":"{{function}}","function":"({{Q1}}*10+{{Q2}})*{{Q3}}"}]},"algorithm":{"name":"calculateOperation","params":{"method":"equivLiteral","keyboard":"NUMERICAL"}}}]}</v>
      </c>
      <c r="AA161" s="21" t="s">
        <v>821</v>
      </c>
      <c r="AB161" s="22" t="str">
        <f t="shared" si="2"/>
        <v>M3-NyO-16f-A-1</v>
      </c>
      <c r="AC161" s="22" t="str">
        <f t="shared" si="3"/>
        <v>M3-NyO-16f-A-1-BR</v>
      </c>
      <c r="AD161" s="20" t="s">
        <v>47</v>
      </c>
      <c r="AE161" s="9"/>
      <c r="AF161" s="9" t="s">
        <v>48</v>
      </c>
      <c r="AG161" s="9"/>
    </row>
    <row r="162" ht="112.5" customHeight="1">
      <c r="A162" s="24" t="s">
        <v>808</v>
      </c>
      <c r="B162" s="25" t="s">
        <v>809</v>
      </c>
      <c r="C162" s="24" t="s">
        <v>68</v>
      </c>
      <c r="D162" s="10" t="s">
        <v>36</v>
      </c>
      <c r="E162" s="11"/>
      <c r="F162" s="23" t="s">
        <v>822</v>
      </c>
      <c r="G162" s="23"/>
      <c r="H162" s="25"/>
      <c r="I162" s="25"/>
      <c r="J162" s="24" t="s">
        <v>92</v>
      </c>
      <c r="K162" s="23" t="s">
        <v>823</v>
      </c>
      <c r="L162" s="34" t="s">
        <v>812</v>
      </c>
      <c r="M162" s="26" t="s">
        <v>291</v>
      </c>
      <c r="N162" s="15"/>
      <c r="O162" s="15"/>
      <c r="P162" s="16"/>
      <c r="Q162" s="17"/>
      <c r="R162" s="25"/>
      <c r="S162" s="25" t="s">
        <v>813</v>
      </c>
      <c r="T162" s="23" t="s">
        <v>814</v>
      </c>
      <c r="U162" s="23" t="s">
        <v>815</v>
      </c>
      <c r="V162" s="18"/>
      <c r="W162" s="18"/>
      <c r="X162" s="19"/>
      <c r="Y162" s="20" t="s">
        <v>45</v>
      </c>
      <c r="Z162" s="21" t="str">
        <f t="shared" si="1"/>
        <v>{"id":"M3-NyO-16f-A-2-BR","seed":{"parameters":[{"name":"Q1","label":null,"list":[2,3]},{"name":"Q2","label":null,"list":[1,2,3,4,5]},{"name":"Q3","label":null,"list":[2,3,4,5]}],"uniques":true},"scaffolding":[{"id":"step-0","stimulus":"&lt;p&gt;Manuela deu {{Q3}} doces para cada um de seus {{T1}} colegas de classe. Quantos doces ela distribuiu no total? Para praticar o cálculo mental, resolva a multiplicação decompondo o primeiro fator.&lt;/p&gt;","template":"&lt;p style=\"text-align: center\"&gt;{{T2}} × {{Q3}} = {{response}}&lt;/p&gt;&lt;p style=\"text-align: center\"&gt;{{Q2}} × {{Q3}} = {{response}}&lt;/p&gt;&lt;p&gt;Portanto:&lt;/p&gt;&lt;p style=\"text-align: center\"&gt;{{T1}} × {{Q3}} = {{response}}&lt;/p&gt;","seed":{"calculated":[{"name":"T1","label":"{{function}}","function":"{{Q1}}*10+{{Q2}}","temp":true},{"name":"T2","label":"{{function}}","function":"{{Q1}}*10","temp":true},{"name":"0-A1","label":"{{function}}","function":"{{Q1}}*10*{{Q3}}"},{"name":"0-A2","label":"{{function}}","function":"{{Q2}}*{{Q3}}"},{"name":"0-A3","label":"{{function}}","function":"({{Q1}}*10+{{Q2}})*{{Q3}}"}]},"algorithm":{"name":"calculateOperation","params":{"method":"equivLiteral","keyboard":"NUMERICAL"}}},{"id":"step-1","stimulus":"&lt;p&gt;Para resolver a multiplicação, comece primeiro com as dezenas do multiplicando.&lt;/p&gt;","template":"&lt;p style=\"text-align: center\"&gt;{{T2}} × {{Q3}} = {{response}}&lt;/p&gt;","seed":{"calculated":[{"name":"T2","label":"{{function}}","function":"{{Q1}}*10","temp":true},{"name":"1-A1","label":"{{function}}","function":"{{Q1}}*10*{{Q3}}"}]},"algorithm":{"name":"calculateOperation","params":{"method":"equivLiteral","keyboard":"NUMERICAL"}}},{"id":"step-2","stimulus":"&lt;p&gt;Em seguida, multiplique as unidades do multiplicando.&lt;/p&gt;","template":"&lt;p style=\"text-align: center\"&gt;{{Q2}} × {{Q3}} = {{response}}&lt;/p&gt;","seed":{"calculated":[{"name":"2-A1","label":"{{function}}","function":"{{Q2}}*{{Q3}}"}]},"algorithm":{"name":"calculateOperation","params":{"method":"equivLiteral","keyboard":"NUMERICAL"}}},{"id":"step-3","stimulus":"&lt;p&gt;Agora use os resultados obtidos para calcular mentalmente a multiplicação.&lt;/p&gt;","template":"&lt;p style=\"text-align: center\"&gt;{{T2}} × {{Q3}} = {{T-A1}}&lt;/p&gt;&lt;p style=\"text-align: center\"&gt;{{Q2}} × {{Q3}} = {{T-A2}}&lt;/p&gt;&lt;p&gt;Portanto:&lt;/p&gt;&lt;p style=\"text-align: center\"&gt;{{T1}} × {{Q3}} = {{T-A1}} + {{T-A2}} = {{response}}&lt;/p&gt;","seed":{"calculated":[{"name":"T1","label":"{{function}}","function":"{{Q1}}*10+{{Q2}}","temp":true},{"name":"T2","label":"{{function}}","function":"{{Q1}}*10","temp":true},{"name":"T-A1","label":"{{function}}","function":"{{Q1}}*10*{{Q3}}","temp":true},{"name":"T-A2","label":"{{function}}","function":"{{Q2}}*{{Q3}}","temp":true},{"name":"3-A3","label":"{{function}}","function":"({{Q1}}*10+{{Q2}})*{{Q3}}"}]},"algorithm":{"name":"calculateOperation","params":{"method":"equivLiteral","keyboard":"NUMERICAL"}}}]}</v>
      </c>
      <c r="AA162" s="21" t="s">
        <v>824</v>
      </c>
      <c r="AB162" s="22" t="str">
        <f t="shared" si="2"/>
        <v>M3-NyO-16f-A-2</v>
      </c>
      <c r="AC162" s="22" t="str">
        <f t="shared" si="3"/>
        <v>M3-NyO-16f-A-2-BR</v>
      </c>
      <c r="AD162" s="20" t="s">
        <v>47</v>
      </c>
      <c r="AE162" s="9"/>
      <c r="AF162" s="9" t="s">
        <v>48</v>
      </c>
      <c r="AG162" s="9"/>
    </row>
    <row r="163" ht="112.5" customHeight="1">
      <c r="A163" s="24" t="s">
        <v>808</v>
      </c>
      <c r="B163" s="25" t="s">
        <v>809</v>
      </c>
      <c r="C163" s="24" t="s">
        <v>68</v>
      </c>
      <c r="D163" s="10" t="s">
        <v>36</v>
      </c>
      <c r="E163" s="11"/>
      <c r="F163" s="23" t="s">
        <v>825</v>
      </c>
      <c r="G163" s="23"/>
      <c r="H163" s="25"/>
      <c r="I163" s="25"/>
      <c r="J163" s="24" t="s">
        <v>92</v>
      </c>
      <c r="K163" s="23" t="s">
        <v>826</v>
      </c>
      <c r="L163" s="34" t="s">
        <v>812</v>
      </c>
      <c r="M163" s="26" t="s">
        <v>291</v>
      </c>
      <c r="N163" s="15"/>
      <c r="O163" s="15"/>
      <c r="P163" s="16"/>
      <c r="Q163" s="17"/>
      <c r="R163" s="25"/>
      <c r="S163" s="25" t="s">
        <v>813</v>
      </c>
      <c r="T163" s="23" t="s">
        <v>814</v>
      </c>
      <c r="U163" s="23" t="s">
        <v>815</v>
      </c>
      <c r="V163" s="18"/>
      <c r="W163" s="18"/>
      <c r="X163" s="19"/>
      <c r="Y163" s="20" t="s">
        <v>45</v>
      </c>
      <c r="Z163" s="21" t="str">
        <f t="shared" si="1"/>
        <v>{"id":"M3-NyO-16f-A-3-BR","seed":{"parameters":[{"name":"Q1","label":null,"list":[1,2]},{"name":"Q2","label":null,"min":1,"max":9,"step":1},{"name":"Q3","label":null,"min":2,"max":9,"step":1}],"uniques":true},"scaffolding":[{"id":"step-0","stimulus":"&lt;p&gt;Geraldo mantém {{T1}} gansos em cada cercado. Se ele tem {{Q3}} cercados, quantos gansos ele tem ao todo? Para praticar o cálculo mental, resolva a multiplicação decompondo o primeiro fator.&lt;/p&gt;","template":"&lt;p style=\"text-align: center\"&gt;{{T2}} × {{Q3}} = {{response}}&lt;/p&gt;&lt;p style=\"text-align: center\"&gt;{{Q2}} × {{Q3}} = {{response}}&lt;/p&gt;&lt;p&gt;Portanto:&lt;/p&gt;&lt;p style=\"text-align: center\"&gt;{{T1}} × {{Q3}} = {{response}}&lt;/p&gt;","seed":{"calculated":[{"name":"T1","label":"{{function}}","function":"{{Q1}}*10+{{Q2}}","temp":true},{"name":"T2","label":"{{function}}","function":"{{Q1}}*10","temp":true},{"name":"0-A1","label":"{{function}}","function":"{{Q1}}*10*{{Q3}}"},{"name":"0-A2","label":"{{function}}","function":"{{Q2}}*{{Q3}}"},{"name":"0-A3","label":"{{function}}","function":"({{Q1}}*10+{{Q2}})*{{Q3}}"}]},"algorithm":{"name":"calculateOperation","params":{"method":"equivLiteral","keyboard":"NUMERICAL"}}},{"id":"step-1","stimulus":"&lt;p&gt;Para resolver a multiplicação, comece primeiro com as dezenas do multiplicando.&lt;/p&gt;","template":"&lt;p style=\"text-align: center\"&gt;{{T2}} × {{Q3}} = {{response}}&lt;/p&gt;","seed":{"calculated":[{"name":"T2","label":"{{function}}","function":"{{Q1}}*10","temp":true},{"name":"1-A1","label":"{{function}}","function":"{{Q1}}*10*{{Q3}}"}]},"algorithm":{"name":"calculateOperation","params":{"method":"equivLiteral","keyboard":"NUMERICAL"}}},{"id":"step-2","stimulus":"&lt;p&gt;Em seguida, multiplique as unidades do multiplicando.&lt;/p&gt;","template":"&lt;p style=\"text-align: center\"&gt;{{Q2}} × {{Q3}} = {{response}}&lt;/p&gt;","seed":{"calculated":[{"name":"2-A1","label":"{{function}}","function":"{{Q2}}*{{Q3}}"}]},"algorithm":{"name":"calculateOperation","params":{"method":"equivLiteral","keyboard":"NUMERICAL"}}},{"id":"step-3","stimulus":"&lt;p&gt;Agora use os resultados obtidos para calcular mentalmente a multiplicação.&lt;/p&gt;","template":"&lt;p style=\"text-align: center\"&gt;{{T2}} × {{Q3}} = {{T-A1}}&lt;/p&gt;&lt;p style=\"text-align: center\"&gt;{{Q2}} × {{Q3}} = {{T-A2}}&lt;/p&gt;&lt;p&gt;Portanto:&lt;/p&gt;&lt;p style=\"text-align: center\"&gt;{{T1}} × {{Q3}} = {{T-A1}} + {{T-A2}} = {{response}}&lt;/p&gt;","seed":{"calculated":[{"name":"T1","label":"{{function}}","function":"{{Q1}}*10+{{Q2}}","temp":true},{"name":"T2","label":"{{function}}","function":"{{Q1}}*10","temp":true},{"name":"T-A1","label":"{{function}}","function":"{{Q1}}*10*{{Q3}}","temp":true},{"name":"T-A2","label":"{{function}}","function":"{{Q2}}*{{Q3}}","temp":true},{"name":"3-A3","label":"{{function}}","function":"({{Q1}}*10+{{Q2}})*{{Q3}}"}]},"algorithm":{"name":"calculateOperation","params":{"method":"equivLiteral","keyboard":"NUMERICAL"}}}]}</v>
      </c>
      <c r="AA163" s="21" t="s">
        <v>827</v>
      </c>
      <c r="AB163" s="22" t="str">
        <f t="shared" si="2"/>
        <v>M3-NyO-16f-A-3</v>
      </c>
      <c r="AC163" s="22" t="str">
        <f t="shared" si="3"/>
        <v>M3-NyO-16f-A-3-BR</v>
      </c>
      <c r="AD163" s="20" t="s">
        <v>47</v>
      </c>
      <c r="AE163" s="9"/>
      <c r="AF163" s="9" t="s">
        <v>48</v>
      </c>
      <c r="AG163" s="9"/>
    </row>
    <row r="164" ht="112.5" customHeight="1">
      <c r="A164" s="9" t="s">
        <v>828</v>
      </c>
      <c r="B164" s="8" t="s">
        <v>829</v>
      </c>
      <c r="C164" s="9" t="s">
        <v>35</v>
      </c>
      <c r="D164" s="10" t="s">
        <v>36</v>
      </c>
      <c r="E164" s="11"/>
      <c r="F164" s="13" t="s">
        <v>830</v>
      </c>
      <c r="G164" s="13"/>
      <c r="H164" s="12"/>
      <c r="I164" s="11" t="s">
        <v>38</v>
      </c>
      <c r="J164" s="11" t="s">
        <v>278</v>
      </c>
      <c r="K164" s="13" t="s">
        <v>831</v>
      </c>
      <c r="L164" s="13" t="s">
        <v>832</v>
      </c>
      <c r="M164" s="14" t="s">
        <v>42</v>
      </c>
      <c r="N164" s="15" t="s">
        <v>833</v>
      </c>
      <c r="O164" s="8" t="s">
        <v>834</v>
      </c>
      <c r="P164" s="16"/>
      <c r="Q164" s="17"/>
      <c r="R164" s="18"/>
      <c r="S164" s="18"/>
      <c r="T164" s="18"/>
      <c r="U164" s="18"/>
      <c r="V164" s="18"/>
      <c r="W164" s="18"/>
      <c r="X164" s="19"/>
      <c r="Y164" s="20" t="s">
        <v>45</v>
      </c>
      <c r="Z164" s="21" t="str">
        <f t="shared" si="1"/>
        <v>{"id":"M3-NyO-18a-I-1-BR","stimulus":"&lt;p&gt;Selecione o resultado da divisão de {{T1}} em {{Q1}} partes iguais.&lt;/p&gt;","hint":"&lt;p&gt;Dividir é repartir uma quantidade em partes iguais.&lt;/p&gt;","feedback":"&lt;p&gt;Dividir é repartir uma quantidade em partes iguais.&lt;/p&gt;&lt;p style=\"text-align: center\"&gt;{{T1}} : {{Q1}} = {{Q2}}&lt;/p&gt;","seed":{"parameters":[{"name":"Q1","label":null,"min":3,"max":9,"step":1},{"name":"Q2","label":null,"min":3,"max":9,"step":1}],"calculated":[{"name":"A1","label":"{{function}}","function":"{{Q2}}"},{"name":"A2","label":"{{function}}","function":"{{Q2}}+1","incorrect":true},{"name":"A3","label":"{{function}}","function":" {{Q2}}+2","incorrect":true},{"name":"A4","label":"{{function}}","function":"{{Q2}}-1","incorrect":true},{"name":"A5","label":"{{function}}","function":"{{Q2}}-2","incorrect":true},{"name":"T1","label":"{{function}}","function":"{{Q1}}*{{Q2}}","temp":true}],"uniques":true},"algorithm":{"name":"trueFalse","template":"Multiple choice – standard","params":{"countCorrect":1,"countIncorrect":2,"showCheckIcon":false,
            "columns": 3
        }
    }
}</v>
      </c>
      <c r="AA164" s="21" t="s">
        <v>835</v>
      </c>
      <c r="AB164" s="22" t="str">
        <f t="shared" si="2"/>
        <v>M3-NyO-18a-I-1</v>
      </c>
      <c r="AC164" s="22" t="str">
        <f t="shared" si="3"/>
        <v>M3-NyO-18a-I-1-BR</v>
      </c>
      <c r="AD164" s="20" t="s">
        <v>47</v>
      </c>
      <c r="AE164" s="9"/>
      <c r="AF164" s="9" t="s">
        <v>48</v>
      </c>
      <c r="AG164" s="9" t="s">
        <v>49</v>
      </c>
    </row>
    <row r="165" ht="112.5" customHeight="1">
      <c r="A165" s="9" t="s">
        <v>828</v>
      </c>
      <c r="B165" s="8" t="s">
        <v>829</v>
      </c>
      <c r="C165" s="9" t="s">
        <v>50</v>
      </c>
      <c r="D165" s="10" t="s">
        <v>36</v>
      </c>
      <c r="E165" s="11"/>
      <c r="F165" s="12" t="s">
        <v>836</v>
      </c>
      <c r="G165" s="12"/>
      <c r="H165" s="12"/>
      <c r="I165" s="11" t="s">
        <v>38</v>
      </c>
      <c r="J165" s="11" t="s">
        <v>92</v>
      </c>
      <c r="K165" s="12" t="s">
        <v>837</v>
      </c>
      <c r="L165" s="13" t="s">
        <v>838</v>
      </c>
      <c r="M165" s="14" t="s">
        <v>291</v>
      </c>
      <c r="N165" s="32"/>
      <c r="O165" s="16"/>
      <c r="P165" s="16"/>
      <c r="Q165" s="17"/>
      <c r="R165" s="8"/>
      <c r="S165" s="8" t="s">
        <v>839</v>
      </c>
      <c r="T165" s="8" t="s">
        <v>840</v>
      </c>
      <c r="U165" s="8" t="s">
        <v>841</v>
      </c>
      <c r="V165" s="27"/>
      <c r="W165" s="18"/>
      <c r="X165" s="19"/>
      <c r="Y165" s="20" t="s">
        <v>45</v>
      </c>
      <c r="Z165" s="21" t="str">
        <f t="shared" si="1"/>
        <v>{"id":"M3-NyO-18a-E-1-BR","seed":{"parameters":[{"name":"Q1","label":null,"min":2,"max":9,"step":1},{"name":"Q2","label":null,"min":2,"max":9,"step":1}],"uniques":true},"scaffolding":[{"id":"step-0","stimulus":"&lt;p&gt;Calcule o resultado de repartir {{T1}} em {{Q1}} partes iguais.&lt;/p&gt;","template":"&lt;p&gt;O resultado é {{response}}.&lt;/p&gt;","seed":{"parameters":[],"calculated":[{"name":"T1","function":"{{Q1}}*{{Q2}}","temp":true},{"name":"0-A1","label":"{{function}}","function":"{{Q2}}"}]},"algorithm":{"name":"calculateOperation","params":{"method":"equivLiteral","keyboard":"NUMERICAL"}}},{"id":"step-1","stimulus":"&lt;p&gt;O que pede o enunciado?&lt;/p&gt;","seed":{"calculated":[{"name":"T1","function":"{{Q1}}*{{Q2}}","temp":true},{"name":"1-A1","label":"&lt;p&gt;O resultado de repartir {{T1}} em {{Q1}}.&lt;/p&gt;"},{"name":"1-A2","label":"&lt;p&gt;O resultado de adicionar {{Q1}} a {{T1}}.&lt;/p&gt;","incorrect":true},{"name":"1-A3","label":"&lt;p&gt;O resultado de multiplicar {{Q1}} por {{T1}}.&lt;/p&gt;","incorrect":true}]},"algorithm":{"name":"trueFalse","template":"Multiple choice – standard"}},{"id":"step-2","stimulus":"&lt;p&gt;Que operação deve ser realizada para repartir essa quantidade?&lt;/p&gt;","seed":{"calculated":[{"name":"T1","function":"{{Q1}}*{{Q2}}","temp":true},{"name":"2-A1","label":"{{T1}} : {{Q1}}"},{"name":"2-A2","label":"{{Q1}} : {{T1}}","incorrect":true},{"name":"2-A3","label":"{{T1}} + {{Q1}}","incorrect":true}]},"algorithm":{"name":"trueFalse","template":"Multiple choice – standard"}},{"id":"step-3","stimulus":"&lt;p&gt;Portanto, calcule qual é o resultado de repartir {{T1}} em {{Q1}} partes iguais.&lt;/p&gt;","template":"&lt;p style=\"text-align: center\"&gt;{{T1}} : {{Q1}} = {{response}}&lt;/p&gt;","seed":{"calculated":[{"name":"T1","function":"{{Q1}}*{{Q2}}","temp":true},{"name":"3-A1","label":"{{function}}","function":"{{T1}}/{{Q1}}"}]},"algorithm":{"name":"calculateOperation","params":{"method":"equivLiteral","keyboard":"NUMERICAL"}}}]}</v>
      </c>
      <c r="AA165" s="21" t="s">
        <v>842</v>
      </c>
      <c r="AB165" s="22" t="str">
        <f t="shared" si="2"/>
        <v>M3-NyO-18a-E-1</v>
      </c>
      <c r="AC165" s="22" t="str">
        <f t="shared" si="3"/>
        <v>M3-NyO-18a-E-1-BR</v>
      </c>
      <c r="AD165" s="20" t="s">
        <v>47</v>
      </c>
      <c r="AE165" s="9"/>
      <c r="AF165" s="9" t="s">
        <v>48</v>
      </c>
      <c r="AG165" s="9" t="s">
        <v>49</v>
      </c>
    </row>
    <row r="166" ht="112.5" customHeight="1">
      <c r="A166" s="9" t="s">
        <v>828</v>
      </c>
      <c r="B166" s="8" t="s">
        <v>829</v>
      </c>
      <c r="C166" s="9" t="s">
        <v>68</v>
      </c>
      <c r="D166" s="10" t="s">
        <v>36</v>
      </c>
      <c r="E166" s="11"/>
      <c r="F166" s="13" t="s">
        <v>843</v>
      </c>
      <c r="G166" s="13"/>
      <c r="H166" s="12"/>
      <c r="I166" s="11" t="s">
        <v>38</v>
      </c>
      <c r="J166" s="11" t="s">
        <v>92</v>
      </c>
      <c r="K166" s="12" t="s">
        <v>844</v>
      </c>
      <c r="L166" s="13" t="s">
        <v>838</v>
      </c>
      <c r="M166" s="14" t="s">
        <v>291</v>
      </c>
      <c r="N166" s="32"/>
      <c r="O166" s="16"/>
      <c r="P166" s="16"/>
      <c r="Q166" s="22"/>
      <c r="R166" s="8"/>
      <c r="S166" s="8" t="s">
        <v>845</v>
      </c>
      <c r="T166" s="8" t="s">
        <v>846</v>
      </c>
      <c r="U166" s="8" t="s">
        <v>847</v>
      </c>
      <c r="V166" s="19"/>
      <c r="W166" s="18"/>
      <c r="X166" s="19"/>
      <c r="Y166" s="20" t="s">
        <v>45</v>
      </c>
      <c r="Z166" s="21" t="str">
        <f t="shared" si="1"/>
        <v>{"id":"M3-NyO-18a-A-1-BR","seed":{"parameters":[{"name":"Q1","label":null,"min":2,"max":8,"step":1},{"name":"Q2","label":null,"min":2,"max":9,"step":1}],"uniques":true},"scaffolding":[{"id":"step-0","stimulus":"&lt;p&gt;Valéria comprou {{T1}} adesivos que ela deseja distribuir entre seus {{Q1}} sobrinhos de modo que todos ganhem o mesmo número de adesivos. Quantos cada sobrinho vai receber?&lt;/p&gt;","template":"&lt;p&gt;Cada sobrinho vai ganhar {{response}} adesivos.&lt;/p&gt;","seed":{"parameters":[],"calculated":[{"name":"T1","function":"{{Q1}}*{{Q2}}","temp":true},{"name":"0-A1","function":"{{Q2}}"}]},"algorithm":{"name":"calculateOperation","params":{"method":"equivLiteral","keyboard":"NUMERICAL"}}},{"id":"step-1","stimulus":"&lt;p&gt;Quantos adesivos serão distribuídos?&lt;/p&gt;","template":"&lt;p&gt;Serão distribuídos {{response}} adesivos entre {{response}} sobrinhos.&lt;/p&gt;","seed":{"parameters":[],"calculated":[{"name":"T1","function":"{{Q1}}*{{Q2}}","temp":true},{"name":"1-A1","label":"{{function}}","function":"{{Q1}}*{{Q2}}"},{"name":"1-A2","label":"{{function}}","function":"{{Q1}}"}]},"algorithm":{"name":"calculateOperation","params":{"method":"equivLiteral","keyboard":"NUMERICAL"}}},{"id":"step-2","stimulus":"&lt;p&gt;Que cálculo deve ser feito para calcular a distribuição dos adesivos?&lt;/p&gt;","seed":{"calculated":[{"name":"T1","function":"{{Q1}}*{{Q2}}","temp":true},{"name":"2-A1","label":"{{T1}} : {{Q1}}"},{"name":"2-A2","label":"{{Q1}} : {{T1}}","incorrect":true},{"name":"2-A3","label":"{{T1}} × {{Q1}}","incorrect":true}]},"algorithm":{"name":"trueFalse","template":"Multiple choice – standard"}},{"id":"step-3","stimulus":"&lt;p&gt;Portanto, calcule o número de adesivos que cada um dos sobrinhos de Valéria vai receber.&lt;/p&gt;","template":"&lt;p style=\"text-align: center\"&gt;{{T1}} : {{Q1}} = {{response}}&lt;/p&gt;","seed":{"calculated":[{"name":"T1","function":"{{Q1}}*{{Q2}}","temp":true},{"name":"3-A1","label":"{{function}}","function":"{{Q2}}"}]},"algorithm":{"name":"calculateOperation","params":{"method":"equivLiteral","keyboard":"NUMERICAL"}}}]}</v>
      </c>
      <c r="AA166" s="21" t="s">
        <v>848</v>
      </c>
      <c r="AB166" s="22" t="str">
        <f t="shared" si="2"/>
        <v>M3-NyO-18a-A-1</v>
      </c>
      <c r="AC166" s="22" t="str">
        <f t="shared" si="3"/>
        <v>M3-NyO-18a-A-1-BR</v>
      </c>
      <c r="AD166" s="20" t="s">
        <v>47</v>
      </c>
      <c r="AE166" s="9"/>
      <c r="AF166" s="9" t="s">
        <v>48</v>
      </c>
      <c r="AG166" s="9" t="s">
        <v>49</v>
      </c>
    </row>
    <row r="167" ht="112.5" customHeight="1">
      <c r="A167" s="9" t="s">
        <v>828</v>
      </c>
      <c r="B167" s="8" t="s">
        <v>829</v>
      </c>
      <c r="C167" s="9" t="s">
        <v>68</v>
      </c>
      <c r="D167" s="10" t="s">
        <v>36</v>
      </c>
      <c r="E167" s="11"/>
      <c r="F167" s="13" t="s">
        <v>849</v>
      </c>
      <c r="G167" s="13"/>
      <c r="H167" s="12" t="s">
        <v>850</v>
      </c>
      <c r="I167" s="11" t="s">
        <v>38</v>
      </c>
      <c r="J167" s="11" t="s">
        <v>92</v>
      </c>
      <c r="K167" s="12" t="s">
        <v>851</v>
      </c>
      <c r="L167" s="13" t="s">
        <v>838</v>
      </c>
      <c r="M167" s="14" t="s">
        <v>291</v>
      </c>
      <c r="N167" s="32"/>
      <c r="O167" s="16"/>
      <c r="P167" s="16"/>
      <c r="Q167" s="22"/>
      <c r="R167" s="8"/>
      <c r="S167" s="8" t="s">
        <v>852</v>
      </c>
      <c r="T167" s="8" t="s">
        <v>853</v>
      </c>
      <c r="U167" s="8" t="s">
        <v>854</v>
      </c>
      <c r="V167" s="19"/>
      <c r="W167" s="18"/>
      <c r="X167" s="19"/>
      <c r="Y167" s="20" t="s">
        <v>45</v>
      </c>
      <c r="Z167" s="21" t="str">
        <f t="shared" si="1"/>
        <v>{"id":"M3-NyO-18a-A-2-BR","seed":{"parameters":[{"name":"Q1","label":null,"min":2,"max":9,"step":1},{"name":"Q2","label":null,"min":2,"max":9,"step":1}],"uniques":true},"scaffolding":[{"id":"step-0","stimulus":"&lt;p&gt;Em um trem viajam {{T1}} pessoas distribuídas em {{Q1}} vagões, sendo igual o número de passageiros por vagão. Quantas pessoas viajam em cada vagão do trem?&lt;/p&gt;","template":"&lt;p&gt;Em cada vagão viajam{{response}} pessoas.&lt;/p&gt;","seed":{"parameters":[],"calculated":[{"name":"T1","function":"{{Q1}}*{{Q2}}","temp":true},{"name":"0-A1","function":"{{Q2}}"}]},"algorithm":{"name":"calculateOperation","params":{"method":"equivLiteral","keyboard":"NUMERICAL"}}},{"id":"step-1","stimulus":"&lt;p&gt;Quantas pessoas estão distribuídas no trem?&lt;/p&gt;","template":"&lt;p&gt;Há {{response}} pessoas distribuídas em {{response}} vagões.&lt;/p&gt;","seed":{"parameters":[],"calculated":[{"name":"T1","function":"{{Q1}}*{{Q2}}","temp":true},{"name":"1-A1","label":"{{function}}","function":"{{Q1}}*{{Q2}}"},{"name":"1-A2","label":"{{function}}","function":"{{Q1}}"}]},"algorithm":{"name":"calculateOperation","params":{"method":"equivLiteral","keyboard":"NUMERICAL"}}},{"id":"step-2","stimulus":"&lt;p&gt;Que cálculo deve ser feito para obter o número de pessoas viajando em cada vagão?&lt;/p&gt;","seed":{"calculated":[{"name":"T1","function":"{{Q1}}*{{Q2}}","temp":true},{"name":"2-A1","label":"{{T1}} : {{Q1}}"},{"name":"2-A2","label":"{{Q1}} : {{T1}}","incorrect":true},{"name":"2-A3","label":"{{T1}} − {{Q1}}","incorrect":true}]},"algorithm":{"name":"trueFalse","template":"Multiple choice – standard"}},{"id":"step-3","stimulus":"&lt;p&gt;Portanto, calcule o número de pessoas viajando em cada vagão.&lt;/p&gt;","template":"&lt;p style=\"text-align: center\"&gt;{{T1}} : {{Q1}} = {{response}}&lt;/p&gt;","seed":{"calculated":[{"name":"T1","function":"{{Q1}}*{{Q2}}","temp":true},{"name":"3-A1","label":"{{function}}","function":"{{Q2}}"}]},"algorithm":{"name":"calculateOperation","params":{"method":"equivLiteral","keyboard":"NUMERICAL"}}}]}</v>
      </c>
      <c r="AA167" s="21" t="s">
        <v>855</v>
      </c>
      <c r="AB167" s="22" t="str">
        <f t="shared" si="2"/>
        <v>M3-NyO-18a-A-2</v>
      </c>
      <c r="AC167" s="22" t="str">
        <f t="shared" si="3"/>
        <v>M3-NyO-18a-A-2-BR</v>
      </c>
      <c r="AD167" s="20" t="s">
        <v>47</v>
      </c>
      <c r="AE167" s="9"/>
      <c r="AF167" s="9" t="s">
        <v>48</v>
      </c>
      <c r="AG167" s="9" t="s">
        <v>49</v>
      </c>
    </row>
    <row r="168" ht="112.5" customHeight="1">
      <c r="A168" s="9" t="s">
        <v>828</v>
      </c>
      <c r="B168" s="8" t="s">
        <v>829</v>
      </c>
      <c r="C168" s="9" t="s">
        <v>68</v>
      </c>
      <c r="D168" s="10" t="s">
        <v>36</v>
      </c>
      <c r="E168" s="11"/>
      <c r="F168" s="13" t="s">
        <v>856</v>
      </c>
      <c r="G168" s="13"/>
      <c r="H168" s="12" t="s">
        <v>857</v>
      </c>
      <c r="I168" s="11" t="s">
        <v>38</v>
      </c>
      <c r="J168" s="11" t="s">
        <v>92</v>
      </c>
      <c r="K168" s="12" t="s">
        <v>851</v>
      </c>
      <c r="L168" s="13" t="s">
        <v>838</v>
      </c>
      <c r="M168" s="14" t="s">
        <v>291</v>
      </c>
      <c r="N168" s="32"/>
      <c r="O168" s="16"/>
      <c r="P168" s="16"/>
      <c r="Q168" s="22"/>
      <c r="R168" s="8"/>
      <c r="S168" s="8" t="s">
        <v>858</v>
      </c>
      <c r="T168" s="8" t="s">
        <v>859</v>
      </c>
      <c r="U168" s="8" t="s">
        <v>860</v>
      </c>
      <c r="V168" s="19"/>
      <c r="W168" s="18"/>
      <c r="X168" s="19"/>
      <c r="Y168" s="20" t="s">
        <v>45</v>
      </c>
      <c r="Z168" s="21" t="str">
        <f t="shared" si="1"/>
        <v>{"id":"M3-NyO-18a-A-3-BR","seed":{"parameters":[{"name":"Q1","label":null,"min":2,"max":9,"step":1},{"name":"Q2","label":null,"min":2,"max":9,"step":1}],"uniques":true},"scaffolding":[{"id":"step-0","stimulus":"&lt;p&gt;Francisco trouxe {{T1}} pequenos sanduíches para um piquenique para distribuir entre seus {{Q1}} amigos de modo que cada amigo recebeu a mesma quantidade de sanduíches. Quantos sanduíches cada amigo recebeu?&lt;/p&gt;","template":"&lt;p&gt;Cada amigo recebeu {{response}} sanduíches.&lt;/p&gt;","seed":{"parameters":[],"calculated":[{"name":"T1","function":"{{Q1}}*{{Q2}}","temp":true},{"name":"0-A1","function":"{{Q2}}"}]},"algorithm":{"name":"calculateOperation","params":{"method":"equivLiteral","keyboard":"NUMERICAL"}}},{"id":"step-1","stimulus":"&lt;p&gt;Quantos sanduíches foram distribuídos?&lt;/p&gt;","template":"&lt;p&gt;Foram distribuídos {{response}} sanduíches entre {{response}} amigos.&lt;/p&gt;","seed":{"parameters":[],"calculated":[{"name":"T1","function":"{{Q1}}*{{Q2}}","temp":true},{"name":"1-A1","label":"{{function}}","function":"{{Q1}}*{{Q2}}"},{"name":"1-A2","label":"{{function}}","function":"{{Q1}}"}]},"algorithm":{"name":"calculateOperation","params":{"method":"equivLiteral","keyboard":"NUMERICAL"}}},{"id":"step-2","stimulus":"&lt;p&gt;Que cálculo deve ser feito para distribuir os sanduíches entre os amigos?&lt;/p&gt;","seed":{"calculated":[{"name":"T1","function":"{{Q1}}*{{Q2}}","temp":true},{"name":"2-A1","label":"{{T1}} : {{Q1}}"},{"name":"2-A2","label":"{{Q1}} : {{T1}}","incorrect":true},{"name":"2-A3","label":"{{T1}} + {{Q1}}","incorrect":true}]},"algorithm":{"name":"trueFalse","template":"Multiple choice – standard"}},{"id":"step-3","stimulus":"&lt;p&gt;Então, encontre o número de sanduíches que cada amigo recebeu.&lt;/p&gt;","template":"&lt;p style=\"text-align: center\"&gt;{{T1}} : {{Q1}} = {{response}}&lt;/p&gt;","seed":{"calculated":[{"name":"T1","function":"{{Q1}}*{{Q2}}","temp":true},{"name":"3-A1","label":"{{function}}","function":"{{Q2}}"}]},"algorithm":{"name":"calculateOperation","params":{"method":"equivLiteral","keyboard":"NUMERICAL"}}}]}</v>
      </c>
      <c r="AA168" s="21" t="s">
        <v>861</v>
      </c>
      <c r="AB168" s="22" t="str">
        <f t="shared" si="2"/>
        <v>M3-NyO-18a-A-3</v>
      </c>
      <c r="AC168" s="22" t="str">
        <f t="shared" si="3"/>
        <v>M3-NyO-18a-A-3-BR</v>
      </c>
      <c r="AD168" s="20" t="s">
        <v>47</v>
      </c>
      <c r="AE168" s="9"/>
      <c r="AF168" s="9" t="s">
        <v>48</v>
      </c>
      <c r="AG168" s="9" t="s">
        <v>49</v>
      </c>
    </row>
    <row r="169" ht="112.5" customHeight="1">
      <c r="A169" s="9" t="s">
        <v>828</v>
      </c>
      <c r="B169" s="8" t="s">
        <v>829</v>
      </c>
      <c r="C169" s="9" t="s">
        <v>68</v>
      </c>
      <c r="D169" s="10" t="s">
        <v>36</v>
      </c>
      <c r="E169" s="11"/>
      <c r="F169" s="13" t="s">
        <v>862</v>
      </c>
      <c r="G169" s="13"/>
      <c r="H169" s="12" t="s">
        <v>863</v>
      </c>
      <c r="I169" s="11" t="s">
        <v>38</v>
      </c>
      <c r="J169" s="11" t="s">
        <v>92</v>
      </c>
      <c r="K169" s="12" t="s">
        <v>851</v>
      </c>
      <c r="L169" s="13" t="s">
        <v>838</v>
      </c>
      <c r="M169" s="14" t="s">
        <v>291</v>
      </c>
      <c r="N169" s="32"/>
      <c r="O169" s="16"/>
      <c r="P169" s="16"/>
      <c r="Q169" s="22"/>
      <c r="R169" s="8"/>
      <c r="S169" s="8" t="s">
        <v>864</v>
      </c>
      <c r="T169" s="8" t="s">
        <v>865</v>
      </c>
      <c r="U169" s="8" t="s">
        <v>866</v>
      </c>
      <c r="V169" s="19"/>
      <c r="W169" s="18"/>
      <c r="X169" s="19"/>
      <c r="Y169" s="20" t="s">
        <v>45</v>
      </c>
      <c r="Z169" s="21" t="str">
        <f t="shared" si="1"/>
        <v>{"id":"M3-NyO-18a-A-4-BR","seed":{"parameters":[{"name":"Q1","label":null,"min":2,"max":9,"step":1},{"name":"Q2","label":null,"min":2,"max":9,"step":1}],"uniques":true},"scaffolding":[{"id":"step-0","stimulus":"&lt;p&gt;Clara tem {{T1}} gibis distribuídos em {{Q1}} prateleiras de uma estante sendo igual o número de gibis em cada prateleira. Quantos gibis há por prateleira?&lt;/p&gt;","template":"&lt;p&gt;Em cada prateleira há {{response}} gibis.&lt;/p&gt;","seed":{"parameters":[],"calculated":[{"name":"T1","function":"{{Q1}}*{{Q2}}","temp":true},{"name":"0-A1","function":"{{Q2}}"}]},"algorithm":{"name":"calculateOperation","params":{"method":"equivLiteral","keyboard":"NUMERICAL"}}},{"id":"step-1","stimulus":"&lt;p&gt;Quantos gibis tem na estante?&lt;/p&gt;","template":"&lt;p&gt;Há {{response}} gibis em {{response}} prateleiras.&lt;/p&gt;","seed":{"parameters":[],"calculated":[{"name":"T1","function":"{{Q1}}*{{Q2}}","temp":true},{"name":"1-A1","label":"{{function}}","function":"{{Q1}}*{{Q2}}"},{"name":"1-A2","label":"{{function}}","function":"{{Q1}}"}]},"algorithm":{"name":"calculateOperation","params":{"method":"equivLiteral","keyboard":"NUMERICAL"}}},{"id":"step-2","stimulus":"&lt;p&gt;Que cálculo deve ser feito para obter quantos gibis há por prateleira?&lt;/p&gt;","seed":{"calculated":[{"name":"T1","function":"{{Q1}}*{{Q2}}","temp":true},{"name":"2-A1","label":"{{T1}} : {{Q1}}"},{"name":"2-A2","label":"{{Q1}} : {{T1}}","incorrect":true},{"name":"2-A3","label":"{{T1}} × {{Q1}}","incorrect":true}]},"algorithm":{"name":"trueFalse","template":"Multiple choice – standard"}},{"id":"step-3","stimulus":"&lt;p&gt;Portanto, calcule quantos gibis Clara colocou em cada prateleira.&lt;/p&gt;","template":"&lt;p style=\"text-align: center\"&gt;{{T1}} : {{Q1}} = {{response}}&lt;/p&gt;","seed":{"calculated":[{"name":"T1","function":"{{Q1}}*{{Q2}}","temp":true},{"name":"3-A1","label":"{{function}}","function":"{{Q2}}"}]},"algorithm":{"name":"calculateOperation","params":{"method":"equivLiteral","keyboard":"NUMERICAL"}}}]}</v>
      </c>
      <c r="AA169" s="21" t="s">
        <v>867</v>
      </c>
      <c r="AB169" s="22" t="str">
        <f t="shared" si="2"/>
        <v>M3-NyO-18a-A-4</v>
      </c>
      <c r="AC169" s="22" t="str">
        <f t="shared" si="3"/>
        <v>M3-NyO-18a-A-4-BR</v>
      </c>
      <c r="AD169" s="20" t="s">
        <v>47</v>
      </c>
      <c r="AE169" s="9"/>
      <c r="AF169" s="9" t="s">
        <v>48</v>
      </c>
      <c r="AG169" s="9" t="s">
        <v>49</v>
      </c>
    </row>
    <row r="170" ht="112.5" customHeight="1">
      <c r="A170" s="9" t="s">
        <v>828</v>
      </c>
      <c r="B170" s="8" t="s">
        <v>829</v>
      </c>
      <c r="C170" s="9" t="s">
        <v>68</v>
      </c>
      <c r="D170" s="10" t="s">
        <v>36</v>
      </c>
      <c r="E170" s="11"/>
      <c r="F170" s="13" t="s">
        <v>868</v>
      </c>
      <c r="G170" s="13"/>
      <c r="H170" s="12" t="s">
        <v>869</v>
      </c>
      <c r="I170" s="11" t="s">
        <v>38</v>
      </c>
      <c r="J170" s="11" t="s">
        <v>92</v>
      </c>
      <c r="K170" s="12" t="s">
        <v>851</v>
      </c>
      <c r="L170" s="13" t="s">
        <v>838</v>
      </c>
      <c r="M170" s="14" t="s">
        <v>291</v>
      </c>
      <c r="N170" s="32"/>
      <c r="O170" s="16"/>
      <c r="P170" s="16"/>
      <c r="Q170" s="22"/>
      <c r="R170" s="8"/>
      <c r="S170" s="8" t="s">
        <v>870</v>
      </c>
      <c r="T170" s="8" t="s">
        <v>871</v>
      </c>
      <c r="U170" s="8" t="s">
        <v>872</v>
      </c>
      <c r="V170" s="19"/>
      <c r="W170" s="18"/>
      <c r="X170" s="19"/>
      <c r="Y170" s="20" t="s">
        <v>45</v>
      </c>
      <c r="Z170" s="21" t="str">
        <f t="shared" si="1"/>
        <v>{"id":"M3-NyO-18a-A-5-BR","seed":{"parameters":[{"name":"Q1","label":null,"min":2,"max":9,"step":1},{"name":"Q2","label":null,"min":2,"max":9,"step":1}],"uniques":true},"scaffolding":[{"id":"step-0","stimulus":"&lt;p&gt;Um colecionador tem {{T1}} selos de animais que ele dividiu em {{Q1}} envelopes de modo que cada envelope ficou com o mesmo número de selos. Quantos selos ele colocou em cada envelope?&lt;/p&gt;","template":"&lt;p&gt;Cada envelope ficou com {{response}} selos.&lt;/p&gt;","seed":{"parameters":[],"calculated":[{"name":"T1","function":"{{Q1}}*{{Q2}}","temp":true},{"name":"0-A1","function":"{{Q2}}"}]},"algorithm":{"name":"calculateOperation","params":{"method":"equivLiteral","keyboard":"NUMERICAL"}}},{"id":"step-1","stimulus":"&lt;p&gt;Quantos selos foram distribuídos entre os envelopes?&lt;/p&gt;","template":"&lt;p&gt;Foram distribuídos {{response}} selos em {{response}} envelopes.&lt;/p&gt;","seed":{"parameters":[],"calculated":[{"name":"T1","function":"{{Q1}}*{{Q2}}","temp":true},{"name":"1-A1","label":"{{function}}","function":"{{Q1}}*{{Q2}}"},{"name":"1-A2","label":"{{function}}","function":"{{Q1}}"}]},"algorithm":{"name":"calculateOperation","params":{"method":"equivLiteral","keyboard":"NUMERICAL"}}},{"id":"step-2","stimulus":"&lt;p&gt;Que cálculo deve ser feito para obter quantos selos há por envelope?&lt;/p&gt;","seed":{"calculated":[{"name":"T1","function":"{{Q1}}*{{Q2}}","temp":true},{"name":"2-A1","label":"{{T1}} : {{Q1}}"},{"name":"2-A2","label":"{{Q1}} : {{T1}}","incorrect":true},{"name":"2-A3","label":"{{T1}} − {{Q1}}","incorrect":true}]},"algorithm":{"name":"trueFalse","template":"Multiple choice – standard"}},{"id":"step-3","stimulus":"&lt;p&gt;Portanto, calcule a quantidade de selos que foram colocados em cada envelope.&lt;/p&gt;","template":"&lt;p style=\"text-align: center\"&gt;{{T1}} : {{Q1}} = {{response}}&lt;/p&gt;","seed":{"calculated":[{"name":"T1","function":"{{Q1}}*{{Q2}}","temp":true},{"name":"3-A1","label":"{{function}}","function":"{{Q2}}"}]},"algorithm":{"name":"calculateOperation","params":{"method":"equivLiteral","keyboard":"NUMERICAL"}}}]}</v>
      </c>
      <c r="AA170" s="21" t="s">
        <v>873</v>
      </c>
      <c r="AB170" s="22" t="str">
        <f t="shared" si="2"/>
        <v>M3-NyO-18a-A-5</v>
      </c>
      <c r="AC170" s="22" t="str">
        <f t="shared" si="3"/>
        <v>M3-NyO-18a-A-5-BR</v>
      </c>
      <c r="AD170" s="20" t="s">
        <v>47</v>
      </c>
      <c r="AE170" s="9"/>
      <c r="AF170" s="9" t="s">
        <v>48</v>
      </c>
      <c r="AG170" s="9" t="s">
        <v>49</v>
      </c>
    </row>
    <row r="171" ht="112.5" customHeight="1">
      <c r="A171" s="9" t="s">
        <v>874</v>
      </c>
      <c r="B171" s="69" t="s">
        <v>875</v>
      </c>
      <c r="C171" s="9" t="s">
        <v>35</v>
      </c>
      <c r="D171" s="10" t="s">
        <v>36</v>
      </c>
      <c r="E171" s="11"/>
      <c r="F171" s="8" t="s">
        <v>876</v>
      </c>
      <c r="G171" s="8"/>
      <c r="H171" s="8"/>
      <c r="I171" s="11" t="s">
        <v>38</v>
      </c>
      <c r="J171" s="20" t="s">
        <v>278</v>
      </c>
      <c r="K171" s="12" t="s">
        <v>877</v>
      </c>
      <c r="L171" s="12" t="s">
        <v>878</v>
      </c>
      <c r="M171" s="20" t="s">
        <v>42</v>
      </c>
      <c r="N171" s="8" t="s">
        <v>879</v>
      </c>
      <c r="O171" s="8" t="s">
        <v>880</v>
      </c>
      <c r="P171" s="18"/>
      <c r="Q171" s="22"/>
      <c r="R171" s="18"/>
      <c r="S171" s="18"/>
      <c r="T171" s="18"/>
      <c r="U171" s="18"/>
      <c r="V171" s="18"/>
      <c r="W171" s="18"/>
      <c r="X171" s="22"/>
      <c r="Y171" s="20" t="s">
        <v>45</v>
      </c>
      <c r="Z171" s="21" t="str">
        <f t="shared" si="1"/>
        <v>{"id":"M3-NyO-18b-I-1-BR","stimulus":"&lt;p&gt;A partir desta divisão, selecione a afirmação correta.&lt;/p&gt;&lt;p style=\"text-align: center\"&gt;{{T1}} : {{Q1}} = {{Q2}} e {{Q3}}&lt;/p&gt;","hint":"&lt;p&gt;dividendo : divisor = quociente + resto&lt;/p&gt;","feedback":"&lt;p&gt;Os termos da divisão são:&lt;/p&gt;&lt;p&gt;dividendo : divisor = quociente + resto&lt;/p&gt;","seed":{"parameters":[{"name":"Q1","label":null,"min":3,"max":9,"step":1},{"name":"Q2","label":null,"min":3,"max":9,"step":1},{"name":"Q3","label":null,"list":[1,2]}],"calculated":[{"name":"T1","label":"{{function}}","function":"{{Q1}}*{{Q2}}+{{Q3}}","temp":true},{"name":"A1","label":"{{T1}} é o dividendo."},{"name":"A2","label":"{{Q1}} é o divisor."},{"name":"A3","label":"{{Q2}} é o quociente."},{"name":"A4","label":"{{Q3}} é o resto."},{"name":"A5","label":"{{T1}} é o divisor.","incorrect":true,"feedback":"&lt;p&gt;{{T1}} é o dividendo.&lt;/p&gt;"},{"name":"A6","label":"{{T1}} é o quociente.","incorrect":true,"feedback":"&lt;p&gt;{{T1}} é o dividendo.&lt;/p&gt;"},{"name":"A7","label":"{{Q1}} é o dividendo.","incorrect":true,"feedback":"&lt;p&gt;{{Q1}} é o divisor.&lt;/p&gt;"},{"name":"A8","label":"{{Q1}} é o quociente.","incorrect":true,"feedback":"&lt;p&gt;{{Q1}} é o divisor.&lt;/p&gt;"},{"name":"A9","label":"{{Q2}} é o resto.","incorrect":true,"feedback":"&lt;p&gt;{{Q2}} é o quociente.&lt;/p&gt;"},{"name":"A10","label":"{{Q2}} é o divisor.","incorrect":true,"feedback":"&lt;p&gt;{{Q2}} é o quociente.&lt;/p&gt;"},{"name":"A11","label":"{{Q3}} é o dividendo.","incorrect":true,"feedback":"&lt;p&gt;{{Q3}} é o resto.&lt;/p&gt;"}],"uniques":true},"algorithm":{"name":"trueFalse","template":"Multiple choice – standard","params":{"countCorrect":1,"countIncorrect":2,"showCheckIcon":false,
            "columns": 3
        }
    }
}</v>
      </c>
      <c r="AA171" s="21" t="s">
        <v>881</v>
      </c>
      <c r="AB171" s="22" t="str">
        <f t="shared" si="2"/>
        <v>M3-NyO-18b-I-1</v>
      </c>
      <c r="AC171" s="22" t="str">
        <f t="shared" si="3"/>
        <v>M3-NyO-18b-I-1-BR</v>
      </c>
      <c r="AD171" s="20" t="s">
        <v>47</v>
      </c>
      <c r="AE171" s="24"/>
      <c r="AF171" s="9" t="s">
        <v>48</v>
      </c>
      <c r="AG171" s="9" t="s">
        <v>49</v>
      </c>
    </row>
    <row r="172" ht="112.5" customHeight="1">
      <c r="A172" s="9" t="s">
        <v>874</v>
      </c>
      <c r="B172" s="69" t="s">
        <v>875</v>
      </c>
      <c r="C172" s="9" t="s">
        <v>50</v>
      </c>
      <c r="D172" s="10" t="s">
        <v>36</v>
      </c>
      <c r="E172" s="11"/>
      <c r="F172" s="13" t="s">
        <v>882</v>
      </c>
      <c r="G172" s="13"/>
      <c r="H172" s="12"/>
      <c r="I172" s="20" t="s">
        <v>38</v>
      </c>
      <c r="J172" s="20" t="s">
        <v>52</v>
      </c>
      <c r="K172" s="13" t="s">
        <v>883</v>
      </c>
      <c r="L172" s="13" t="s">
        <v>884</v>
      </c>
      <c r="M172" s="14" t="s">
        <v>42</v>
      </c>
      <c r="N172" s="8" t="s">
        <v>879</v>
      </c>
      <c r="O172" s="15" t="s">
        <v>885</v>
      </c>
      <c r="P172" s="16"/>
      <c r="Q172" s="17"/>
      <c r="R172" s="18"/>
      <c r="S172" s="18"/>
      <c r="T172" s="18"/>
      <c r="U172" s="18"/>
      <c r="V172" s="18"/>
      <c r="W172" s="18"/>
      <c r="X172" s="19"/>
      <c r="Y172" s="20" t="s">
        <v>45</v>
      </c>
      <c r="Z172" s="21" t="str">
        <f t="shared" si="1"/>
        <v>{"id":"M3-NyO-18b-E-1-BR","stimulus":"&lt;p&gt;Nomeie os termos desta divisão.&lt;/p&gt;&lt;p style=\"text-align: center\"&gt;{{T1}} : {{Q1}} = {{Q2}}&lt;/p&gt;","template":"&lt;p&gt;{{T1}} é o {{response}}.&lt;/p&gt;&lt;p&gt;{{Q1}} é o {{response}}.&lt;/p&gt;&lt;p&gt;{{Q2}} é o {{response}}.&lt;/p&gt;","hint":"&lt;p style=\"text-align: center\"&gt;dividendo : divisor = quociente + resto&lt;/p&gt;","feedback":"&lt;p&gt;Os termos da divisão são:&lt;/p&gt;&lt;p style=\"text-align: center\"&gt;dividendo : divisor = quociente + resto&lt;/p&gt;","seed":{"parameters":[{"name":"Q1","label":null,"min":2,"max":10,"step":1},{"name":"Q2","label":null,"min":2,"max":10,"step":1}],"calculated":[{"name":"T1","function":"{{Q1}}*{{Q2}}","temp":true},{"name":"A1","label":"dividendo"},{"name":"A2","label":"divisor"},{"name":"A3","label":"quociente"}],"uniques":true},"algorithm":{"name":"calculateOperation","template":"Cloze with text"}}</v>
      </c>
      <c r="AA172" s="21" t="s">
        <v>886</v>
      </c>
      <c r="AB172" s="22" t="str">
        <f t="shared" si="2"/>
        <v>M3-NyO-18b-E-1</v>
      </c>
      <c r="AC172" s="22" t="str">
        <f t="shared" si="3"/>
        <v>M3-NyO-18b-E-1-BR</v>
      </c>
      <c r="AD172" s="20" t="s">
        <v>47</v>
      </c>
      <c r="AE172" s="9"/>
      <c r="AF172" s="9" t="s">
        <v>48</v>
      </c>
      <c r="AG172" s="9" t="s">
        <v>49</v>
      </c>
    </row>
    <row r="173" ht="112.5" customHeight="1">
      <c r="A173" s="9" t="s">
        <v>874</v>
      </c>
      <c r="B173" s="69" t="s">
        <v>875</v>
      </c>
      <c r="C173" s="9" t="s">
        <v>50</v>
      </c>
      <c r="D173" s="10" t="s">
        <v>36</v>
      </c>
      <c r="E173" s="11"/>
      <c r="F173" s="13" t="s">
        <v>887</v>
      </c>
      <c r="G173" s="13"/>
      <c r="H173" s="12"/>
      <c r="I173" s="20" t="s">
        <v>38</v>
      </c>
      <c r="J173" s="20" t="s">
        <v>52</v>
      </c>
      <c r="K173" s="13" t="s">
        <v>883</v>
      </c>
      <c r="L173" s="13" t="s">
        <v>888</v>
      </c>
      <c r="M173" s="14" t="s">
        <v>42</v>
      </c>
      <c r="N173" s="8" t="s">
        <v>879</v>
      </c>
      <c r="O173" s="15" t="s">
        <v>885</v>
      </c>
      <c r="P173" s="16"/>
      <c r="Q173" s="17"/>
      <c r="R173" s="18"/>
      <c r="S173" s="18"/>
      <c r="T173" s="18"/>
      <c r="U173" s="18"/>
      <c r="V173" s="18"/>
      <c r="W173" s="18"/>
      <c r="X173" s="19"/>
      <c r="Y173" s="20" t="s">
        <v>45</v>
      </c>
      <c r="Z173" s="21" t="str">
        <f t="shared" si="1"/>
        <v>{"id":"M3-NyO-18b-E-2-BR","stimulus":"&lt;p&gt;Nomeie os termos desta divisão.&lt;/p&gt;&lt;p style=\"text-align: center\"&gt;{{T1}} : {{Q1}} = {{Q2}}&lt;/p&gt;","template":"&lt;p&gt;{{Q2}} é o {{response}}.&lt;/p&gt;&lt;p&gt;{{Q1}} é o {{response}}.&lt;/p&gt;&lt;p&gt;{{T1}} é o {{response}}.&lt;/p&gt;","hint":"&lt;p style=\"text-align: center\"&gt;dividendo : divisor = quociente + resto&lt;/p&gt;","feedback":"&lt;p&gt;Os termos da divisão são:&lt;/p&gt;&lt;p style=\"text-align: center\"&gt;dividendo : divisor = quociente + resto&lt;/p&gt;","seed":{"parameters":[{"name":"Q1","label":null,"min":2,"max":10,"step":1},{"name":"Q2","label":null,"min":2,"max":10,"step":1}],"calculated":[{"name":"T1","label":"{{function}}","function":"{{Q1}}*{{Q2}}","temp":true},{"name":"A1","label":"quociente"},{"name":"A2","label":"divisor"},{"name":"A3","label":"dividendo"}],"uniques":true},"algorithm":{"name":"calculateOperation","template":"Cloze with text"}}</v>
      </c>
      <c r="AA173" s="21" t="s">
        <v>889</v>
      </c>
      <c r="AB173" s="22" t="str">
        <f t="shared" si="2"/>
        <v>M3-NyO-18b-E-2</v>
      </c>
      <c r="AC173" s="22" t="str">
        <f t="shared" si="3"/>
        <v>M3-NyO-18b-E-2-BR</v>
      </c>
      <c r="AD173" s="20" t="s">
        <v>47</v>
      </c>
      <c r="AE173" s="9"/>
      <c r="AF173" s="9" t="s">
        <v>48</v>
      </c>
      <c r="AG173" s="9" t="s">
        <v>49</v>
      </c>
    </row>
    <row r="174" ht="112.5" customHeight="1">
      <c r="A174" s="9" t="s">
        <v>890</v>
      </c>
      <c r="B174" s="69" t="s">
        <v>891</v>
      </c>
      <c r="C174" s="9" t="s">
        <v>35</v>
      </c>
      <c r="D174" s="10" t="s">
        <v>36</v>
      </c>
      <c r="E174" s="11"/>
      <c r="F174" s="13" t="s">
        <v>892</v>
      </c>
      <c r="G174" s="13"/>
      <c r="H174" s="46"/>
      <c r="I174" s="14" t="s">
        <v>38</v>
      </c>
      <c r="J174" s="14" t="s">
        <v>39</v>
      </c>
      <c r="K174" s="45" t="s">
        <v>893</v>
      </c>
      <c r="L174" s="45" t="s">
        <v>894</v>
      </c>
      <c r="M174" s="14" t="s">
        <v>42</v>
      </c>
      <c r="N174" s="15" t="s">
        <v>895</v>
      </c>
      <c r="O174" s="8" t="s">
        <v>896</v>
      </c>
      <c r="P174" s="16"/>
      <c r="Q174" s="17"/>
      <c r="R174" s="18"/>
      <c r="S174" s="18"/>
      <c r="T174" s="18"/>
      <c r="U174" s="18"/>
      <c r="V174" s="18"/>
      <c r="W174" s="18"/>
      <c r="X174" s="19"/>
      <c r="Y174" s="20" t="s">
        <v>45</v>
      </c>
      <c r="Z174" s="21" t="str">
        <f t="shared" si="1"/>
        <v>{"id":"M3-NyO-19a-I-1-BR","stimulus":"&lt;p&gt;Arraste as seguintes divisões para a sua classificação correspondente.&lt;/p&gt;","hint":"&lt;p&gt;Uma divisão é exata se o resto for zero. Se o resto não for zero, é uma divisão não exata.&lt;/p&gt;","feedback":"&lt;p&gt;Uma divisão é exata se o resto for zero. Se o resto não for zero, é uma divisão não exata.&lt;/p&gt;","seed":{"parameters":[{"name":"Q1","label":null,"min":3,"max":9,"step":1},{"name":"Q2","label":null,"min":3,"max":9,"step":1},{"name":"Q3","label":null,"min":3,"max":9,"step":1},{"name":"Q4","label":null,"min":3,"max":9,"step":1},{"name":"Q5","label":null,"min":3,"max":9,"step":1},{"name":"Q6","label":null,"min":3,"max":9,"step":1}],"calculated":[{"name":"T1","function":"{{Q1}}*{{Q2}}","temp":true},{"name":"T2","function":"{{Q3}}*{{Q4}}+1","temp":true},{"name":"T3","function":"{{Q5}}*{{Q6}}+2","temp":true},{"name":"A1","function":"{{T1}} : {{Q1}}","label":"É uma divisão exata"},{"name":"A2","function":"{{T2}} : {{Q3}}","label":"É uma divisão não exata com resto 1"},{"name":"A3","function":"{{T3}} : {{Q5}}","label":"É uma divisão não exata com resto 2"}],"isNumToWords":true,"uniques":true},"algorithm":{"name":"linkOperationResult","params":{"invert":true},"template":"Match list"}}</v>
      </c>
      <c r="AA174" s="21" t="s">
        <v>897</v>
      </c>
      <c r="AB174" s="22" t="str">
        <f t="shared" si="2"/>
        <v>M3-NyO-19a-I-1</v>
      </c>
      <c r="AC174" s="22" t="str">
        <f t="shared" si="3"/>
        <v>M3-NyO-19a-I-1-BR</v>
      </c>
      <c r="AD174" s="20" t="s">
        <v>47</v>
      </c>
      <c r="AE174" s="9"/>
      <c r="AF174" s="9" t="s">
        <v>48</v>
      </c>
      <c r="AG174" s="9" t="s">
        <v>49</v>
      </c>
    </row>
    <row r="175" ht="112.5" customHeight="1">
      <c r="A175" s="9" t="s">
        <v>890</v>
      </c>
      <c r="B175" s="69" t="s">
        <v>891</v>
      </c>
      <c r="C175" s="9" t="s">
        <v>50</v>
      </c>
      <c r="D175" s="10" t="s">
        <v>36</v>
      </c>
      <c r="E175" s="11"/>
      <c r="F175" s="13" t="s">
        <v>898</v>
      </c>
      <c r="G175" s="13"/>
      <c r="H175" s="12"/>
      <c r="I175" s="11" t="s">
        <v>38</v>
      </c>
      <c r="J175" s="11" t="s">
        <v>278</v>
      </c>
      <c r="K175" s="13" t="s">
        <v>899</v>
      </c>
      <c r="L175" s="12"/>
      <c r="M175" s="14" t="s">
        <v>42</v>
      </c>
      <c r="N175" s="15" t="s">
        <v>895</v>
      </c>
      <c r="O175" s="8" t="s">
        <v>900</v>
      </c>
      <c r="P175" s="18" t="s">
        <v>901</v>
      </c>
      <c r="Q175" s="17"/>
      <c r="R175" s="18"/>
      <c r="S175" s="18"/>
      <c r="T175" s="18"/>
      <c r="U175" s="18"/>
      <c r="V175" s="18"/>
      <c r="W175" s="18"/>
      <c r="X175" s="19"/>
      <c r="Y175" s="20" t="s">
        <v>45</v>
      </c>
      <c r="Z175" s="21" t="str">
        <f t="shared" si="1"/>
        <v>{"id":"M3-NyO-19a-E-1-BR","stimulus":"&lt;p&gt;Calcule a seguinte divisão e indique de qual tipo se trata.&lt;/p&gt;&lt;p style=\"text-align: center\"&gt;{{Q1}} : {{Q2}}&lt;/p&gt;","hint":"&lt;p&gt;Uma divisão é exata se o resto for zero. Se o resto não for zero, é uma divisão não exata.&lt;/p&gt;","feedback":"&lt;p&gt;Uma divisão é exata se o resto for zero. Se o resto não for zero, é uma divisão não exata. Neste caso:&lt;/p&gt;&lt;p style=\"text-align: center\"&gt;{{Q1}} : {{Q2}} = {{T1}} com resto {{T2}}&lt;/p&gt;","seed":{"parameters":[{"name":"Q1","label":null,"min":21,"max":59,"step":2},{"name":"Q2","label":null,"min":2,"max":10,"step":2}],"calculated":[{"name":"A1","label":"É uma divisão não exata.","function":""},{"name":"A2","label":"É uma divisão exata.","function":"","incorrect":true},{"name":"T1","label":"{{function}}","function":"math.floor({{Q1}}/{{Q2}})","temp":true},{"name":"T2","label":"{{function}}","function":"{{Q1}}-{{Q2}}*math.floor({{Q1}}/{{Q2}})","temp":true}],"isNumToWords":true,"uniques":true},"algorithm":{"name":"trueFalse","template":"Multiple choice – standard","params":{"countCorrect":1,"countIncorrect":1,"showCheckIcon":true}}}</v>
      </c>
      <c r="AA175" s="21" t="s">
        <v>902</v>
      </c>
      <c r="AB175" s="22" t="str">
        <f t="shared" si="2"/>
        <v>M3-NyO-19a-E-1</v>
      </c>
      <c r="AC175" s="22" t="str">
        <f t="shared" si="3"/>
        <v>M3-NyO-19a-E-1-BR</v>
      </c>
      <c r="AD175" s="20" t="s">
        <v>47</v>
      </c>
      <c r="AE175" s="9"/>
      <c r="AF175" s="9" t="s">
        <v>48</v>
      </c>
      <c r="AG175" s="9" t="s">
        <v>49</v>
      </c>
    </row>
    <row r="176" ht="112.5" customHeight="1">
      <c r="A176" s="9" t="s">
        <v>890</v>
      </c>
      <c r="B176" s="69" t="s">
        <v>891</v>
      </c>
      <c r="C176" s="9" t="s">
        <v>50</v>
      </c>
      <c r="D176" s="10" t="s">
        <v>36</v>
      </c>
      <c r="E176" s="11"/>
      <c r="F176" s="13" t="s">
        <v>903</v>
      </c>
      <c r="G176" s="13"/>
      <c r="H176" s="12"/>
      <c r="I176" s="11" t="s">
        <v>38</v>
      </c>
      <c r="J176" s="11" t="s">
        <v>278</v>
      </c>
      <c r="K176" s="13" t="s">
        <v>904</v>
      </c>
      <c r="L176" s="13" t="s">
        <v>770</v>
      </c>
      <c r="M176" s="14" t="s">
        <v>42</v>
      </c>
      <c r="N176" s="15" t="s">
        <v>895</v>
      </c>
      <c r="O176" s="8" t="s">
        <v>905</v>
      </c>
      <c r="P176" s="16"/>
      <c r="Q176" s="17"/>
      <c r="R176" s="18"/>
      <c r="S176" s="18"/>
      <c r="T176" s="18"/>
      <c r="U176" s="18"/>
      <c r="V176" s="18"/>
      <c r="W176" s="18"/>
      <c r="X176" s="19"/>
      <c r="Y176" s="20" t="s">
        <v>45</v>
      </c>
      <c r="Z176" s="21" t="str">
        <f t="shared" si="1"/>
        <v>{"id":"M3-NyO-19a-E-2-BR","stimulus":"&lt;p&gt;Calcule a seguinte divisão e indique de qual tipo se trata.&lt;/p&gt;&lt;p style=\"text-align: center\"&gt;{{T1}} : {{Q1}}&lt;/p&gt;","hint":"&lt;p&gt;Uma divisão é exata se o resto for zero. Se o resto não for zero, é uma divisão não exata.&lt;/p&gt;","feedback":"&lt;p&gt;Uma divisão é exata se o resto for zero. Se o resto não for zero, é uma divisão não exata. Neste caso:&lt;/p&gt;&lt;p style=\"text-align: center\"&gt;{{T1}} : {{Q1}} = {{Q2}} com resto 0&lt;/p&gt;","seed":{"parameters":[{"name":"Q1","label":null,"min":2,"max":9,"step":1},{"name":"Q2","label":null,"min":2,"max":9,"step":1}],"calculated":[{"name":"T1","function":"{{Q1}}*{{Q2}}","temp":true},{"name":"A1","label":"É uma divisão exata.","function":""},{"name":"A2","label":"É uma divisão não exata.","function":"","incorrect":true}],"isNumToWords":true,"uniques":true},"algorithm":{"name":"trueFalse","template":"Multiple choice – standard","params":{"countCorrect":1,"countIncorrect":1,"showCheckIcon": false,
            "columns": 2
        }
    }
}</v>
      </c>
      <c r="AA176" s="21" t="s">
        <v>906</v>
      </c>
      <c r="AB176" s="22" t="str">
        <f t="shared" si="2"/>
        <v>M3-NyO-19a-E-2</v>
      </c>
      <c r="AC176" s="22" t="str">
        <f t="shared" si="3"/>
        <v>M3-NyO-19a-E-2-BR</v>
      </c>
      <c r="AD176" s="20" t="s">
        <v>47</v>
      </c>
      <c r="AE176" s="9"/>
      <c r="AF176" s="9" t="s">
        <v>48</v>
      </c>
      <c r="AG176" s="9" t="s">
        <v>49</v>
      </c>
    </row>
    <row r="177" ht="112.5" customHeight="1">
      <c r="A177" s="9" t="s">
        <v>890</v>
      </c>
      <c r="B177" s="69" t="s">
        <v>891</v>
      </c>
      <c r="C177" s="9" t="s">
        <v>68</v>
      </c>
      <c r="D177" s="10" t="s">
        <v>36</v>
      </c>
      <c r="E177" s="11"/>
      <c r="F177" s="13" t="s">
        <v>907</v>
      </c>
      <c r="G177" s="13"/>
      <c r="H177" s="12"/>
      <c r="I177" s="11" t="s">
        <v>38</v>
      </c>
      <c r="J177" s="11" t="s">
        <v>278</v>
      </c>
      <c r="K177" s="13" t="s">
        <v>904</v>
      </c>
      <c r="L177" s="13" t="s">
        <v>770</v>
      </c>
      <c r="M177" s="11" t="s">
        <v>42</v>
      </c>
      <c r="N177" s="8" t="s">
        <v>895</v>
      </c>
      <c r="O177" s="8" t="s">
        <v>905</v>
      </c>
      <c r="P177" s="18"/>
      <c r="Q177" s="17"/>
      <c r="R177" s="18"/>
      <c r="S177" s="18"/>
      <c r="T177" s="18"/>
      <c r="U177" s="18"/>
      <c r="V177" s="18"/>
      <c r="W177" s="18"/>
      <c r="X177" s="19"/>
      <c r="Y177" s="20" t="s">
        <v>45</v>
      </c>
      <c r="Z177" s="21" t="str">
        <f t="shared" si="1"/>
        <v>{"id":"M3-NyO-19a-A-1-BR","stimulus":"&lt;p&gt;Leo quer organizar seus {{T1}} brinquedos em {{Q1}} caixas e que tenha a mesma quantidade de brinquedos em cada caixa. Faça o cálculo de quantos brinquedos haverá por caixa e indique que tipo de divisão foi realizada.&lt;/p&gt;","hint":"&lt;p&gt;Uma divisão é exata quando o resto for zero. Se o resto for diferente de zero, a divisão é não exata.&lt;/p&gt;","feedback":"&lt;p&gt;Uma divisão é exata quando o resto for zero. Se o resto for diferente de zero, a divisão é não exata. Neste caso:&lt;/p&gt;&lt;p style=\"text-align: center\"&gt;{{T1}} : {{Q1}} = {{Q2}} com resto 0&lt;/p&gt;","seed":{"parameters":[{"name":"Q1","label":null,"min":2,"max":9,"step":1},{"name":"Q2","label":null,"min":2,"max":9,"step":1}],"calculated":[{"name":"T1","function":"{{Q1}}*{{Q2}}","temp":true},{"name":"A1","label":"Uma divisão exata."},{"name":"A2","label":"Uma divisão não exata.","incorrect":true}],"isNumToWords":true,"uniques":true},"algorithm":{"name":"trueFalse","template":"Multiple choice – standard","params":{"countCorrect":1,"countIncorrect":1,"showCheckIcon":false,
            "columns": 2
        }
    }
}</v>
      </c>
      <c r="AA177" s="21" t="s">
        <v>908</v>
      </c>
      <c r="AB177" s="22" t="str">
        <f t="shared" si="2"/>
        <v>M3-NyO-19a-A-1</v>
      </c>
      <c r="AC177" s="22" t="str">
        <f t="shared" si="3"/>
        <v>M3-NyO-19a-A-1-BR</v>
      </c>
      <c r="AD177" s="20" t="s">
        <v>47</v>
      </c>
      <c r="AE177" s="9"/>
      <c r="AF177" s="9" t="s">
        <v>48</v>
      </c>
      <c r="AG177" s="9" t="s">
        <v>49</v>
      </c>
    </row>
    <row r="178" ht="112.5" customHeight="1">
      <c r="A178" s="9" t="s">
        <v>890</v>
      </c>
      <c r="B178" s="69" t="s">
        <v>891</v>
      </c>
      <c r="C178" s="9" t="s">
        <v>68</v>
      </c>
      <c r="D178" s="10" t="s">
        <v>36</v>
      </c>
      <c r="E178" s="11"/>
      <c r="F178" s="13" t="s">
        <v>909</v>
      </c>
      <c r="G178" s="13"/>
      <c r="H178" s="12"/>
      <c r="I178" s="11" t="s">
        <v>38</v>
      </c>
      <c r="J178" s="11" t="s">
        <v>278</v>
      </c>
      <c r="K178" s="13" t="s">
        <v>899</v>
      </c>
      <c r="L178" s="12"/>
      <c r="M178" s="11" t="s">
        <v>42</v>
      </c>
      <c r="N178" s="8" t="s">
        <v>895</v>
      </c>
      <c r="O178" s="8" t="s">
        <v>900</v>
      </c>
      <c r="P178" s="18" t="s">
        <v>901</v>
      </c>
      <c r="Q178" s="17"/>
      <c r="R178" s="18"/>
      <c r="S178" s="18"/>
      <c r="T178" s="18"/>
      <c r="U178" s="18"/>
      <c r="V178" s="18"/>
      <c r="W178" s="18"/>
      <c r="X178" s="19"/>
      <c r="Y178" s="20" t="s">
        <v>45</v>
      </c>
      <c r="Z178" s="21" t="str">
        <f t="shared" si="1"/>
        <v>{"id":"M3-NyO-19a-A-2-BR","stimulus":"&lt;p&gt;Leo quer organizar seus {{Q1}} brinquedos em {{Q2}} caixas e que tenha a mesma quantidade de brinquedos em cada caixa. Faça o cálculo de quantos brinquedos haverá por caixa e indique que tipo de divisão foi realizada.&lt;/p&gt;","hint":"&lt;p&gt;Uma divisão é exata quando o resto for zero. Se o resto for diferente de zero, a divisão é não exata.&lt;/p&gt;","feedback":"&lt;p&gt;Uma divisão é exata quando o resto for zero. Se o resto for diferente de zero, a divisão é não exata. Neste caso:&lt;/p&gt;&lt;p style=\"text-align: center\"&gt;{{Q1}} : {{Q2}} = {{T1}} com resto {{T2}}&lt;/p&gt;","seed":{"parameters":[{"name":"Q1","label":null,"min":21,"max":59,"step":2},{"name":"Q2","label":null,"min":2,"max":10,"step":2}],"calculated":[{"name":"T1","function":"math.floor({{Q1}}/{{Q2}})","temp":true},{"name":"T2","function":"{{Q1}}-{{Q2}}*math.floor({{Q1}}/{{Q2}})","temp":true},{"name":"A1","label":"Uma divisão não exata."},{"name":"A2","label":"Uma divisão exata.","incorrect":true}],"isNumToWords":true,"uniques":true},"algorithm":{"name":"trueFalse","template":"Multiple choice – standard","params":{"countCorrect":1,"countIncorrect":1,"showCheckIcon":false,
            "columns": 2
        }
    }
}</v>
      </c>
      <c r="AA178" s="21" t="s">
        <v>910</v>
      </c>
      <c r="AB178" s="22" t="str">
        <f t="shared" si="2"/>
        <v>M3-NyO-19a-A-2</v>
      </c>
      <c r="AC178" s="22" t="str">
        <f t="shared" si="3"/>
        <v>M3-NyO-19a-A-2-BR</v>
      </c>
      <c r="AD178" s="20" t="s">
        <v>47</v>
      </c>
      <c r="AE178" s="9"/>
      <c r="AF178" s="9" t="s">
        <v>48</v>
      </c>
      <c r="AG178" s="9" t="s">
        <v>49</v>
      </c>
    </row>
    <row r="179" ht="112.5" customHeight="1">
      <c r="A179" s="9" t="s">
        <v>890</v>
      </c>
      <c r="B179" s="69" t="s">
        <v>891</v>
      </c>
      <c r="C179" s="9" t="s">
        <v>68</v>
      </c>
      <c r="D179" s="10" t="s">
        <v>36</v>
      </c>
      <c r="E179" s="11"/>
      <c r="F179" s="13" t="s">
        <v>911</v>
      </c>
      <c r="G179" s="13"/>
      <c r="H179" s="12"/>
      <c r="I179" s="11" t="s">
        <v>38</v>
      </c>
      <c r="J179" s="11" t="s">
        <v>278</v>
      </c>
      <c r="K179" s="13" t="s">
        <v>904</v>
      </c>
      <c r="L179" s="13" t="s">
        <v>770</v>
      </c>
      <c r="M179" s="11" t="s">
        <v>42</v>
      </c>
      <c r="N179" s="8" t="s">
        <v>895</v>
      </c>
      <c r="O179" s="8" t="s">
        <v>905</v>
      </c>
      <c r="P179" s="18"/>
      <c r="Q179" s="17"/>
      <c r="R179" s="18"/>
      <c r="S179" s="18"/>
      <c r="T179" s="18"/>
      <c r="U179" s="18"/>
      <c r="V179" s="18"/>
      <c r="W179" s="18"/>
      <c r="X179" s="19"/>
      <c r="Y179" s="20" t="s">
        <v>45</v>
      </c>
      <c r="Z179" s="21" t="str">
        <f t="shared" si="1"/>
        <v>{"id":"M3-NyO-19a-A-3-BR","stimulus":"&lt;p&gt;Uma escola recebeu a encomenda de {{T1}} livros de matemática. O bibliotecário deseja dividi-los em {{Q1}} estantes de modo que fique a mesma quantidade de livros em cada estante. Faça o cálculo do número de livros por estante e indique que tipo de divisão foi realizada.&lt;/p&gt;","hint":"&lt;p&gt;Uma divisão é exata quando o resto for zero. Se o resto for diferente de zero, a divisão é não exata.&lt;/p&gt;","feedback":"&lt;p&gt;Uma divisão é exata quando o resto for zero. Se o resto for diferente de zero, a divisão é não exata. Neste caso:&lt;/p&gt;&lt;p style=\"text-align: center\"&gt;{{T1}} : {{Q1}} = {{Q2}} com resto 0&lt;/p&gt;","seed":{"parameters":[{"name":"Q1","label":null,"min":2,"max":9,"step":1},{"name":"Q2","label":null,"min":2,"max":9,"step":1}],"calculated":[{"name":"T1","function":"{{Q1}}*{{Q2}}","temp":true},{"name":"A1","label":"Uma divisão exata."},{"name":"A2","label":"Uma divisão não exata.","incorrect":true}],"isNumToWords":true,"uniques":true},"algorithm":{"name":"trueFalse","template":"Multiple choice – standard","params":{"countCorrect":1,"countIncorrect":1,"showCheckIcon":false,"columns":2}}}</v>
      </c>
      <c r="AA179" s="21" t="s">
        <v>912</v>
      </c>
      <c r="AB179" s="22" t="str">
        <f t="shared" si="2"/>
        <v>M3-NyO-19a-A-3</v>
      </c>
      <c r="AC179" s="22" t="str">
        <f t="shared" si="3"/>
        <v>M3-NyO-19a-A-3-BR</v>
      </c>
      <c r="AD179" s="20" t="s">
        <v>47</v>
      </c>
      <c r="AE179" s="9"/>
      <c r="AF179" s="9" t="s">
        <v>48</v>
      </c>
      <c r="AG179" s="9" t="s">
        <v>49</v>
      </c>
    </row>
    <row r="180" ht="112.5" customHeight="1">
      <c r="A180" s="9" t="s">
        <v>890</v>
      </c>
      <c r="B180" s="69" t="s">
        <v>891</v>
      </c>
      <c r="C180" s="9" t="s">
        <v>68</v>
      </c>
      <c r="D180" s="10" t="s">
        <v>36</v>
      </c>
      <c r="E180" s="11"/>
      <c r="F180" s="13" t="s">
        <v>913</v>
      </c>
      <c r="G180" s="13"/>
      <c r="H180" s="12"/>
      <c r="I180" s="11" t="s">
        <v>38</v>
      </c>
      <c r="J180" s="11" t="s">
        <v>278</v>
      </c>
      <c r="K180" s="13" t="s">
        <v>899</v>
      </c>
      <c r="L180" s="12"/>
      <c r="M180" s="11" t="s">
        <v>42</v>
      </c>
      <c r="N180" s="8" t="s">
        <v>895</v>
      </c>
      <c r="O180" s="8" t="s">
        <v>900</v>
      </c>
      <c r="P180" s="18" t="s">
        <v>901</v>
      </c>
      <c r="Q180" s="17"/>
      <c r="R180" s="18"/>
      <c r="S180" s="18"/>
      <c r="T180" s="18"/>
      <c r="U180" s="18"/>
      <c r="V180" s="18"/>
      <c r="W180" s="18"/>
      <c r="X180" s="19"/>
      <c r="Y180" s="20" t="s">
        <v>45</v>
      </c>
      <c r="Z180" s="21" t="str">
        <f t="shared" si="1"/>
        <v>{"id":"M3-NyO-19a-A-4-BR","stimulus":"&lt;p&gt;Uma escola recebeu a encomenda de {{Q1}} livros de matemática. O bibliotecário deseja dividi-los em {{Q2}} estantes de modo que fique a mesma quantidade de livros em cada estante. Faça o cálculo do número de livros por estante e indique que tipo de divisão foi realizada.&lt;/p&gt;","hint":"&lt;p&gt;Uma divisão é exata quando o resto for zero. Se o resto for diferente de zero, a divisão é não exata.&lt;/p&gt;","feedback":"&lt;p&gt;Uma divisão é exata quando o resto for zero. Se o resto for diferente de zero, a divisão é não exata. Neste caso:&lt;/p&gt;&lt;p style=\"text-align: center\"&gt;{{Q1}} : {{Q2}} = {{T1}} com resto {{T2}}&lt;/p&gt;","seed":{"parameters":[{"name":"Q1","label":null,"min":21,"max":59,"step":2},{"name":"Q2","label":null,"min":2,"max":10,"step":2}],"calculated":[{"name":"T1","function":"math.floor({{Q1}}/{{Q2}})","temp":true},{"name":"T2","function":"{{Q1}}-{{Q2}}*math.floor({{Q1}}/{{Q2}})","temp":true},{"name":"A1","label":"Uma divisão não exata."},{"name":"A2","label":"Uma divisão exata.","incorrect":true}],"isNumToWords":true,"uniques":true},"algorithm":{"name":"trueFalse","template":"Multiple choice – standard","params":{"countCorrect":1,"countIncorrect":1,"showCheckIcon":false,"columns":2}}}</v>
      </c>
      <c r="AA180" s="21" t="s">
        <v>914</v>
      </c>
      <c r="AB180" s="22" t="str">
        <f t="shared" si="2"/>
        <v>M3-NyO-19a-A-4</v>
      </c>
      <c r="AC180" s="22" t="str">
        <f t="shared" si="3"/>
        <v>M3-NyO-19a-A-4-BR</v>
      </c>
      <c r="AD180" s="20" t="s">
        <v>47</v>
      </c>
      <c r="AE180" s="9"/>
      <c r="AF180" s="9" t="s">
        <v>48</v>
      </c>
      <c r="AG180" s="9" t="s">
        <v>49</v>
      </c>
    </row>
    <row r="181" ht="112.5" customHeight="1">
      <c r="A181" s="9" t="s">
        <v>890</v>
      </c>
      <c r="B181" s="69" t="s">
        <v>891</v>
      </c>
      <c r="C181" s="9" t="s">
        <v>68</v>
      </c>
      <c r="D181" s="10" t="s">
        <v>36</v>
      </c>
      <c r="E181" s="11"/>
      <c r="F181" s="13" t="s">
        <v>915</v>
      </c>
      <c r="G181" s="13"/>
      <c r="H181" s="19"/>
      <c r="I181" s="22" t="s">
        <v>38</v>
      </c>
      <c r="J181" s="22" t="s">
        <v>278</v>
      </c>
      <c r="K181" s="13" t="s">
        <v>904</v>
      </c>
      <c r="L181" s="13" t="s">
        <v>916</v>
      </c>
      <c r="M181" s="22" t="s">
        <v>42</v>
      </c>
      <c r="N181" s="8" t="s">
        <v>895</v>
      </c>
      <c r="O181" s="8" t="s">
        <v>905</v>
      </c>
      <c r="P181" s="18"/>
      <c r="Q181" s="17"/>
      <c r="R181" s="18"/>
      <c r="S181" s="18"/>
      <c r="T181" s="18"/>
      <c r="U181" s="18"/>
      <c r="V181" s="18"/>
      <c r="W181" s="18"/>
      <c r="X181" s="19"/>
      <c r="Y181" s="20" t="s">
        <v>45</v>
      </c>
      <c r="Z181" s="21" t="str">
        <f t="shared" si="1"/>
        <v>{"id":"M3-NyO-19a-A-5-BR","stimulus":"&lt;p&gt;Um florista tem {{T1}} cactos e deseja fazer terrários com eles, de modo que a quantidade de cactos em cada terrário seja {{Q2}}. Faça o cálculo de quantos terrários ele pode fazer e indique que tipo de divisão foi realizada.&lt;/p&gt;","hint":"&lt;p&gt;Uma divisão é exata quando o resto for zero. Se o resto for diferente de zero, a divisão é não exata.&lt;/p&gt;","feedback":"&lt;p&gt;Uma divisão é exata quando o resto for zero. Se o resto for diferente de zero, a divisão é não exata. Neste caso:&lt;/p&gt;&lt;p style=\"text-align: center\"&gt;{{T1}} : {{Q1}} = {{Q2}} com resto 0&lt;/p&gt;","seed":{"parameters":[{"name":"Q1","label":null,"min":2,"max":9,"step":1},{"name":"Q2","label":null,"min":2,"max":9,"step":1}],"calculated":[{"name":"T1","function":"{{Q1}}*{{Q2}}","temp":true},{"name":"A1","label":"Uma divisão exata."},{"name":"A2","label":"Uma divisão não exata.","incorrect":true}],"isNumToWords":true,"uniques":true},"algorithm":{"name":"trueFalse","template":"Multiple choice – standard","params":{"countCorrect":1,"countIncorrect":1,"showCheckIcon":false,"columns":2}}}</v>
      </c>
      <c r="AA181" s="21" t="s">
        <v>917</v>
      </c>
      <c r="AB181" s="22" t="str">
        <f t="shared" si="2"/>
        <v>M3-NyO-19a-A-5</v>
      </c>
      <c r="AC181" s="22" t="str">
        <f t="shared" si="3"/>
        <v>M3-NyO-19a-A-5-BR</v>
      </c>
      <c r="AD181" s="20" t="s">
        <v>47</v>
      </c>
      <c r="AE181" s="9"/>
      <c r="AF181" s="9" t="s">
        <v>48</v>
      </c>
      <c r="AG181" s="9" t="s">
        <v>49</v>
      </c>
    </row>
    <row r="182" ht="112.5" customHeight="1">
      <c r="A182" s="9" t="s">
        <v>890</v>
      </c>
      <c r="B182" s="69" t="s">
        <v>891</v>
      </c>
      <c r="C182" s="9" t="s">
        <v>68</v>
      </c>
      <c r="D182" s="10" t="s">
        <v>36</v>
      </c>
      <c r="E182" s="11"/>
      <c r="F182" s="13" t="s">
        <v>918</v>
      </c>
      <c r="G182" s="13"/>
      <c r="H182" s="19"/>
      <c r="I182" s="22" t="s">
        <v>38</v>
      </c>
      <c r="J182" s="22" t="s">
        <v>278</v>
      </c>
      <c r="K182" s="13" t="s">
        <v>899</v>
      </c>
      <c r="L182" s="19"/>
      <c r="M182" s="22" t="s">
        <v>42</v>
      </c>
      <c r="N182" s="8" t="s">
        <v>895</v>
      </c>
      <c r="O182" s="8" t="s">
        <v>900</v>
      </c>
      <c r="P182" s="18" t="s">
        <v>901</v>
      </c>
      <c r="Q182" s="17"/>
      <c r="R182" s="18"/>
      <c r="S182" s="18"/>
      <c r="T182" s="18"/>
      <c r="U182" s="18"/>
      <c r="V182" s="18"/>
      <c r="W182" s="18"/>
      <c r="X182" s="19"/>
      <c r="Y182" s="20" t="s">
        <v>45</v>
      </c>
      <c r="Z182" s="21" t="str">
        <f t="shared" si="1"/>
        <v>{"id":"M3-NyO-19a-A-6-BR","stimulus":"&lt;p&gt;Um florista tem {{Q1}} cactos e deseja fazer terrários com eles, de modo que a quantidade de cactos em cada terrário seja {{Q2}}. Faça o cálculo de quantos terrários ele pode fazer e indique que tipo de divisão foi realizada.&lt;/p&gt;","hint":"&lt;p&gt;Uma divisão é exata quando o resto for zero. Se o resto for diferente de zero, a divisão é não exata.&lt;/p&gt;","feedback":"&lt;p&gt;Uma divisão é exata quando o resto for zero. Se o resto for diferente de zero, a divisão é não exata. Neste caso:&lt;/p&gt;&lt;p style=\"text-align: center\"&gt;{{Q1}} : {{Q2}} = {{T1}} com resto {{T2}}&lt;/p&gt;","seed":{"parameters":[{"name":"Q1","label":null,"min":21,"max":59,"step":2},{"name":"Q2","label":null,"min":2,"max":10,"step":2}],"calculated":[{"name":"T1","function":"math.floor({{Q1}}/{{Q2}})","temp":true},{"name":"T2","function":"{{Q1}}-{{Q2}}*math.floor({{Q1}}/{{Q2}})","temp":true},{"name":"A1","label":"Uma divisão exata."},{"name":"A2","label":"Uma divisão não exata.","incorrect":true}],"isNumToWords":true,"uniques":true},"algorithm":{"name":"trueFalse","template":"Multiple choice – standard","params":{"countCorrect":1,"countIncorrect":1,"showCheckIcon":false,"columns":2}}}</v>
      </c>
      <c r="AA182" s="21" t="s">
        <v>919</v>
      </c>
      <c r="AB182" s="22" t="str">
        <f t="shared" si="2"/>
        <v>M3-NyO-19a-A-6</v>
      </c>
      <c r="AC182" s="22" t="str">
        <f t="shared" si="3"/>
        <v>M3-NyO-19a-A-6-BR</v>
      </c>
      <c r="AD182" s="20" t="s">
        <v>47</v>
      </c>
      <c r="AE182" s="9"/>
      <c r="AF182" s="9" t="s">
        <v>48</v>
      </c>
      <c r="AG182" s="9" t="s">
        <v>49</v>
      </c>
    </row>
    <row r="183" ht="112.5" customHeight="1">
      <c r="A183" s="9" t="s">
        <v>920</v>
      </c>
      <c r="B183" s="8" t="s">
        <v>921</v>
      </c>
      <c r="C183" s="9" t="s">
        <v>35</v>
      </c>
      <c r="D183" s="9" t="s">
        <v>36</v>
      </c>
      <c r="E183" s="11"/>
      <c r="F183" s="13" t="s">
        <v>922</v>
      </c>
      <c r="G183" s="13"/>
      <c r="H183" s="12"/>
      <c r="I183" s="11" t="s">
        <v>38</v>
      </c>
      <c r="J183" s="11" t="s">
        <v>278</v>
      </c>
      <c r="K183" s="13" t="s">
        <v>923</v>
      </c>
      <c r="L183" s="13" t="s">
        <v>924</v>
      </c>
      <c r="M183" s="11" t="s">
        <v>42</v>
      </c>
      <c r="N183" s="27" t="s">
        <v>925</v>
      </c>
      <c r="O183" s="8" t="s">
        <v>926</v>
      </c>
      <c r="P183" s="18"/>
      <c r="Q183" s="22"/>
      <c r="R183" s="18"/>
      <c r="S183" s="18"/>
      <c r="T183" s="18"/>
      <c r="U183" s="18"/>
      <c r="V183" s="18"/>
      <c r="W183" s="18"/>
      <c r="X183" s="22"/>
      <c r="Y183" s="20" t="s">
        <v>45</v>
      </c>
      <c r="Z183" s="21" t="str">
        <f t="shared" si="1"/>
        <v>{"id":"M3-NyO-19b-I-1-BR","stimulus":"&lt;p&gt;Escolha a opção que indica como tirar a prova real da divisão a seguir.&lt;/p&gt;&lt;p style=\"text-align: center\"&gt;{{Q1}} : {{Q2}} = {{T1}}, com resto = {{T2}}&lt;/p&gt;","hint":"&lt;p&gt;Ao tirar a prova real da divisão pode-se verificar se a divisão foi calculada corretamente.&lt;/p&gt;","feedback":"&lt;p&gt;Ao tirar a prova real da divisão pode-se verificar se a divisão foi calculada corretamente.&lt;/p&gt;","seed":{"parameters":[{"name":"Q1","label":null,"min":10,"max":39,"step":1},{"name":"Q2","label":null,"min":4,"max":9,"step":1}],"calculated":[{"name":"A1","label":"{{Q1}} = {{Q2}} × {{T1}} + {{T2}}","function":""},{"name":"A2","label":"{{Q2}} = {{Q1}} × {{T1}} + {{T2}}","function":"","incorrect":true},{"name":"A3","label":"{{Q1}} = {{Q2}} + {{T1}} + {{T2}}","function":"","incorrect":true},{"name":"A4","label":"{{Q1}} = {{Q2}} × {{T1}} × {{T2}}","function":"","incorrect":true},{"name":"A5","label":"{{Q1}} = {{Q2}} × ({{T1}} + {{T2}})","function":"","incorrect":true},{"name":"T1","label":"","function":"math.floor({{Q1}}/{{Q2}})","temp":true},{"name":"T2","label":"","function":"{{Q1}}-{{Q2}}*{{T1}}","temp":true}],"uniques":true},"algorithm":{"name":"trueFalse","template":"Multiple choice – standard","params":{"countCorrect":1,"countIncorrect":2,"showCheckIcon":true}}}</v>
      </c>
      <c r="AA183" s="21" t="s">
        <v>927</v>
      </c>
      <c r="AB183" s="22" t="str">
        <f t="shared" si="2"/>
        <v>M3-NyO-19b-I-1</v>
      </c>
      <c r="AC183" s="22" t="str">
        <f t="shared" si="3"/>
        <v>M3-NyO-19b-I-1-BR</v>
      </c>
      <c r="AD183" s="20" t="s">
        <v>47</v>
      </c>
      <c r="AE183" s="24"/>
      <c r="AF183" s="9" t="s">
        <v>48</v>
      </c>
      <c r="AG183" s="9" t="s">
        <v>49</v>
      </c>
    </row>
    <row r="184" ht="112.5" customHeight="1">
      <c r="A184" s="9" t="s">
        <v>920</v>
      </c>
      <c r="B184" s="8" t="s">
        <v>921</v>
      </c>
      <c r="C184" s="9" t="s">
        <v>50</v>
      </c>
      <c r="D184" s="10" t="s">
        <v>36</v>
      </c>
      <c r="E184" s="11"/>
      <c r="F184" s="13" t="s">
        <v>928</v>
      </c>
      <c r="G184" s="13"/>
      <c r="H184" s="12"/>
      <c r="I184" s="11" t="s">
        <v>38</v>
      </c>
      <c r="J184" s="11" t="s">
        <v>92</v>
      </c>
      <c r="K184" s="13" t="s">
        <v>929</v>
      </c>
      <c r="L184" s="13" t="s">
        <v>930</v>
      </c>
      <c r="M184" s="14" t="s">
        <v>42</v>
      </c>
      <c r="N184" s="32" t="s">
        <v>925</v>
      </c>
      <c r="O184" s="15" t="s">
        <v>931</v>
      </c>
      <c r="P184" s="16"/>
      <c r="Q184" s="17"/>
      <c r="R184" s="27"/>
      <c r="S184" s="27"/>
      <c r="T184" s="27"/>
      <c r="U184" s="27"/>
      <c r="V184" s="27"/>
      <c r="W184" s="27"/>
      <c r="X184" s="13"/>
      <c r="Y184" s="20" t="s">
        <v>45</v>
      </c>
      <c r="Z184" s="21" t="str">
        <f t="shared" si="1"/>
        <v>{"id":"M3-NyO-19b-E-1-BR","stimulus":"&lt;p&gt;Se em uma divisão o divisor é {{Q2}}, o quociente é {{T1}} e o resto é {{T2}}, qual é o valor do dividendo?&lt;/p&gt;","template":"&lt;p&gt;O dividendo vale {{response}}.&lt;/p&gt;","hint":"&lt;p&gt;Com a prova real da divisão pode-se verificar se a divisão foi calculada corretamente.&lt;/p&gt;","feedback":"&lt;p&gt;Com a prova real da divisão pode-se verificar se a divisão foi calculada corretamente:&lt;/p&gt;&lt;p style=\"text-align: center\"&gt;divisor × quociente + resto = dividendo&lt;/p&gt;&lt;p style=\"text-align: center\"&gt;{{Q2}} × {{T1}} + {{T2}} = {{A1}}&lt;/p&gt;","seed":{"parameters":[{"name":"Q1","label":null,"min":10,"max":39,"step":1},{"name":"Q2","label":null,"min":4,"max":9,"step":1}],"calculated":[{"name":"A1","label":"{{function}}","function":"{{Q1}}"},{"name":"T1","label":"","function":"math.floor({{Q1}}/{{Q2}})","temp":true},{"name":"T2","label":"","function":"{{Q1}}-{{Q2}}*{{T1}}","temp":true}],"uniques":true},"algorithm":{"name":"calculateOperation","params":{"method":"equivLiteral","keyboard":"NUMERICAL"}}}</v>
      </c>
      <c r="AA184" s="21" t="s">
        <v>932</v>
      </c>
      <c r="AB184" s="22" t="str">
        <f t="shared" si="2"/>
        <v>M3-NyO-19b-E-1</v>
      </c>
      <c r="AC184" s="22" t="str">
        <f t="shared" si="3"/>
        <v>M3-NyO-19b-E-1-BR</v>
      </c>
      <c r="AD184" s="20" t="s">
        <v>47</v>
      </c>
      <c r="AE184" s="9"/>
      <c r="AF184" s="9" t="s">
        <v>48</v>
      </c>
      <c r="AG184" s="9" t="s">
        <v>49</v>
      </c>
    </row>
    <row r="185" ht="112.5" customHeight="1">
      <c r="A185" s="9" t="s">
        <v>920</v>
      </c>
      <c r="B185" s="8" t="s">
        <v>921</v>
      </c>
      <c r="C185" s="9" t="s">
        <v>68</v>
      </c>
      <c r="D185" s="10" t="s">
        <v>36</v>
      </c>
      <c r="E185" s="11"/>
      <c r="F185" s="13" t="s">
        <v>933</v>
      </c>
      <c r="G185" s="13"/>
      <c r="H185" s="12"/>
      <c r="I185" s="11" t="s">
        <v>38</v>
      </c>
      <c r="J185" s="11" t="s">
        <v>92</v>
      </c>
      <c r="K185" s="13" t="s">
        <v>934</v>
      </c>
      <c r="L185" s="13" t="s">
        <v>935</v>
      </c>
      <c r="M185" s="14" t="s">
        <v>42</v>
      </c>
      <c r="N185" s="32" t="s">
        <v>925</v>
      </c>
      <c r="O185" s="8" t="s">
        <v>936</v>
      </c>
      <c r="P185" s="18"/>
      <c r="Q185" s="22"/>
      <c r="R185" s="8"/>
      <c r="S185" s="8"/>
      <c r="T185" s="8"/>
      <c r="U185" s="8"/>
      <c r="V185" s="8"/>
      <c r="W185" s="18"/>
      <c r="X185" s="13"/>
      <c r="Y185" s="20" t="s">
        <v>45</v>
      </c>
      <c r="Z185" s="21" t="str">
        <f t="shared" si="1"/>
        <v>{"id":"M3-NyO-19b-A-1-BR","stimulus":"&lt;p&gt;Em uma premiação, havia {{Q2}} mesas e cada uma foi ocupada por {{Q1}} convidados. No entanto, {{Q3}} convidados ficara sem lugar entre as mesas. Aplique a prova real da divisão para descobrir quantos convidados estiveram na cerimônia de premiação.&lt;/p&gt;","template":"&lt;p&gt;Havia {{response}} convidados.&lt;/p&gt;","hint":"&lt;p&gt;Com a prova real da divisão pode-se verificar se a divisão foi calculada corretamente.&lt;/p&gt;","feedback":"&lt;p&gt;Com a prova real da divisão pode-se verificar se a divisão foi calculada corretamente:&lt;/p&gt;&lt;p style=\"text-align: center\"&gt;divisor × quociente + resto = dividendo&lt;/p&gt;&lt;p style=\"text-align: center\"&gt;{{Q1}} convidados em cada mesa × {{Q2}} mesas + {{Q3}} convidados sem mesa = {{A1}} convidados no total&lt;/p&gt;","seed":{"parameters":[{"name":"Q1","label":null,"list":[5,6,7,8]},{"name":"Q2","label":null,"list":[6,7,8,9]},{"name":"Q3","label":null,"list":[2,3,4]}],"calculated":[{"name":"A1","label":"{{function}}","function":"{{Q1}}*{{Q2}}+{{Q3}}"}],"uniques":true},"algorithm":{"name":"calculateOperation","params":{"method":"equivLiteral","keyboard":"NUMERICAL"}}}</v>
      </c>
      <c r="AA185" s="21" t="s">
        <v>937</v>
      </c>
      <c r="AB185" s="22" t="str">
        <f t="shared" si="2"/>
        <v>M3-NyO-19b-A-1</v>
      </c>
      <c r="AC185" s="22" t="str">
        <f t="shared" si="3"/>
        <v>M3-NyO-19b-A-1-BR</v>
      </c>
      <c r="AD185" s="20" t="s">
        <v>47</v>
      </c>
      <c r="AE185" s="9"/>
      <c r="AF185" s="9" t="s">
        <v>48</v>
      </c>
      <c r="AG185" s="9" t="s">
        <v>49</v>
      </c>
    </row>
    <row r="186" ht="112.5" customHeight="1">
      <c r="A186" s="9" t="s">
        <v>920</v>
      </c>
      <c r="B186" s="8" t="s">
        <v>921</v>
      </c>
      <c r="C186" s="9" t="s">
        <v>68</v>
      </c>
      <c r="D186" s="10" t="s">
        <v>36</v>
      </c>
      <c r="E186" s="11"/>
      <c r="F186" s="13" t="s">
        <v>938</v>
      </c>
      <c r="G186" s="13"/>
      <c r="H186" s="12"/>
      <c r="I186" s="11" t="s">
        <v>38</v>
      </c>
      <c r="J186" s="11" t="s">
        <v>92</v>
      </c>
      <c r="K186" s="13" t="s">
        <v>939</v>
      </c>
      <c r="L186" s="13" t="s">
        <v>935</v>
      </c>
      <c r="M186" s="14" t="s">
        <v>42</v>
      </c>
      <c r="N186" s="32" t="s">
        <v>925</v>
      </c>
      <c r="O186" s="8" t="s">
        <v>940</v>
      </c>
      <c r="P186" s="18"/>
      <c r="Q186" s="22"/>
      <c r="R186" s="27"/>
      <c r="S186" s="27"/>
      <c r="T186" s="27"/>
      <c r="U186" s="27"/>
      <c r="V186" s="27"/>
      <c r="W186" s="27"/>
      <c r="X186" s="13"/>
      <c r="Y186" s="20" t="s">
        <v>45</v>
      </c>
      <c r="Z186" s="21" t="str">
        <f t="shared" si="1"/>
        <v>{"id":"M3-NyO-19b-A-2-BR","stimulus":"&lt;p&gt;Em um trem, {{Q1}} os passageiros viajam sentados em cada um dos {{Q2}} vagões, porém há ainda {{Q3}} pessoas em pé ao longo do trem. Aplique a prova real da divisão para calcular o número de passageiros do trem.&lt;/p&gt;","template":"&lt;p&gt;No trem viajam {{response}} passageiros.&lt;/p&gt;","hint":"&lt;p&gt;Com a prova real da divisão pode-se verificar se a divisão foi calculada corretamente.&lt;/p&gt;","feedback":"&lt;p&gt;Com a prova real da divisão pode-se verificar se a divisão foi calculada corretamente:&lt;/p&gt;&lt;p style=\"text-align: center\"&gt;divisor × quociente + resto = dividendo&lt;/p&gt;&lt;p style=\"text-align: center\"&gt;{{Q1}} passageiros sentados × {{Q2}} vagões + {{Q3}} passageiros em pé = {{A1}} passageiros no total&lt;/p&gt;","seed":{"parameters":[{"name":"Q1","label":null,"list":[5,6,7,8,9]},{"name":"Q2","label":null,"list":[7,8,9]},{"name":"Q3","label":null,"list":[2,3,4]}],"calculated":[{"name":"A1","label":"{{function}}","function":"{{Q1}}*{{Q2}}+{{Q3}}"}],"uniques":true},"algorithm":{"name":"calculateOperation","params":{"method":"equivLiteral","keyboard":"NUMERICAL"}}}</v>
      </c>
      <c r="AA186" s="21" t="s">
        <v>941</v>
      </c>
      <c r="AB186" s="22" t="str">
        <f t="shared" si="2"/>
        <v>M3-NyO-19b-A-2</v>
      </c>
      <c r="AC186" s="22" t="str">
        <f t="shared" si="3"/>
        <v>M3-NyO-19b-A-2-BR</v>
      </c>
      <c r="AD186" s="20" t="s">
        <v>47</v>
      </c>
      <c r="AE186" s="9"/>
      <c r="AF186" s="9" t="s">
        <v>48</v>
      </c>
      <c r="AG186" s="9" t="s">
        <v>49</v>
      </c>
    </row>
    <row r="187" ht="112.5" customHeight="1">
      <c r="A187" s="9" t="s">
        <v>920</v>
      </c>
      <c r="B187" s="8" t="s">
        <v>921</v>
      </c>
      <c r="C187" s="9" t="s">
        <v>68</v>
      </c>
      <c r="D187" s="10" t="s">
        <v>36</v>
      </c>
      <c r="E187" s="11"/>
      <c r="F187" s="13" t="s">
        <v>942</v>
      </c>
      <c r="G187" s="13"/>
      <c r="H187" s="12" t="s">
        <v>943</v>
      </c>
      <c r="I187" s="11" t="s">
        <v>38</v>
      </c>
      <c r="J187" s="11" t="s">
        <v>92</v>
      </c>
      <c r="K187" s="13" t="s">
        <v>944</v>
      </c>
      <c r="L187" s="13" t="s">
        <v>935</v>
      </c>
      <c r="M187" s="14" t="s">
        <v>42</v>
      </c>
      <c r="N187" s="15" t="s">
        <v>945</v>
      </c>
      <c r="O187" s="8" t="s">
        <v>946</v>
      </c>
      <c r="P187" s="16"/>
      <c r="Q187" s="17"/>
      <c r="R187" s="27"/>
      <c r="S187" s="27"/>
      <c r="T187" s="27"/>
      <c r="U187" s="27"/>
      <c r="V187" s="8"/>
      <c r="W187" s="18"/>
      <c r="X187" s="22"/>
      <c r="Y187" s="20" t="s">
        <v>45</v>
      </c>
      <c r="Z187" s="21" t="str">
        <f t="shared" si="1"/>
        <v>{"id":"M3-NyO-19b-A-3-BR","stimulus":"&lt;p&gt;Para organizar uma atividade, um professor decidiu dividir a turma em {{Q1}} grupos com {{Q2}} alunos cada. Porém, nessa divisão, {{Q3}} alunos ficaram sem grupo. Aplique a prova real da divisão para descobrir quantos alunos tem a turma.&lt;/p&gt;","template":"&lt;p&gt;Na turma há {{response}} alunos.&lt;/p&gt;","hint":"&lt;p&gt;Com a prova real da divisão pode-se verificar se a divisão foi calculada corretamente.&lt;/p&gt;","feedback":"&lt;p&gt;Com a prova real da divisão pode-se verificar se a divisão foi calculada corretamente:&lt;/p&gt;&lt;p style=\"text-align: center\"&gt;divisor × quociente + resto = dividendo&lt;/p&gt;&lt;p style=\"text-align: center\"&gt;{{Q2}} alunos em cada grupo × {{Q1}} grupos + {{Q3}} alunos sem grupo = {{A1}} alunos no total&lt;/p&gt;","seed":{"parameters":[{"name":"Q1","label":null,"list":[4,5,6]},{"name":"Q2","label":null,"list":[4,5,6]},{"name":"Q3","label":null,"list":[2,3]}],"calculated":[{"name":"A1","label":"{{function}}","function":"{{Q1}}*{{Q2}}+{{Q3}}"}],"uniques":true},"algorithm":{"name":"calculateOperation","params":{"method":"equivLiteral","keyboard":"NUMERICAL"}}}</v>
      </c>
      <c r="AA187" s="21" t="s">
        <v>947</v>
      </c>
      <c r="AB187" s="22" t="str">
        <f t="shared" si="2"/>
        <v>M3-NyO-19b-A-3</v>
      </c>
      <c r="AC187" s="22" t="str">
        <f t="shared" si="3"/>
        <v>M3-NyO-19b-A-3-BR</v>
      </c>
      <c r="AD187" s="20" t="s">
        <v>47</v>
      </c>
      <c r="AE187" s="9"/>
      <c r="AF187" s="9" t="s">
        <v>48</v>
      </c>
      <c r="AG187" s="9" t="s">
        <v>49</v>
      </c>
    </row>
    <row r="188" ht="112.5" customHeight="1">
      <c r="A188" s="9" t="s">
        <v>920</v>
      </c>
      <c r="B188" s="8" t="s">
        <v>921</v>
      </c>
      <c r="C188" s="9" t="s">
        <v>68</v>
      </c>
      <c r="D188" s="10" t="s">
        <v>36</v>
      </c>
      <c r="E188" s="11"/>
      <c r="F188" s="13" t="s">
        <v>948</v>
      </c>
      <c r="G188" s="13"/>
      <c r="H188" s="12" t="s">
        <v>949</v>
      </c>
      <c r="I188" s="11" t="s">
        <v>38</v>
      </c>
      <c r="J188" s="11" t="s">
        <v>92</v>
      </c>
      <c r="K188" s="13" t="s">
        <v>950</v>
      </c>
      <c r="L188" s="13" t="s">
        <v>935</v>
      </c>
      <c r="M188" s="14" t="s">
        <v>42</v>
      </c>
      <c r="N188" s="15" t="s">
        <v>945</v>
      </c>
      <c r="O188" s="8" t="s">
        <v>951</v>
      </c>
      <c r="P188" s="16"/>
      <c r="Q188" s="17"/>
      <c r="R188" s="27"/>
      <c r="S188" s="27"/>
      <c r="T188" s="27"/>
      <c r="U188" s="27"/>
      <c r="V188" s="8"/>
      <c r="W188" s="8"/>
      <c r="X188" s="22"/>
      <c r="Y188" s="20" t="s">
        <v>45</v>
      </c>
      <c r="Z188" s="21" t="str">
        <f t="shared" si="1"/>
        <v>{"id":"M3-NyO-19b-A-4-BR","stimulus":"&lt;p&gt;Pedro tentou distribuir todas as fotos dele em {{Q1}} álbuns. Em cada álbum ele conseguiu colocar {{Q2}} fotos, mas ao final {{Q3}} fotos ficaram sobrando. Aplique a prova real da divisão para calcular o número total de fotos que Pedro tem.&lt;/p&gt;","template":"&lt;p&gt;Pedro tem {{response}} fotos.&lt;/p&gt;","hint":"&lt;p&gt;Com a prova real da divisão pode-se verificar se a divisão foi calculada corretamente.&lt;/p&gt;","feedback":"&lt;p&gt;Com a prova real da divisão pode-se verificar se a divisão foi calculada corretamente:&lt;/p&gt;&lt;p style=\"text-align: center\"&gt;divisor × quociente + resto = dividendo&lt;/p&gt;&lt;p style=\"text-align: center\"&gt;{{Q2}} fotos em cada álbum × {{Q1}} álbuns + {{Q3}} fotos sobrando = {{A1}} fotos no total&lt;/p&gt;","seed":{"parameters":[{"name":"Q1","label":null,"list":[5,6,7,8,9]},{"name":"Q2","label":null,"list":[5,6,7,8,9]},{"name":"Q3","label":null,"list":[2,3,4]}],"calculated":[{"name":"A1","label":"{{function}}","function":"{{Q1}}*{{Q2}}+{{Q3}}"}],"uniques":true},"algorithm":{"name":"calculateOperation","params":{"method":"equivLiteral","keyboard":"NUMERICAL"}}}</v>
      </c>
      <c r="AA188" s="21" t="s">
        <v>952</v>
      </c>
      <c r="AB188" s="22" t="str">
        <f t="shared" si="2"/>
        <v>M3-NyO-19b-A-4</v>
      </c>
      <c r="AC188" s="22" t="str">
        <f t="shared" si="3"/>
        <v>M3-NyO-19b-A-4-BR</v>
      </c>
      <c r="AD188" s="20" t="s">
        <v>47</v>
      </c>
      <c r="AE188" s="9"/>
      <c r="AF188" s="9" t="s">
        <v>48</v>
      </c>
      <c r="AG188" s="9" t="s">
        <v>49</v>
      </c>
    </row>
    <row r="189" ht="112.5" customHeight="1">
      <c r="A189" s="9" t="s">
        <v>920</v>
      </c>
      <c r="B189" s="8" t="s">
        <v>921</v>
      </c>
      <c r="C189" s="9" t="s">
        <v>68</v>
      </c>
      <c r="D189" s="10" t="s">
        <v>36</v>
      </c>
      <c r="E189" s="11"/>
      <c r="F189" s="13" t="s">
        <v>953</v>
      </c>
      <c r="G189" s="13"/>
      <c r="H189" s="12" t="s">
        <v>954</v>
      </c>
      <c r="I189" s="11" t="s">
        <v>38</v>
      </c>
      <c r="J189" s="11" t="s">
        <v>92</v>
      </c>
      <c r="K189" s="13" t="s">
        <v>955</v>
      </c>
      <c r="L189" s="13" t="s">
        <v>935</v>
      </c>
      <c r="M189" s="14" t="s">
        <v>42</v>
      </c>
      <c r="N189" s="15" t="s">
        <v>945</v>
      </c>
      <c r="O189" s="8" t="s">
        <v>956</v>
      </c>
      <c r="P189" s="16"/>
      <c r="Q189" s="17"/>
      <c r="R189" s="27"/>
      <c r="S189" s="27"/>
      <c r="T189" s="27"/>
      <c r="U189" s="27"/>
      <c r="V189" s="8"/>
      <c r="W189" s="8"/>
      <c r="X189" s="22"/>
      <c r="Y189" s="20" t="s">
        <v>45</v>
      </c>
      <c r="Z189" s="21" t="str">
        <f t="shared" si="1"/>
        <v>{"id":"M3-NyO-19b-A-5-BR","stimulus":"&lt;p&gt;Laís distribuiu os brinquedos dela em {{Q1}} baús, de modo que em cada baú ficaram {{Q2}} brinquedos e restaram ainda {{Q3}} para serem guardados em outro lugar. Aplique a prova real da divisão para calcular quantos brinquedos Laís tem.&lt;/p&gt;","template":"&lt;p&gt;Laís tem {{response}} brinquedos.&lt;/p&gt;","hint":"&lt;p&gt;Com a prova real da divisão pode-se verificar se a divisão foi calculada corretamente.&lt;/p&gt;","feedback":"&lt;p&gt;Com a prova real da divisão pode-se verificar se a divisão foi calculada corretamente:&lt;/p&gt;&lt;p style=\"text-align: center\"&gt;divisor × quociente + resto = dividendo&lt;/p&gt;&lt;p style=\"text-align: center\"&gt;{{Q2}} brinquedos em cada baú × {{Q1}} baús + {{Q3}} brinquedos restantes = {{A1}} brinquedos no total&lt;/p&gt;","seed":{"parameters":[{"name":"Q1","label":null,"list":[4,5,6]},{"name":"Q2","label":null,"list":[4,5,6,7,8]},{"name":"Q3","label":null,"list":[2,3]}],"calculated":[{"name":"A1","label":"{{function}}","function":"{{Q1}}*{{Q2}}+{{Q3}}"}],"uniques":true},"algorithm":{"name":"calculateOperation","params":{"method":"equivLiteral","keyboard":"NUMERICAL"}}}</v>
      </c>
      <c r="AA189" s="21" t="s">
        <v>957</v>
      </c>
      <c r="AB189" s="22" t="str">
        <f t="shared" si="2"/>
        <v>M3-NyO-19b-A-5</v>
      </c>
      <c r="AC189" s="22" t="str">
        <f t="shared" si="3"/>
        <v>M3-NyO-19b-A-5-BR</v>
      </c>
      <c r="AD189" s="20" t="s">
        <v>47</v>
      </c>
      <c r="AE189" s="9"/>
      <c r="AF189" s="9" t="s">
        <v>48</v>
      </c>
      <c r="AG189" s="9" t="s">
        <v>49</v>
      </c>
    </row>
    <row r="190" ht="112.5" customHeight="1">
      <c r="A190" s="9" t="s">
        <v>958</v>
      </c>
      <c r="B190" s="8" t="s">
        <v>959</v>
      </c>
      <c r="C190" s="9" t="s">
        <v>35</v>
      </c>
      <c r="D190" s="10" t="s">
        <v>36</v>
      </c>
      <c r="E190" s="11"/>
      <c r="F190" s="12" t="s">
        <v>960</v>
      </c>
      <c r="G190" s="12"/>
      <c r="H190" s="12" t="s">
        <v>961</v>
      </c>
      <c r="I190" s="11" t="s">
        <v>38</v>
      </c>
      <c r="J190" s="11" t="s">
        <v>962</v>
      </c>
      <c r="K190" s="13" t="s">
        <v>963</v>
      </c>
      <c r="L190" s="13" t="s">
        <v>964</v>
      </c>
      <c r="M190" s="14" t="s">
        <v>42</v>
      </c>
      <c r="N190" s="12" t="s">
        <v>965</v>
      </c>
      <c r="O190" s="12" t="s">
        <v>966</v>
      </c>
      <c r="P190" s="18"/>
      <c r="Q190" s="22"/>
      <c r="R190" s="18"/>
      <c r="S190" s="18"/>
      <c r="T190" s="18"/>
      <c r="U190" s="18"/>
      <c r="V190" s="18"/>
      <c r="W190" s="18"/>
      <c r="X190" s="22"/>
      <c r="Y190" s="20" t="s">
        <v>45</v>
      </c>
      <c r="Z190" s="21" t="str">
        <f t="shared" si="1"/>
        <v>{"id":"M3-NyO-20a-I-1-BR","stimulus":"&lt;p&gt;Selecione o quociente e o resto desta divisão.&lt;/p&gt;&lt;p style=\"text-align: center\"&gt;{{T1}} : {{Q1}}&lt;/p&gt;","template":"&lt;p style=\"text-align: center\"&gt;Quociente = {{response}}&lt;/p&gt;&lt;p&gt;Resto = {{response}}&lt;/p&gt;","hint":"&lt;p&gt;Divida o dividendo pelo divisor.&lt;/p&gt;","feedback":"&lt;p&gt;Uma divisão é a repartição de um dividendo em tantas partes iguais quantas indicadar o divisor.&lt;/p&gt;","seed":{"parameters":[{"name":"Q1","label":null,"min":4,"max":9,"step":1},{"name":"Q2","label":null,"min":10,"max":99,"step":1},{"name":"Q3","label":null,"min":1,"max":3,"step":1},{"name":"Q4","label":null,"min":1,"max":3,"step":1}],"calculated":[{"name":"T1","function":"{{Q1}}*{{Q2}}+{{Q3}}","temp":true},{"name":"A1","label":"{{Q2}}","group":"1"},{"name":"A2","label":"{{function}}","function":"{{Q1}}*{{T1}}","group":"1","incorrect":true},{"name":"A3","label":"{{function}}","function":"{{Q1}}+{{T1}}","group":"1","incorrect":true},{"name":"A4","label":"{{Q3}}","group":"2"},{"name":"A5","label":"{{Q4}}","group":"2","incorrect":true},{"name":"A6","label":"0","group":"2","incorrect":true}],"uniques":true},"algorithm":{"name":"groupResponses","template":"Cloze with drop down"}}</v>
      </c>
      <c r="AA190" s="21" t="s">
        <v>967</v>
      </c>
      <c r="AB190" s="22" t="str">
        <f t="shared" si="2"/>
        <v>M3-NyO-20a-I-1</v>
      </c>
      <c r="AC190" s="22" t="str">
        <f t="shared" si="3"/>
        <v>M3-NyO-20a-I-1-BR</v>
      </c>
      <c r="AD190" s="20" t="s">
        <v>47</v>
      </c>
      <c r="AE190" s="24"/>
      <c r="AF190" s="9" t="s">
        <v>48</v>
      </c>
      <c r="AG190" s="9" t="s">
        <v>49</v>
      </c>
    </row>
    <row r="191" ht="112.5" customHeight="1">
      <c r="A191" s="9" t="s">
        <v>958</v>
      </c>
      <c r="B191" s="8" t="s">
        <v>959</v>
      </c>
      <c r="C191" s="9" t="s">
        <v>50</v>
      </c>
      <c r="D191" s="10" t="s">
        <v>36</v>
      </c>
      <c r="E191" s="11"/>
      <c r="F191" s="12" t="s">
        <v>968</v>
      </c>
      <c r="G191" s="12"/>
      <c r="H191" s="12" t="s">
        <v>968</v>
      </c>
      <c r="I191" s="11" t="s">
        <v>38</v>
      </c>
      <c r="J191" s="11" t="s">
        <v>92</v>
      </c>
      <c r="K191" s="12" t="s">
        <v>969</v>
      </c>
      <c r="L191" s="13" t="s">
        <v>970</v>
      </c>
      <c r="M191" s="14" t="s">
        <v>42</v>
      </c>
      <c r="N191" s="12" t="s">
        <v>965</v>
      </c>
      <c r="O191" s="12" t="s">
        <v>966</v>
      </c>
      <c r="P191" s="18"/>
      <c r="Q191" s="22"/>
      <c r="R191" s="18"/>
      <c r="S191" s="18"/>
      <c r="T191" s="18"/>
      <c r="U191" s="18"/>
      <c r="V191" s="18"/>
      <c r="W191" s="18"/>
      <c r="X191" s="22"/>
      <c r="Y191" s="20" t="s">
        <v>45</v>
      </c>
      <c r="Z191" s="21" t="str">
        <f t="shared" si="1"/>
        <v>{"id":"M3-NyO-20a-E-1-BR","stimulus":"&lt;p&gt;Calcule esta divisão.&lt;/p&gt;","template":"&lt;p style=\"text-align: center\"&gt;{{T1}} : {{Q1}} = {{response}}; resto = {{response}}&lt;/p&gt;","hint":"&lt;p&gt;Divida o dividendo pelo divisor.&lt;/p&gt;","feedback":"&lt;p&gt;Uma divisão é a repartição de um dividendo em tantas partes iguais quantas indicadar o divisor.&lt;/p&gt;","seed":{"parameters":[{"name":"Q1","label":null,"min":4,"max":9,"step":1},{"name":"Q2","label":null,"min":10,"max":99,"step":1},{"name":"Q3","label":null,"min":1,"max":3,"step":1}],"calculated":[{"name":"T1","function":"{{Q1}}*{{Q2}}+{{Q3}}","temp":true},{"name":"A1","label":"{{function}}","function":"{{Q2}}"},{"name":"A2","label":"{{function}}","function":"{{Q3}}"}],"uniques":true},"algorithm":{"name":"calculateOperation","params":{"method":"equivLiteral","keyboard":"NUMERICAL"}}}</v>
      </c>
      <c r="AA191" s="21" t="s">
        <v>971</v>
      </c>
      <c r="AB191" s="22" t="str">
        <f t="shared" si="2"/>
        <v>M3-NyO-20a-E-1</v>
      </c>
      <c r="AC191" s="22" t="str">
        <f t="shared" si="3"/>
        <v>M3-NyO-20a-E-1-BR</v>
      </c>
      <c r="AD191" s="20" t="s">
        <v>47</v>
      </c>
      <c r="AE191" s="24"/>
      <c r="AF191" s="9" t="s">
        <v>48</v>
      </c>
      <c r="AG191" s="9" t="s">
        <v>49</v>
      </c>
    </row>
    <row r="192" ht="112.5" customHeight="1">
      <c r="A192" s="9" t="s">
        <v>958</v>
      </c>
      <c r="B192" s="8" t="s">
        <v>959</v>
      </c>
      <c r="C192" s="9" t="s">
        <v>68</v>
      </c>
      <c r="D192" s="10" t="s">
        <v>36</v>
      </c>
      <c r="E192" s="11"/>
      <c r="F192" s="13" t="s">
        <v>972</v>
      </c>
      <c r="G192" s="13"/>
      <c r="H192" s="12" t="s">
        <v>973</v>
      </c>
      <c r="I192" s="11" t="s">
        <v>38</v>
      </c>
      <c r="J192" s="11" t="s">
        <v>92</v>
      </c>
      <c r="K192" s="12" t="s">
        <v>974</v>
      </c>
      <c r="L192" s="13" t="s">
        <v>970</v>
      </c>
      <c r="M192" s="14" t="s">
        <v>42</v>
      </c>
      <c r="N192" s="12" t="s">
        <v>965</v>
      </c>
      <c r="O192" s="12" t="s">
        <v>966</v>
      </c>
      <c r="P192" s="18"/>
      <c r="Q192" s="22"/>
      <c r="R192" s="18"/>
      <c r="S192" s="18"/>
      <c r="T192" s="18"/>
      <c r="U192" s="18"/>
      <c r="V192" s="18"/>
      <c r="W192" s="18"/>
      <c r="X192" s="22"/>
      <c r="Y192" s="20" t="s">
        <v>45</v>
      </c>
      <c r="Z192" s="21" t="str">
        <f t="shared" si="1"/>
        <v>{"id":"M3-NyO-20a-A-1-BR","stimulus":"&lt;p&gt;Em uma fazenda existem {{T1}} coelhos que ficam soltos durante o dia. Se forem mantidos exatamente {{Q1}} coelhos por gaiola durante a noite, quantas gaiolas serão necessárias para todos eles? E quantos coelhos ficarão de fora?&lt;/p&gt;","template":"&lt;p&gt;Serão necessárias {{response}} gaiolas e restarão {{response}} coelhos de fora.&lt;/p&gt;","hint":"&lt;p&gt;Divida o dividendo pelo divisor.&lt;/p&gt;","feedback":"&lt;p&gt;Uma divisão é a repartição de um dividendo em tantas partes iguais quantas indicadar o divisor.&lt;/p&gt;","seed":{"parameters":[{"name":"Q1","label":null,"min":4,"max":6,"step":1},{"name":"Q2","label":null,"min":10,"max":50,"step":1},{"name":"Q3","label":null,"min":2,"max":3,"step":1}],"calculated":[{"name":"T1","function":"{{Q1}}*{{Q2}}+{{Q3}}","temp":true},{"name":"A1","label":"{{function}}","function":"{{Q2}}"},{"name":"A2","label":"{{function}}","function":"{{Q3}}"}],"uniques":true},"algorithm":{"name":"calculateOperation","params":{"method":"equivLiteral","keyboard":"NUMERICAL"}}}</v>
      </c>
      <c r="AA192" s="21" t="s">
        <v>975</v>
      </c>
      <c r="AB192" s="22" t="str">
        <f t="shared" si="2"/>
        <v>M3-NyO-20a-A-1</v>
      </c>
      <c r="AC192" s="22" t="str">
        <f t="shared" si="3"/>
        <v>M3-NyO-20a-A-1-BR</v>
      </c>
      <c r="AD192" s="20" t="s">
        <v>47</v>
      </c>
      <c r="AE192" s="24"/>
      <c r="AF192" s="9" t="s">
        <v>48</v>
      </c>
      <c r="AG192" s="9" t="s">
        <v>49</v>
      </c>
    </row>
    <row r="193" ht="112.5" customHeight="1">
      <c r="A193" s="9" t="s">
        <v>958</v>
      </c>
      <c r="B193" s="8" t="s">
        <v>959</v>
      </c>
      <c r="C193" s="9" t="s">
        <v>68</v>
      </c>
      <c r="D193" s="10" t="s">
        <v>36</v>
      </c>
      <c r="E193" s="11"/>
      <c r="F193" s="13" t="s">
        <v>976</v>
      </c>
      <c r="G193" s="13"/>
      <c r="H193" s="12" t="s">
        <v>977</v>
      </c>
      <c r="I193" s="11" t="s">
        <v>38</v>
      </c>
      <c r="J193" s="11" t="s">
        <v>92</v>
      </c>
      <c r="K193" s="12" t="s">
        <v>978</v>
      </c>
      <c r="L193" s="13" t="s">
        <v>970</v>
      </c>
      <c r="M193" s="14" t="s">
        <v>42</v>
      </c>
      <c r="N193" s="12" t="s">
        <v>965</v>
      </c>
      <c r="O193" s="12" t="s">
        <v>966</v>
      </c>
      <c r="P193" s="18"/>
      <c r="Q193" s="22"/>
      <c r="R193" s="18"/>
      <c r="S193" s="18"/>
      <c r="T193" s="18"/>
      <c r="U193" s="18"/>
      <c r="V193" s="18"/>
      <c r="W193" s="18"/>
      <c r="X193" s="22"/>
      <c r="Y193" s="20" t="s">
        <v>45</v>
      </c>
      <c r="Z193" s="21" t="str">
        <f t="shared" si="1"/>
        <v>{"id":"M3-NyO-20a-A-2-BR","stimulus":"&lt;p&gt;Em uma excursão, deseja-se distribuir {{T1}} alunos em {{Q1}} micro-ônibus. Quantos alunos viajarão em cada micro-ônibus? E quantos irão restar?&lt;/p&gt;","template":"&lt;p&gt;Em cada micro-ônibus viajarão {{response}} os alunos, e {{response}} restantes podem ser distribuídos entre os micro-ônibus.&lt;/p&gt;","hint":"&lt;p&gt;Divida o dividendo pelo divisor.&lt;/p&gt;","feedback":"&lt;p&gt;Uma divisão é a repartição de um dividendo em tantas partes iguais quantas indicadar o divisor.&lt;/p&gt;","seed":{"parameters":[{"name":"Q1","label":null,"min":4,"max":9,"step":1},{"name":"Q2","label":null,"min":20,"max":40,"step":1},{"name":"Q3","label":null,"min":2,"max":3,"step":1}],"calculated":[{"name":"T1","function":"{{Q1}}*{{Q2}}+{{Q3}}","temp":true},{"name":"A1","label":"{{function}}","function":"{{Q2}}"},{"name":"A2","label":"{{function}}","function":"{{Q3}}"}],"uniques":true},"algorithm":{"name":"calculateOperation","params":{"method":"equivLiteral","keyboard":"NUMERICAL"}}}</v>
      </c>
      <c r="AA193" s="21" t="s">
        <v>979</v>
      </c>
      <c r="AB193" s="22" t="str">
        <f t="shared" si="2"/>
        <v>M3-NyO-20a-A-2</v>
      </c>
      <c r="AC193" s="22" t="str">
        <f t="shared" si="3"/>
        <v>M3-NyO-20a-A-2-BR</v>
      </c>
      <c r="AD193" s="20" t="s">
        <v>47</v>
      </c>
      <c r="AE193" s="24"/>
      <c r="AF193" s="9" t="s">
        <v>48</v>
      </c>
      <c r="AG193" s="9" t="s">
        <v>49</v>
      </c>
    </row>
    <row r="194" ht="112.5" customHeight="1">
      <c r="A194" s="9" t="s">
        <v>958</v>
      </c>
      <c r="B194" s="8" t="s">
        <v>959</v>
      </c>
      <c r="C194" s="9" t="s">
        <v>68</v>
      </c>
      <c r="D194" s="10" t="s">
        <v>36</v>
      </c>
      <c r="E194" s="11"/>
      <c r="F194" s="13" t="s">
        <v>980</v>
      </c>
      <c r="G194" s="13"/>
      <c r="H194" s="12" t="s">
        <v>981</v>
      </c>
      <c r="I194" s="11" t="s">
        <v>38</v>
      </c>
      <c r="J194" s="11" t="s">
        <v>92</v>
      </c>
      <c r="K194" s="12" t="s">
        <v>982</v>
      </c>
      <c r="L194" s="13" t="s">
        <v>970</v>
      </c>
      <c r="M194" s="14" t="s">
        <v>42</v>
      </c>
      <c r="N194" s="12" t="s">
        <v>965</v>
      </c>
      <c r="O194" s="19" t="s">
        <v>966</v>
      </c>
      <c r="P194" s="18"/>
      <c r="Q194" s="22"/>
      <c r="R194" s="18"/>
      <c r="S194" s="18"/>
      <c r="T194" s="18"/>
      <c r="U194" s="18"/>
      <c r="V194" s="18"/>
      <c r="W194" s="18"/>
      <c r="X194" s="22"/>
      <c r="Y194" s="20" t="s">
        <v>45</v>
      </c>
      <c r="Z194" s="21" t="str">
        <f t="shared" si="1"/>
        <v>{"id":"M3-NyO-20a-A-3-BR","stimulus":"&lt;p&gt;Henrique distribuiu entre seus {{Q1}} amigos uma caixa com {{T1}} chocolates. Sabendo que cada amigo recebeu a mesma quantidade de chocolates, quantos cada um recebeu? E quantos chocolates sobraram?&lt;/p&gt;","template":"&lt;p&gt;Cada amigo ganhou {{response}} chocolates e sobraram {{response}}.&lt;/p&gt;","hint":"&lt;p&gt;Divida o dividendo pelo divisor.&lt;/p&gt;","feedback":"&lt;p&gt;Uma divisão é a repartição de um dividendo em tantas partes iguais quantas indicadar o divisor.&lt;/p&gt;","seed":{"parameters":[{"name":"Q1","label":null,"min":5,"max":9,"step":1},{"name":"Q2","label":null,"min":10,"max":20,"step":1},{"name":"Q3","label":null,"min":2,"max":4,"step":1}],"calculated":[{"name":"T1","function":"{{Q1}}*{{Q2}}+{{Q3}}","temp":true},{"name":"A1","label":"{{function}}","function":"{{Q2}}"},{"name":"A2","label":"{{function}}","function":"{{Q3}}"}],"uniques":true},"algorithm":{"name":"calculateOperation","params":{"method":"equivLiteral","keyboard":"NUMERICAL"}}}</v>
      </c>
      <c r="AA194" s="21" t="s">
        <v>983</v>
      </c>
      <c r="AB194" s="22" t="str">
        <f t="shared" si="2"/>
        <v>M3-NyO-20a-A-3</v>
      </c>
      <c r="AC194" s="22" t="str">
        <f t="shared" si="3"/>
        <v>M3-NyO-20a-A-3-BR</v>
      </c>
      <c r="AD194" s="20" t="s">
        <v>47</v>
      </c>
      <c r="AE194" s="24"/>
      <c r="AF194" s="9" t="s">
        <v>48</v>
      </c>
      <c r="AG194" s="9" t="s">
        <v>49</v>
      </c>
    </row>
    <row r="195" ht="112.5" customHeight="1">
      <c r="A195" s="9" t="s">
        <v>958</v>
      </c>
      <c r="B195" s="8" t="s">
        <v>959</v>
      </c>
      <c r="C195" s="9" t="s">
        <v>68</v>
      </c>
      <c r="D195" s="10" t="s">
        <v>36</v>
      </c>
      <c r="E195" s="11"/>
      <c r="F195" s="13" t="s">
        <v>984</v>
      </c>
      <c r="G195" s="13"/>
      <c r="H195" s="12" t="s">
        <v>985</v>
      </c>
      <c r="I195" s="11" t="s">
        <v>38</v>
      </c>
      <c r="J195" s="11" t="s">
        <v>92</v>
      </c>
      <c r="K195" s="12" t="s">
        <v>986</v>
      </c>
      <c r="L195" s="13" t="s">
        <v>970</v>
      </c>
      <c r="M195" s="14" t="s">
        <v>42</v>
      </c>
      <c r="N195" s="12" t="s">
        <v>965</v>
      </c>
      <c r="O195" s="19" t="s">
        <v>966</v>
      </c>
      <c r="P195" s="18"/>
      <c r="Q195" s="22"/>
      <c r="R195" s="18"/>
      <c r="S195" s="18"/>
      <c r="T195" s="18"/>
      <c r="U195" s="18"/>
      <c r="V195" s="18"/>
      <c r="W195" s="18"/>
      <c r="X195" s="22"/>
      <c r="Y195" s="20" t="s">
        <v>45</v>
      </c>
      <c r="Z195" s="21" t="str">
        <f t="shared" si="1"/>
        <v>{"id":"M3-NyO-20a-A-4-BR","stimulus":"&lt;p&gt;Uma empresa distribuiu {{T1}} telefones celulares entre as {{Q1}} lojas que ela tem em uma cidade. Quantos celulares cada loja recebeu, sabendo que todas receberam a mesma quantidade? E quantos celulares sobraram?&lt;/p&gt;","template":"&lt;p&gt;Cada loja recebeu {{response}} celulares e sobraram {{response}} dispositivos.&lt;/p&gt;","hint":"&lt;p&gt;Divida o dividendo pelo divisor.&lt;/p&gt;","feedback":"&lt;p&gt;Uma divisão é a repartição de um dividendo em tantas partes iguais quantas indicadar o divisor.&lt;/p&gt;","seed":{"parameters":[{"name":"Q1","label":null,"min":6,"max":9,"step":1},{"name":"Q2","label":null,"min":50,"max":99,"step":1},{"name":"Q3","label":null,"min":2,"max":5,"step":1}],"calculated":[{"name":"T1","function":"{{Q1}}*{{Q2}}+{{Q3}}","temp":true},{"name":"A1","label":"{{function}}","function":"{{Q2}}"},{"name":"A2","label":"{{function}}","function":"{{Q3}}"}],"uniques":true},"algorithm":{"name":"calculateOperation","params":{"method":"equivLiteral","keyboard":"NUMERICAL"}}}</v>
      </c>
      <c r="AA195" s="21" t="s">
        <v>987</v>
      </c>
      <c r="AB195" s="22" t="str">
        <f t="shared" si="2"/>
        <v>M3-NyO-20a-A-4</v>
      </c>
      <c r="AC195" s="22" t="str">
        <f t="shared" si="3"/>
        <v>M3-NyO-20a-A-4-BR</v>
      </c>
      <c r="AD195" s="20" t="s">
        <v>47</v>
      </c>
      <c r="AE195" s="24"/>
      <c r="AF195" s="9" t="s">
        <v>48</v>
      </c>
      <c r="AG195" s="9" t="s">
        <v>49</v>
      </c>
    </row>
    <row r="196" ht="112.5" customHeight="1">
      <c r="A196" s="9" t="s">
        <v>958</v>
      </c>
      <c r="B196" s="8" t="s">
        <v>959</v>
      </c>
      <c r="C196" s="9" t="s">
        <v>68</v>
      </c>
      <c r="D196" s="10" t="s">
        <v>36</v>
      </c>
      <c r="E196" s="11"/>
      <c r="F196" s="13" t="s">
        <v>988</v>
      </c>
      <c r="G196" s="13"/>
      <c r="H196" s="12" t="s">
        <v>989</v>
      </c>
      <c r="I196" s="11" t="s">
        <v>38</v>
      </c>
      <c r="J196" s="11" t="s">
        <v>92</v>
      </c>
      <c r="K196" s="12" t="s">
        <v>990</v>
      </c>
      <c r="L196" s="13" t="s">
        <v>970</v>
      </c>
      <c r="M196" s="14" t="s">
        <v>42</v>
      </c>
      <c r="N196" s="12" t="s">
        <v>965</v>
      </c>
      <c r="O196" s="19" t="s">
        <v>966</v>
      </c>
      <c r="P196" s="18"/>
      <c r="Q196" s="22"/>
      <c r="R196" s="18"/>
      <c r="S196" s="18"/>
      <c r="T196" s="18"/>
      <c r="U196" s="18"/>
      <c r="V196" s="18"/>
      <c r="W196" s="18"/>
      <c r="X196" s="22"/>
      <c r="Y196" s="20" t="s">
        <v>45</v>
      </c>
      <c r="Z196" s="21" t="str">
        <f t="shared" si="1"/>
        <v>{"id":"M3-NyO-20a-A-5-BR","stimulus":"&lt;p&gt;Juliana tem uma coleção de {{T1}} cartões postais de diferentes partes do mundo. Ela deseja distribuí-los em {{Q1}} envelopes para mantê-los em ordem. Se a quantidade de cartões por envelope for a mesma, quantos cartões haverá em cada envelope? E quantos cartões ficarão de fora?&lt;/p&gt;","template":"&lt;p&gt;Haverá {{response}} cartões em cada envelope e irá sobrar {{response}} cartões.&lt;/p&gt;","hint":"&lt;p&gt;Divida o dividendo pelo divisor.&lt;/p&gt;","feedback":"&lt;p&gt;Uma divisão é a repartição de um dividendo em tantas partes iguais quantas indicadar o divisor.&lt;/p&gt;","seed":{"parameters":[{"name":"Q1","label":null,"min":5,"max":9,"step":1},{"name":"Q2","label":null,"min":30,"max":60,"step":1},{"name":"Q3","label":null,"min":2,"max":4,"step":1}],"calculated":[{"name":"T1","function":"{{Q1}}*{{Q2}}+{{Q3}}","temp":true},{"name":"A1","label":"{{function}}","function":"{{Q2}}"},{"name":"A2","label":"{{function}}","function":"{{Q3}}"}],"uniques":true},"algorithm":{"name":"calculateOperation","params":{"method":"equivLiteral","keyboard":"NUMERICAL"}}}</v>
      </c>
      <c r="AA196" s="21" t="s">
        <v>991</v>
      </c>
      <c r="AB196" s="22" t="str">
        <f t="shared" si="2"/>
        <v>M3-NyO-20a-A-5</v>
      </c>
      <c r="AC196" s="22" t="str">
        <f t="shared" si="3"/>
        <v>M3-NyO-20a-A-5-BR</v>
      </c>
      <c r="AD196" s="20" t="s">
        <v>47</v>
      </c>
      <c r="AE196" s="24"/>
      <c r="AF196" s="9" t="s">
        <v>48</v>
      </c>
      <c r="AG196" s="9" t="s">
        <v>49</v>
      </c>
    </row>
    <row r="197" ht="112.5" customHeight="1">
      <c r="A197" s="9" t="s">
        <v>992</v>
      </c>
      <c r="B197" s="8" t="s">
        <v>993</v>
      </c>
      <c r="C197" s="9" t="s">
        <v>35</v>
      </c>
      <c r="D197" s="10" t="s">
        <v>36</v>
      </c>
      <c r="E197" s="11"/>
      <c r="F197" s="13" t="s">
        <v>994</v>
      </c>
      <c r="G197" s="13"/>
      <c r="H197" s="12"/>
      <c r="I197" s="11" t="s">
        <v>38</v>
      </c>
      <c r="J197" s="11" t="s">
        <v>278</v>
      </c>
      <c r="K197" s="13" t="s">
        <v>995</v>
      </c>
      <c r="L197" s="13" t="s">
        <v>996</v>
      </c>
      <c r="M197" s="14" t="s">
        <v>42</v>
      </c>
      <c r="N197" s="15" t="s">
        <v>997</v>
      </c>
      <c r="O197" s="15" t="s">
        <v>998</v>
      </c>
      <c r="P197" s="16"/>
      <c r="Q197" s="17"/>
      <c r="R197" s="18"/>
      <c r="S197" s="18"/>
      <c r="T197" s="18"/>
      <c r="U197" s="18"/>
      <c r="V197" s="18"/>
      <c r="W197" s="18"/>
      <c r="X197" s="22"/>
      <c r="Y197" s="20" t="s">
        <v>45</v>
      </c>
      <c r="Z197" s="21" t="str">
        <f t="shared" si="1"/>
        <v>{"id":"M3-NyO-20b-I-1-BR","stimulus":"&lt;p&gt;Na divisão a seguir, qual é o valor de ⬤?&lt;/p&gt;&lt;p style=\"text-align: center\"&gt;{{T1}} : ⬤ = {{Q1}}&lt;/p&gt;","hint":"&lt;p&gt;A relação fundamental da divisão diz que:&lt;/p&gt;&lt;p style=\"text-align: center\"&gt;dividendo = divisor × quociente + resto&lt;/p&gt;","feedback":"&lt;p&gt;A relação fundamental da divisão diz que:&lt;/p&gt;&lt;p style=\"text-align: center\"&gt;dividendo = divisor × quociente + resto&lt;/p&gt;&lt;p&gt;Portanto, ⬤ é um número que satisfaz esta condição: {{Q1}} × ⬤ = {{T1}}&lt;/p&gt;","seed":{"parameters":[{"name":"Q1","label":null,"min":10,"max":30,"step":1},{"name":"Q2","label":null,"min":2,"max":9,"step":1}],"calculated":[{"name":"T1","function":"{{Q1}}*{{Q2}}","temp":true},{"name":"T2","function":"{{T1}}*{{Q1}}","temp":true},{"name":"T3","function":"{{T1}}+{{Q1}}","temp":true},{"name":"T4","function":"{{T1}}-{{Q1}}","temp":true},{"name":"A1","label":"⬤ = {{Q2}}","function":"{{Q2}}"},{"name":"A2","label":"⬤ = {{T2}}","function":"{{T2}}","incorrect":true},{"name":"A3","label":"⬤ = {{T3}}","function":"{{T3}}","incorrect":true},{"name":"A4","label":"⬤ = {{T4}}","function":"{{T4}}","incorrect":true}],"uniques":true},"algorithm":{"name":"trueFalse","template":"Multiple choice – standard","params":{"countCorrect":1,"countIncorrect":2,"showCheckIcon": false,
            "columns": 3
        }
    }
}</v>
      </c>
      <c r="AA197" s="21" t="s">
        <v>999</v>
      </c>
      <c r="AB197" s="22" t="str">
        <f t="shared" si="2"/>
        <v>M3-NyO-20b-I-1</v>
      </c>
      <c r="AC197" s="22" t="str">
        <f t="shared" si="3"/>
        <v>M3-NyO-20b-I-1-BR</v>
      </c>
      <c r="AD197" s="20" t="s">
        <v>47</v>
      </c>
      <c r="AE197" s="9"/>
      <c r="AF197" s="9" t="s">
        <v>48</v>
      </c>
      <c r="AG197" s="9" t="s">
        <v>49</v>
      </c>
    </row>
    <row r="198" ht="112.5" customHeight="1">
      <c r="A198" s="9" t="s">
        <v>992</v>
      </c>
      <c r="B198" s="8" t="s">
        <v>993</v>
      </c>
      <c r="C198" s="9" t="s">
        <v>35</v>
      </c>
      <c r="D198" s="10" t="s">
        <v>36</v>
      </c>
      <c r="E198" s="11"/>
      <c r="F198" s="12" t="s">
        <v>1000</v>
      </c>
      <c r="G198" s="12"/>
      <c r="H198" s="12"/>
      <c r="I198" s="11" t="s">
        <v>38</v>
      </c>
      <c r="J198" s="11" t="s">
        <v>278</v>
      </c>
      <c r="K198" s="12" t="s">
        <v>1001</v>
      </c>
      <c r="L198" s="13" t="s">
        <v>1002</v>
      </c>
      <c r="M198" s="14" t="s">
        <v>42</v>
      </c>
      <c r="N198" s="15" t="s">
        <v>997</v>
      </c>
      <c r="O198" s="15" t="s">
        <v>1003</v>
      </c>
      <c r="P198" s="16"/>
      <c r="Q198" s="17"/>
      <c r="R198" s="18"/>
      <c r="S198" s="18"/>
      <c r="T198" s="18"/>
      <c r="U198" s="18"/>
      <c r="V198" s="18"/>
      <c r="W198" s="18"/>
      <c r="X198" s="22"/>
      <c r="Y198" s="20" t="s">
        <v>45</v>
      </c>
      <c r="Z198" s="21" t="str">
        <f t="shared" si="1"/>
        <v>{"id":"M3-NyO-20b-I-2-BR","stimulus":"&lt;p&gt;Na divisão a seguir, qual é o valor de ⬤?&lt;/p&gt;&lt;p style=\"text-align: center\"&gt;⬤ : {{Q2}} = {{Q1}}&lt;/p&gt;","hint":"&lt;p&gt;A relação fundamental da divisão diz que:&lt;/p&gt;&lt;p style=\"text-align: center\"&gt;dividendo = divisor × quociente + resto&lt;/p&gt;","feedback":"&lt;p&gt;A relação fundamental da divisão diz que:&lt;/p&gt;&lt;p style=\"text-align: center\"&gt;dividendo = divisor × quociente + resto&lt;/p&gt;&lt;p&gt;Portanto:&lt;/p&gt;&lt;p style=\"text-align: center\"&gt;⬤ = {{Q1}} × {{Q2}} = {{T1}}&lt;/p&gt;","seed":{"parameters":[{"name":"Q1","label":null,"min":5,"max":9,"step":1},{"name":"Q2","label":null,"min":2,"max":4,"step":1}],"calculated":[{"name":"T1","function":"{{Q1}}*{{Q2}}","temp":true},{"name":"T2","function":"math.floor({{Q1}}/{{Q2}})","temp":true},{"name":"T3","function":"{{Q1}}+{{Q2}}","temp":true},{"name":"T4","function":"math.abs({{Q1}}-{{Q2}})","temp":true},{"name":"A1","label":"⬤ = {{function}}","function":"{{T1}}"},{"name":"A2","label":"⬤ = {{function}}","function":"{{T2}}","incorrect":true},{"name":"A3","label":"⬤ = {{function}}","function":"{{T3}}","incorrect":true},{"name":"A4","label":"⬤ = {{function}}","function":"{{T4}}","incorrect":true}],"uniques":true},"algorithm":{"name":"trueFalse","template":"Multiple choice – standard","params":{"countCorrect":1,"countIncorrect":2,"showCheckIcon": false,
            "columns": 3
        }
    }
}</v>
      </c>
      <c r="AA198" s="21" t="s">
        <v>1004</v>
      </c>
      <c r="AB198" s="22" t="str">
        <f t="shared" si="2"/>
        <v>M3-NyO-20b-I-2</v>
      </c>
      <c r="AC198" s="22" t="str">
        <f t="shared" si="3"/>
        <v>M3-NyO-20b-I-2-BR</v>
      </c>
      <c r="AD198" s="20" t="s">
        <v>47</v>
      </c>
      <c r="AE198" s="9"/>
      <c r="AF198" s="9" t="s">
        <v>48</v>
      </c>
      <c r="AG198" s="9" t="s">
        <v>49</v>
      </c>
    </row>
    <row r="199" ht="112.5" customHeight="1">
      <c r="A199" s="9" t="s">
        <v>992</v>
      </c>
      <c r="B199" s="8" t="s">
        <v>993</v>
      </c>
      <c r="C199" s="9" t="s">
        <v>50</v>
      </c>
      <c r="D199" s="10" t="s">
        <v>36</v>
      </c>
      <c r="E199" s="11"/>
      <c r="F199" s="12" t="s">
        <v>1005</v>
      </c>
      <c r="G199" s="12"/>
      <c r="H199" s="12"/>
      <c r="I199" s="11" t="s">
        <v>38</v>
      </c>
      <c r="J199" s="11" t="s">
        <v>92</v>
      </c>
      <c r="K199" s="12" t="s">
        <v>1006</v>
      </c>
      <c r="L199" s="13" t="s">
        <v>838</v>
      </c>
      <c r="M199" s="14" t="s">
        <v>42</v>
      </c>
      <c r="N199" s="15" t="s">
        <v>997</v>
      </c>
      <c r="O199" s="15" t="s">
        <v>998</v>
      </c>
      <c r="P199" s="16"/>
      <c r="Q199" s="17"/>
      <c r="R199" s="27"/>
      <c r="S199" s="27"/>
      <c r="T199" s="18"/>
      <c r="U199" s="27"/>
      <c r="V199" s="27"/>
      <c r="W199" s="8"/>
      <c r="X199" s="22"/>
      <c r="Y199" s="20" t="s">
        <v>45</v>
      </c>
      <c r="Z199" s="21" t="str">
        <f t="shared" si="1"/>
        <v>{"id":"M3-NyO-20b-E-1-BR","stimulus":"&lt;p&gt;Complete a seguinte divisão.&lt;/p&gt;","template":"&lt;p style=\"text-align: center\"&gt;{{T1}} : {{response}} = {{Q1}}&lt;/p&gt;","hint":"&lt;p&gt;A relação fundamental da divisão diz que:&lt;/p&gt;&lt;p style=\"text-align: center\"&gt;dividendo = divisor × quociente + resto&lt;/p&gt;","feedback":"&lt;p&gt;A relação fundamental da divisão diz que:&lt;/p&gt;&lt;p style=\"text-align: center\"&gt;dividendo = divisor × quociente + resto&lt;/p&gt;&lt;p&gt;Portanto, ⬤ é um número que satisfaz esta condição: {{Q1}} × ⬤ = {{T1}}&lt;/p&gt;","seed":{"parameters":[{"name":"Q1","label":null,"min":10,"max":50,"step":1},{"name":"Q2","label":null,"min":2,"max":9,"step":1}],"calculated":[{"name":"T1","function":"{{Q1}}*{{Q2}}","temp":true},{"name":"A1","label":"{{function}}","function":"{{Q2}}"}],"uniques":true},"algorithm":{"name":"calculateOperation","params":{"method":"equivLiteral","keyboard":"NUMERICAL"}}}</v>
      </c>
      <c r="AA199" s="21" t="s">
        <v>1007</v>
      </c>
      <c r="AB199" s="22" t="str">
        <f t="shared" si="2"/>
        <v>M3-NyO-20b-E-1</v>
      </c>
      <c r="AC199" s="22" t="str">
        <f t="shared" si="3"/>
        <v>M3-NyO-20b-E-1-BR</v>
      </c>
      <c r="AD199" s="20" t="s">
        <v>47</v>
      </c>
      <c r="AE199" s="9"/>
      <c r="AF199" s="9" t="s">
        <v>48</v>
      </c>
      <c r="AG199" s="9" t="s">
        <v>49</v>
      </c>
    </row>
    <row r="200" ht="112.5" customHeight="1">
      <c r="A200" s="9" t="s">
        <v>992</v>
      </c>
      <c r="B200" s="8" t="s">
        <v>993</v>
      </c>
      <c r="C200" s="9" t="s">
        <v>50</v>
      </c>
      <c r="D200" s="10" t="s">
        <v>36</v>
      </c>
      <c r="E200" s="11"/>
      <c r="F200" s="12" t="s">
        <v>1008</v>
      </c>
      <c r="G200" s="12"/>
      <c r="H200" s="12"/>
      <c r="I200" s="11" t="s">
        <v>38</v>
      </c>
      <c r="J200" s="11" t="s">
        <v>92</v>
      </c>
      <c r="K200" s="12" t="s">
        <v>1009</v>
      </c>
      <c r="L200" s="13" t="s">
        <v>691</v>
      </c>
      <c r="M200" s="14" t="s">
        <v>42</v>
      </c>
      <c r="N200" s="15" t="s">
        <v>997</v>
      </c>
      <c r="O200" s="15" t="s">
        <v>1010</v>
      </c>
      <c r="P200" s="15"/>
      <c r="Q200" s="17"/>
      <c r="R200" s="27"/>
      <c r="S200" s="27"/>
      <c r="T200" s="18"/>
      <c r="U200" s="27"/>
      <c r="V200" s="27"/>
      <c r="W200" s="8"/>
      <c r="X200" s="22"/>
      <c r="Y200" s="20" t="s">
        <v>45</v>
      </c>
      <c r="Z200" s="21" t="str">
        <f t="shared" si="1"/>
        <v>{"id":"M3-NyO-20b-E-2-BR","stimulus":"&lt;p&gt;Complete a seguinte divisão.&lt;/p&gt;","template":"&lt;p style=\"text-align: center\"&gt;{{response}} : {{Q2}} = {{Q1}}&lt;/p&gt;","hint":"&lt;p&gt;A relação fundamental da divisão diz que:&lt;/p&gt;&lt;p style=\"text-align: center\"&gt;dividendo = divisor × quociente + resto&lt;/p&gt;","feedback":"&lt;p&gt;A relação fundamental da divisão diz que:&lt;/p&gt;&lt;p style=\"text-align: center\"&gt;dividendo = divisor × quociente + resto&lt;/p&gt;&lt;p&gt;Portanto:&lt;/p&gt;&lt;p style=\"text-align: center\"&gt;dividendo = {{Q1}} × {{Q2}} = {{T1}}&lt;/p&gt;","seed":{"parameters":[{"name":"Q1","label":null,"min":2,"max":9,"step":1},{"name":"Q2","label":null,"min":2,"max":9,"step":1}],"calculated":[{"name":"T1","function":"{{Q1}}*{{Q2}}","temp":true},{"name":"A1","label":"{{function}}","function":"{{Q1}}*{{Q2}}"}],"uniques":true},"algorithm":{"name":"calculateOperation","params":{"method":"equivLiteral","keyboard":"NUMERICAL"}}}</v>
      </c>
      <c r="AA200" s="21" t="s">
        <v>1011</v>
      </c>
      <c r="AB200" s="22" t="str">
        <f t="shared" si="2"/>
        <v>M3-NyO-20b-E-2</v>
      </c>
      <c r="AC200" s="22" t="str">
        <f t="shared" si="3"/>
        <v>M3-NyO-20b-E-2-BR</v>
      </c>
      <c r="AD200" s="20" t="s">
        <v>47</v>
      </c>
      <c r="AE200" s="9"/>
      <c r="AF200" s="9" t="s">
        <v>48</v>
      </c>
      <c r="AG200" s="9" t="s">
        <v>49</v>
      </c>
    </row>
    <row r="201" ht="112.5" customHeight="1">
      <c r="A201" s="9" t="s">
        <v>992</v>
      </c>
      <c r="B201" s="8" t="s">
        <v>993</v>
      </c>
      <c r="C201" s="9" t="s">
        <v>68</v>
      </c>
      <c r="D201" s="10" t="s">
        <v>36</v>
      </c>
      <c r="E201" s="11"/>
      <c r="F201" s="13" t="s">
        <v>1012</v>
      </c>
      <c r="G201" s="13"/>
      <c r="H201" s="12"/>
      <c r="I201" s="11" t="s">
        <v>38</v>
      </c>
      <c r="J201" s="11" t="s">
        <v>92</v>
      </c>
      <c r="K201" s="12" t="s">
        <v>1013</v>
      </c>
      <c r="L201" s="13" t="s">
        <v>691</v>
      </c>
      <c r="M201" s="14" t="s">
        <v>42</v>
      </c>
      <c r="N201" s="15" t="s">
        <v>1014</v>
      </c>
      <c r="O201" s="15" t="s">
        <v>1015</v>
      </c>
      <c r="P201" s="15"/>
      <c r="Q201" s="17"/>
      <c r="R201" s="27"/>
      <c r="S201" s="27"/>
      <c r="T201" s="18"/>
      <c r="U201" s="27"/>
      <c r="V201" s="27"/>
      <c r="W201" s="18"/>
      <c r="X201" s="22"/>
      <c r="Y201" s="20" t="s">
        <v>45</v>
      </c>
      <c r="Z201" s="21" t="str">
        <f t="shared" si="1"/>
        <v>{"id":"M3-NyO-20b-A-1-BR","stimulus":"&lt;p&gt;Osvaldo distribuiu sua coleção de bolinhas de gude entre suas {{Q1}} netas. Se cada uma recebeu {{Q2}} bolinhas de gude, quantas bolinhas havia na coleção?&lt;/p&gt;","template":"&lt;p&gt;A coleção era de {{response}} bolinhas de gude.&lt;/p&gt;","hint":"&lt;p&gt;De acordo com o enunciado, a operação é:&lt;/p&gt;&lt;p style=\"text-align: center\"&gt;... : {{Q1}} netas = {{Q2}} bolinhas de gude&lt;/p&gt;","feedback":"&lt;p&gt;De acordo com o enunciado, a operação é:&lt;/p&gt;&lt;p style=\"text-align: center\"&gt;... : {{Q1}} netas = {{Q2}} bolinhas de gude&lt;/p&gt;&lt;p&gt;A relação fundamental da divisão diz que:&lt;/p&gt;&lt;p style=\"text-align: center\"&gt;dividendo = divisor × quociente + resto&lt;/p&gt;&lt;p&gt;Portanto, para calcular quantas de bolinhas de gude havia na coleção, pode-se fazer:&lt;/p&gt;&lt;p style=\"text-align: center\"&gt;dividendo = {{Q1}} × {{Q2}} = {{T1}}&lt;/p&gt;","seed":{"parameters":[{"name":"Q1","label":null,"min":2,"max":8,"step":1},{"name":"Q2","label":null,"min":5,"max":20,"step":1}],"calculated":[{"name":"T1","function":"{{Q1}}*{{Q2}}","temp":true},{"name":"A1","label":"{{function}}","function":"{{Q1}}*{{Q2}}"}],"uniques":true},"algorithm":{"name":"calculateOperation","params":{"method":"equivLiteral","keyboard":"NUMERICAL"}}}</v>
      </c>
      <c r="AA201" s="21" t="s">
        <v>1016</v>
      </c>
      <c r="AB201" s="22" t="str">
        <f t="shared" si="2"/>
        <v>M3-NyO-20b-A-1</v>
      </c>
      <c r="AC201" s="22" t="str">
        <f t="shared" si="3"/>
        <v>M3-NyO-20b-A-1-BR</v>
      </c>
      <c r="AD201" s="20" t="s">
        <v>47</v>
      </c>
      <c r="AE201" s="9"/>
      <c r="AF201" s="9" t="s">
        <v>48</v>
      </c>
      <c r="AG201" s="9" t="s">
        <v>49</v>
      </c>
    </row>
    <row r="202" ht="112.5" customHeight="1">
      <c r="A202" s="9" t="s">
        <v>992</v>
      </c>
      <c r="B202" s="8" t="s">
        <v>993</v>
      </c>
      <c r="C202" s="9" t="s">
        <v>68</v>
      </c>
      <c r="D202" s="10" t="s">
        <v>36</v>
      </c>
      <c r="E202" s="11"/>
      <c r="F202" s="13" t="s">
        <v>1017</v>
      </c>
      <c r="G202" s="13"/>
      <c r="H202" s="12"/>
      <c r="I202" s="11"/>
      <c r="J202" s="11" t="s">
        <v>92</v>
      </c>
      <c r="K202" s="12" t="s">
        <v>1018</v>
      </c>
      <c r="L202" s="13" t="s">
        <v>691</v>
      </c>
      <c r="M202" s="68" t="s">
        <v>42</v>
      </c>
      <c r="N202" s="8" t="s">
        <v>1019</v>
      </c>
      <c r="O202" s="8" t="s">
        <v>1020</v>
      </c>
      <c r="P202" s="18"/>
      <c r="Q202" s="22"/>
      <c r="R202" s="8"/>
      <c r="S202" s="8"/>
      <c r="T202" s="18"/>
      <c r="U202" s="8"/>
      <c r="V202" s="8"/>
      <c r="W202" s="18"/>
      <c r="X202" s="22"/>
      <c r="Y202" s="20" t="s">
        <v>45</v>
      </c>
      <c r="Z202" s="21" t="str">
        <f t="shared" si="1"/>
        <v>{"id":"M3-NyO-20b-A-2-BR","stimulus":"&lt;p&gt;Cada um dos {{Q1}} convidados de uma festa de aniversário recebeu {{Q2}} copos com suco. Quantos copos de suco havia na festa?&lt;/p&gt;","template":"&lt;p&gt;Na festa havia {{response}} copos de suco.&lt;/p&gt;","hint":"&lt;p&gt;De acordo com o enunciado, a operação é:&lt;/p&gt;&lt;p style=\"text-align: center\"&gt;... : {{Q1}} convidados = {{Q2}} copos de suco&lt;/p&gt;","feedback":"&lt;p&gt;De acordo com o enunciado, a operação é:&lt;/p&gt;&lt;p style=\"text-align: center\"&gt;... : {{Q1}} convidados = {{Q2}} copos de suco&lt;/p&gt;&lt;p&gt;A relação fundamental da divisão diz que:&lt;/p&gt;&lt;p style=\"text-align: center\"&gt;dividendo = divisor × quociente + resto&lt;/p&gt;&lt;p&gt;Portanto, a quantidade de copos de suco que havia na festa era de:&lt;/p&gt;&lt;p style=\"text-align: center\"&gt;dividendo = {{Q1}} × {{Q2}} = {{A1}}&lt;/p&gt;","seed":{"parameters":[{"name":"Q1","label":null,"min":10,"max":40,"step":1},{"name":"Q2","label":null,"min":2,"max":5,"step":1}],"calculated":[{"name":"A1","label":"{{function}}","function":"{{Q1}}*{{Q2}}"}],"uniques":true},"algorithm":{"name":"calculateOperation","params":{"method":"equivLiteral","keyboard":"NUMERICAL"}}}</v>
      </c>
      <c r="AA202" s="21" t="s">
        <v>1021</v>
      </c>
      <c r="AB202" s="22" t="str">
        <f t="shared" si="2"/>
        <v>M3-NyO-20b-A-2</v>
      </c>
      <c r="AC202" s="22" t="str">
        <f t="shared" si="3"/>
        <v>M3-NyO-20b-A-2-BR</v>
      </c>
      <c r="AD202" s="20" t="s">
        <v>47</v>
      </c>
      <c r="AE202" s="24"/>
      <c r="AF202" s="9" t="s">
        <v>48</v>
      </c>
      <c r="AG202" s="9" t="s">
        <v>49</v>
      </c>
    </row>
    <row r="203" ht="112.5" customHeight="1">
      <c r="A203" s="9" t="s">
        <v>992</v>
      </c>
      <c r="B203" s="8" t="s">
        <v>993</v>
      </c>
      <c r="C203" s="9" t="s">
        <v>68</v>
      </c>
      <c r="D203" s="10" t="s">
        <v>36</v>
      </c>
      <c r="E203" s="11"/>
      <c r="F203" s="13" t="s">
        <v>1022</v>
      </c>
      <c r="G203" s="13"/>
      <c r="H203" s="12"/>
      <c r="I203" s="11" t="s">
        <v>38</v>
      </c>
      <c r="J203" s="11" t="s">
        <v>92</v>
      </c>
      <c r="K203" s="13" t="s">
        <v>1023</v>
      </c>
      <c r="L203" s="13" t="s">
        <v>691</v>
      </c>
      <c r="M203" s="68" t="s">
        <v>42</v>
      </c>
      <c r="N203" s="8" t="s">
        <v>1024</v>
      </c>
      <c r="O203" s="8" t="s">
        <v>1025</v>
      </c>
      <c r="P203" s="18"/>
      <c r="Q203" s="22"/>
      <c r="R203" s="8"/>
      <c r="S203" s="8"/>
      <c r="T203" s="18"/>
      <c r="U203" s="8"/>
      <c r="V203" s="8"/>
      <c r="W203" s="18"/>
      <c r="X203" s="22"/>
      <c r="Y203" s="20" t="s">
        <v>45</v>
      </c>
      <c r="Z203" s="21" t="str">
        <f t="shared" si="1"/>
        <v>{"id":"M3-NyO-20b-A-3-BR","stimulus":"&lt;p&gt;Para uma atividade em sala de aula, a professora separou os alunos em {{Q1}} grupos contendo {{Q2}} alunos cada um. Calcule quantos alunos participaram da atividade.&lt;/p&gt;","template":"&lt;p&gt;Na atividade participaram {{response}} alunos.&lt;/p&gt;","hint":"&lt;p&gt;De acordo com o enunciado, a operação é:&lt;/p&gt;&lt;p style=\"text-align: center\"&gt;... : {{Q1}} grupos = {{Q2}} alunos&lt;/p&gt;","feedback":"&lt;p&gt;De acordo com o enunciado, a operação é:&lt;/p&gt;&lt;p style=\"text-align: center\"&gt;... : {{Q1}} grupos = {{Q2}} alunos&lt;/p&gt;&lt;p&gt;A relação fundamental da divisão diz que:&lt;/p&gt;&lt;p style=\"text-align: center\"&gt;dividendo = divisor × quociente + resto&lt;/p&gt;&lt;p&gt;Portanto, o número de alunos que participaram da atividade foi de:&lt;/p&gt;&lt;p style=\"text-align: center\"&gt;dividendo = {{Q1}} × {{Q2}} = {{A1}}&lt;/p&gt;","seed":{"parameters":[{"name":"Q1","label":null,"list":[4,5,6]},{"name":"Q2","label":null,"min":3,"max":8,"step":1}],"calculated":[{"name":"A1","label":"{{function}}","function":"{{Q1}}*{{Q2}}"}],"uniques":true},"algorithm":{"name":"calculateOperation","params":{"method":"equivLiteral","keyboard":"NUMERICAL"}}}</v>
      </c>
      <c r="AA203" s="21" t="s">
        <v>1026</v>
      </c>
      <c r="AB203" s="22" t="str">
        <f t="shared" si="2"/>
        <v>M3-NyO-20b-A-3</v>
      </c>
      <c r="AC203" s="22" t="str">
        <f t="shared" si="3"/>
        <v>M3-NyO-20b-A-3-BR</v>
      </c>
      <c r="AD203" s="20" t="s">
        <v>47</v>
      </c>
      <c r="AE203" s="24"/>
      <c r="AF203" s="9" t="s">
        <v>48</v>
      </c>
      <c r="AG203" s="9" t="s">
        <v>49</v>
      </c>
    </row>
    <row r="204" ht="112.5" customHeight="1">
      <c r="A204" s="9" t="s">
        <v>992</v>
      </c>
      <c r="B204" s="8" t="s">
        <v>993</v>
      </c>
      <c r="C204" s="9" t="s">
        <v>68</v>
      </c>
      <c r="D204" s="10" t="s">
        <v>36</v>
      </c>
      <c r="E204" s="11"/>
      <c r="F204" s="13" t="s">
        <v>1027</v>
      </c>
      <c r="G204" s="13"/>
      <c r="H204" s="12"/>
      <c r="I204" s="11"/>
      <c r="J204" s="11" t="s">
        <v>92</v>
      </c>
      <c r="K204" s="12" t="s">
        <v>1028</v>
      </c>
      <c r="L204" s="12" t="s">
        <v>691</v>
      </c>
      <c r="M204" s="68" t="s">
        <v>42</v>
      </c>
      <c r="N204" s="8" t="s">
        <v>1029</v>
      </c>
      <c r="O204" s="8" t="s">
        <v>1030</v>
      </c>
      <c r="P204" s="18"/>
      <c r="Q204" s="22"/>
      <c r="R204" s="8"/>
      <c r="S204" s="8"/>
      <c r="T204" s="18"/>
      <c r="U204" s="8"/>
      <c r="V204" s="8"/>
      <c r="W204" s="18"/>
      <c r="X204" s="22"/>
      <c r="Y204" s="20" t="s">
        <v>45</v>
      </c>
      <c r="Z204" s="21" t="str">
        <f t="shared" si="1"/>
        <v>{"id":"M3-NyO-20b-A-4-BR","stimulus":"&lt;p&gt;Susana distribuiu algumas balas igualmente entre {{Q1}} crianças, de modo que cada uma recebeu {{Q2}} balas. Quantas balas Susana distribuiu?&lt;/p&gt;","template":"&lt;p&gt;Susana distribuiu {{response}} balas.&lt;/p&gt;","hint":"&lt;p&gt;De acordo com o enunciado, a operação é:&lt;/p&gt;&lt;p style=\"text-align: center\"&gt;... : {{Q1}} crianças = {{Q2}} balas&lt;/p&gt;","feedback":"&lt;p&gt;De acordo com o enunciado, a operação é:&lt;/p&gt;&lt;p style=\"text-align: center\"&gt;... : {{Q1}} crianças = {{Q2}} balas&lt;/p&gt;&lt;p&gt;A relação fundamental da divisão diz que:&lt;/p&gt;&lt;p style=\"text-align: center\"&gt;dividendo = divisor × quociente + resto&lt;/p&gt;&lt;p&gt;Portanto, o número de balas que Susana distribuiu foi de:&lt;/p&gt;&lt;p style=\"text-align: center\"&gt;dividendo = {{Q1}} × {{Q2}} = {{A1}}&lt;/p&gt;","seed":{"parameters":[{"name":"Q1","label":null,"min":2,"max":9,"step":1},{"name":"Q2","label":null,"min":5,"max":10,"step":1}],"calculated":[{"name":"A1","label":"{{function}}","function":"{{Q1}}*{{Q2}}"}],"uniques":true},"algorithm":{"name":"calculateOperation","params":{"method":"equivLiteral","keyboard":"NUMERICAL"}}}</v>
      </c>
      <c r="AA204" s="21" t="s">
        <v>1031</v>
      </c>
      <c r="AB204" s="22" t="str">
        <f t="shared" si="2"/>
        <v>M3-NyO-20b-A-4</v>
      </c>
      <c r="AC204" s="22" t="str">
        <f t="shared" si="3"/>
        <v>M3-NyO-20b-A-4-BR</v>
      </c>
      <c r="AD204" s="20" t="s">
        <v>47</v>
      </c>
      <c r="AE204" s="24"/>
      <c r="AF204" s="9" t="s">
        <v>48</v>
      </c>
      <c r="AG204" s="9" t="s">
        <v>49</v>
      </c>
    </row>
    <row r="205" ht="112.5" customHeight="1">
      <c r="A205" s="9" t="s">
        <v>992</v>
      </c>
      <c r="B205" s="8" t="s">
        <v>993</v>
      </c>
      <c r="C205" s="9" t="s">
        <v>68</v>
      </c>
      <c r="D205" s="10" t="s">
        <v>36</v>
      </c>
      <c r="E205" s="11"/>
      <c r="F205" s="13" t="s">
        <v>1032</v>
      </c>
      <c r="G205" s="13"/>
      <c r="H205" s="12"/>
      <c r="I205" s="11"/>
      <c r="J205" s="11" t="s">
        <v>92</v>
      </c>
      <c r="K205" s="12" t="s">
        <v>1033</v>
      </c>
      <c r="L205" s="12" t="s">
        <v>691</v>
      </c>
      <c r="M205" s="68" t="s">
        <v>42</v>
      </c>
      <c r="N205" s="8" t="s">
        <v>1034</v>
      </c>
      <c r="O205" s="8" t="s">
        <v>1035</v>
      </c>
      <c r="P205" s="18"/>
      <c r="Q205" s="22"/>
      <c r="R205" s="8"/>
      <c r="S205" s="8"/>
      <c r="T205" s="18"/>
      <c r="U205" s="8"/>
      <c r="V205" s="8"/>
      <c r="W205" s="18"/>
      <c r="X205" s="22"/>
      <c r="Y205" s="20" t="s">
        <v>45</v>
      </c>
      <c r="Z205" s="21" t="str">
        <f t="shared" si="1"/>
        <v>{"id":"M3-NyO-20b-A-5-BR","stimulus":"&lt;p&gt;Uma ONG distribuiu cestas básicas de alimento entre {{Q1}} famílias. Se cada família recebeu {{Q2}} cestas, quantas ao todo foram distribuídas pela ONG?&lt;/p&gt;","template":"&lt;p&gt;A ONG distribuiu {{response}} cestas básicas.&lt;/p&gt;","hint":"&lt;p&gt;De acordo com o enunciado, a operação é:&lt;/p&gt;&lt;p style=\"text-align: center\"&gt;... : {{Q1}} famílias = {{Q2}} cestas básicas&lt;/p&gt;","feedback":"&lt;p&gt;De acordo com o enunciado, a operação é:&lt;/p&gt;&lt;p style=\"text-align: center\"&gt;... : {{Q1}} famílias = {{Q2}} cestas básicas&lt;/p&gt;&lt;p&gt;A relação fundamental da divisão diz que:&lt;/p&gt;&lt;p style=\"text-align: center\"&gt;dividendo = divisor × quociente + resto&lt;/p&gt;&lt;p&gt;Portanto, o número de cestas básicas que a ONG distribuiu foi de:&lt;/p&gt;&lt;p style=\"text-align: center\"&gt;dividendo = {{Q1}} × {{Q2}} = {{A1}}&lt;/p&gt;","seed":{"parameters":[{"name":"Q1","label":null,"min":3,"max":20,"step":1},{"name":"Q2","label":null,"min":2,"max":10,"step":1}],"calculated":[{"name":"A1","label":"{{function}}","function":"{{Q1}}*{{Q2}}"}],"uniques":true},"algorithm":{"name":"calculateOperation","params":{"method":"equivLiteral","keyboard":"NUMERICAL"}}}</v>
      </c>
      <c r="AA205" s="21" t="s">
        <v>1036</v>
      </c>
      <c r="AB205" s="22" t="str">
        <f t="shared" si="2"/>
        <v>M3-NyO-20b-A-5</v>
      </c>
      <c r="AC205" s="22" t="str">
        <f t="shared" si="3"/>
        <v>M3-NyO-20b-A-5-BR</v>
      </c>
      <c r="AD205" s="20" t="s">
        <v>47</v>
      </c>
      <c r="AE205" s="24"/>
      <c r="AF205" s="9" t="s">
        <v>48</v>
      </c>
      <c r="AG205" s="9" t="s">
        <v>49</v>
      </c>
    </row>
    <row r="206" ht="112.5" customHeight="1">
      <c r="A206" s="24" t="s">
        <v>1037</v>
      </c>
      <c r="B206" s="25" t="s">
        <v>1038</v>
      </c>
      <c r="C206" s="24" t="s">
        <v>35</v>
      </c>
      <c r="D206" s="10" t="s">
        <v>36</v>
      </c>
      <c r="E206" s="11"/>
      <c r="F206" s="23" t="s">
        <v>1039</v>
      </c>
      <c r="G206" s="23"/>
      <c r="H206" s="25"/>
      <c r="I206" s="25"/>
      <c r="J206" s="24" t="s">
        <v>509</v>
      </c>
      <c r="K206" s="25" t="s">
        <v>1040</v>
      </c>
      <c r="L206" s="25" t="s">
        <v>1041</v>
      </c>
      <c r="M206" s="26" t="s">
        <v>291</v>
      </c>
      <c r="N206" s="8"/>
      <c r="O206" s="8"/>
      <c r="P206" s="18"/>
      <c r="Q206" s="22"/>
      <c r="R206" s="25"/>
      <c r="S206" s="25" t="s">
        <v>1042</v>
      </c>
      <c r="T206" s="66" t="s">
        <v>1043</v>
      </c>
      <c r="U206" s="23" t="s">
        <v>1044</v>
      </c>
      <c r="V206" s="8"/>
      <c r="W206" s="18"/>
      <c r="X206" s="22"/>
      <c r="Y206" s="20" t="s">
        <v>45</v>
      </c>
      <c r="Z206" s="21" t="str">
        <f t="shared" si="1"/>
        <v>{"id":"M3-NyO-20c-I-1-BR","seed":{"parameters":[{"name":"Q1","label":null,"min":2,"max":9,"step":1},{"name":"Q2","label":null,"min":2,"max":9,"step":1},{"name":"Q3","label":null,"min":2,"max":9,"step":1}],"uniques":true},"scaffolding":[{"id":"step-0","stimulus":"&lt;p&gt;Para trabalhar o cálculo mental, resolva a seguinte divisão decompondo o dividendo.&lt;/p&gt;&lt;p style=\"text-align: center\"&gt;{{T1}} : {{Q3}} = ...&lt;/p&gt;","template":"&lt;p style=\"text-align: center\"&gt;{{T2}} : {{Q3}} = {{response}}&lt;/p&gt;&lt;p style=\"text-align: center\"&gt;{{T3}} : {{Q3}} = {{response}}&lt;/p&gt;&lt;p&gt;Portanto:&lt;/p&gt;&lt;p style=\"text-align: center\"&gt;{{T1}} : {{Q3}} = {{response}}&lt;/p&gt;","seed":{"calculated":[{"name":"T1","label":"{{function}}","function":"{{Q1}}*{{Q3}}*10+{{Q2}}*{{Q3}}","temp":true},{"name":"T2","label":"{{function}}","function":"{{Q1}}*{{Q3}}*10","temp":true},{"name":"T3","label":"{{function}}","function":"{{Q2}}*{{Q3}}","temp":true},{"name":"0-A1","label":"{{function}}","function":"{{Q1}}*10"},{"name":"0-A2","label":"{{function}}","function":"{{Q2}}"},{"name":"0-A3","label":"{{function}}","function":"{{Q1}}*10+{{Q2}}"}]},"algorithm":{"name":"calculateOperation","template":"Cloze with drag &amp; drop","params":{"keyboard":"NUMERICAL"}}},{"id":"step-1","stimulus":"&lt;p&gt;Para resolver esta divisão, comece por dividir o dividendo para dividir um múltiplo de 10.&lt;/p&gt;","template":"&lt;p style=\"text-align: center\"&gt;{{T2}} : {{Q3}} = {{response}}&lt;/p&gt;","seed":{"calculated":[{"name":"T2","label":"{{function}}","function":"{{Q1}}*{{Q3}}*10","temp":true},{"name":"1-A1","label":"{{function}}","function":"{{Q1}}*10"}]},"algorithm":{"name":"calculateOperation","params":{"method":"equivLiteral","keyboard":"NUMERICAL"}}},{"id":"step-2","stimulus":"&lt;p&gt;Em seguida, divida o restante do dividendo.&lt;/p&gt;","template":"&lt;p style=\"text-align: center\"&gt;{{T3}} : {{Q3}} = {{response}}&lt;/p&gt;","seed":{"calculated":[{"name":"T3","label":"{{function}}","function":"{{Q2}}*{{Q3}}","temp":true},{"name":"2-A1","label":"{{function}}","function":"{{Q2}}"}]},"algorithm":{"name":"calculateOperation","params":{"method":"equivLiteral","keyboard":"NUMERICAL"}}},{"id":"step-3","stimulus":"&lt;p&gt;Agora use os resultados obtidos para calcular mentalmente a divisão.&lt;/p&gt;","template":"&lt;p style=\"text-align: center\"&gt;{{T2}} : {{Q3}} = {{T-A1}}&lt;/p&gt;&lt;p style=\"text-align: center\"&gt;{{T3}} : {{Q3}} = {{T-A2}}&lt;/p&gt;&lt;p&gt;Portanto:&lt;/p&gt;&lt;p style=\"text-align: center\"&gt;{{T1}} : {{Q3}} = {{T-A1}} + {{T-A2}} = {{response}}&lt;/p&gt;","seed":{"calculated":[{"name":"T1","label":"{{function}}","function":"{{Q1}}*{{Q3}}*10+{{Q2}}*{{Q3}}","temp":true},{"name":"T2","label":"{{function}}","function":"{{Q1}}*{{Q3}}*10","temp":true},{"name":"T3","label":"{{function}}","function":"{{Q2}}*{{Q3}}","temp":true},{"name":"T-A1","label":"{{function}}","function":"{{Q1}}*10","temp":true},{"name":"T-A2","label":"{{function}}","function":"{{Q2}}","temp":true},{"name":"0-A3","label":"{{function}}","function":"{{Q1}}*10+{{Q2}}"}]},"algorithm":{"name":"calculateOperation","params":{"method":"equivLiteral","keyboard":"NUMERICAL"}}}]}</v>
      </c>
      <c r="AA206" s="21" t="s">
        <v>1045</v>
      </c>
      <c r="AB206" s="22" t="str">
        <f t="shared" si="2"/>
        <v>M3-NyO-20c-I-1</v>
      </c>
      <c r="AC206" s="22" t="str">
        <f t="shared" si="3"/>
        <v>M3-NyO-20c-I-1-BR</v>
      </c>
      <c r="AD206" s="20" t="s">
        <v>47</v>
      </c>
      <c r="AE206" s="24"/>
      <c r="AF206" s="9" t="s">
        <v>48</v>
      </c>
      <c r="AG206" s="9" t="s">
        <v>49</v>
      </c>
    </row>
    <row r="207" ht="112.5" customHeight="1">
      <c r="A207" s="24" t="s">
        <v>1037</v>
      </c>
      <c r="B207" s="25" t="s">
        <v>1038</v>
      </c>
      <c r="C207" s="24" t="s">
        <v>50</v>
      </c>
      <c r="D207" s="10" t="s">
        <v>36</v>
      </c>
      <c r="E207" s="11"/>
      <c r="F207" s="25" t="s">
        <v>1046</v>
      </c>
      <c r="G207" s="25"/>
      <c r="H207" s="25"/>
      <c r="I207" s="25"/>
      <c r="J207" s="24" t="s">
        <v>92</v>
      </c>
      <c r="K207" s="25" t="s">
        <v>1040</v>
      </c>
      <c r="L207" s="25" t="s">
        <v>1041</v>
      </c>
      <c r="M207" s="26" t="s">
        <v>291</v>
      </c>
      <c r="N207" s="8"/>
      <c r="O207" s="8"/>
      <c r="P207" s="18"/>
      <c r="Q207" s="22"/>
      <c r="R207" s="25"/>
      <c r="S207" s="25" t="s">
        <v>1042</v>
      </c>
      <c r="T207" s="66" t="s">
        <v>1043</v>
      </c>
      <c r="U207" s="23" t="s">
        <v>1044</v>
      </c>
      <c r="V207" s="8"/>
      <c r="W207" s="18"/>
      <c r="X207" s="22"/>
      <c r="Y207" s="20" t="s">
        <v>45</v>
      </c>
      <c r="Z207" s="21" t="str">
        <f t="shared" si="1"/>
        <v>{"id":"M3-NyO-20c-E-1-BR","seed":{"parameters":[{"name":"Q1","label":null,"min":2,"max":9,"step":1},{"name":"Q2","label":null,"min":2,"max":9,"step":1},{"name":"Q3","label":null,"min":2,"max":9,"step":1}],"uniques":true},"scaffolding":[{"id":"step-0","stimulus":"&lt;p&gt;Para trabalhar o cálculo mental, resolva a seguinte divisão decompondo o dividendo.&lt;/p&gt;&lt;p style=\"text-align: center\"&gt;{{T1}} : {{Q3}} = ...&lt;/p&gt;","template":"&lt;p style=\"text-align: center\"&gt;{{T2}} : {{Q3}} = {{response}}&lt;/p&gt;&lt;p style=\"text-align: center\"&gt;{{T3}} : {{Q3}} = {{response}}&lt;/p&gt;&lt;p&gt;Portanto:&lt;/p&gt;&lt;p style=\"text-align: center\"&gt;{{T1}} : {{Q3}} = {{response}}&lt;/p&gt;","seed":{"calculated":[{"name":"T1","label":"{{function}}","function":"{{Q1}}*{{Q3}}*10+{{Q2}}*{{Q3}}","temp":true},{"name":"T2","label":"{{function}}","function":"{{Q1}}*{{Q3}}*10","temp":true},{"name":"T3","label":"{{function}}","function":"{{Q2}}*{{Q3}}","temp":true},{"name":"0-A1","label":"{{function}}","function":"{{Q1}}*10"},{"name":"0-A2","label":"{{function}}","function":"{{Q2}}"},{"name":"0-A3","label":"{{function}}","function":"{{Q1}}*10+{{Q2}}"}]},"algorithm":{"name":"calculateOperation","params":{"method":"equivLiteral","keyboard":"NUMERICAL"}}},{"id":"step-1","stimulus":"&lt;p&gt;Para resolver esta divisão, comece por dividir o dividendo para dividir um múltiplo de 10.&lt;/p&gt;","template":"&lt;p style=\"text-align: center\"&gt;{{T2}} : {{Q3}} = {{response}}&lt;/p&gt;","seed":{"calculated":[{"name":"T2","label":"{{function}}","function":"{{Q1}}*{{Q3}}*10","temp":true},{"name":"1-A1","label":"{{function}}","function":"{{Q1}}*10"}]},"algorithm":{"name":"calculateOperation","params":{"method":"equivLiteral","keyboard":"NUMERICAL"}}},{"id":"step-2","stimulus":"&lt;p&gt;Em seguida, divida o restante do dividendo.&lt;/p&gt;","template":"&lt;p style=\"text-align: center\"&gt;{{T3}} : {{Q3}} = {{response}}&lt;/p&gt;","seed":{"calculated":[{"name":"T3","label":"{{function}}","function":"{{Q2}}*{{Q3}}","temp":true},{"name":"2-A1","label":"{{function}}","function":"{{Q2}}"}]},"algorithm":{"name":"calculateOperation","params":{"method":"equivLiteral","keyboard":"NUMERICAL"}}},{"id":"step-3","stimulus":"&lt;p&gt;Agora use os resultados obtidos para calcular mentalmente a divisão.&lt;/p&gt;","template":"&lt;p style=\"text-align: center\"&gt;{{T2}} : {{Q3}} = {{T-A1}}&lt;/p&gt;&lt;p style=\"text-align: center\"&gt;{{T3}} : {{Q3}} = {{T-A2}}&lt;/p&gt;&lt;p&gt;Portanto:&lt;/p&gt;&lt;p style=\"text-align: center\"&gt;{{T1}} : {{Q3}} = {{T-A1}} + {{T-A2}} = {{response}}&lt;/p&gt;","seed":{"calculated":[{"name":"T1","label":"{{function}}","function":"{{Q1}}*{{Q3}}*10+{{Q2}}*{{Q3}}","temp":true},{"name":"T2","label":"{{function}}","function":"{{Q1}}*{{Q3}}*10","temp":true},{"name":"T3","label":"{{function}}","function":"{{Q2}}*{{Q3}}","temp":true},{"name":"T-A1","label":"{{function}}","function":"{{Q1}}*10","temp":true},{"name":"T-A2","label":"{{function}}","function":"{{Q2}}","temp":true},{"name":"0-A3","label":"{{function}}","function":"{{Q1}}*10+{{Q2}}"}]},"algorithm":{"name":"calculateOperation","params":{"method":"equivLiteral","keyboard":"NUMERICAL"}}}]}</v>
      </c>
      <c r="AA207" s="21" t="s">
        <v>1047</v>
      </c>
      <c r="AB207" s="22" t="str">
        <f t="shared" si="2"/>
        <v>M3-NyO-20c-E-1</v>
      </c>
      <c r="AC207" s="22" t="str">
        <f t="shared" si="3"/>
        <v>M3-NyO-20c-E-1-BR</v>
      </c>
      <c r="AD207" s="20" t="s">
        <v>47</v>
      </c>
      <c r="AE207" s="24"/>
      <c r="AF207" s="9" t="s">
        <v>48</v>
      </c>
      <c r="AG207" s="9" t="s">
        <v>49</v>
      </c>
    </row>
    <row r="208" ht="112.5" customHeight="1">
      <c r="A208" s="24" t="s">
        <v>1037</v>
      </c>
      <c r="B208" s="25" t="s">
        <v>1038</v>
      </c>
      <c r="C208" s="24" t="s">
        <v>68</v>
      </c>
      <c r="D208" s="10" t="s">
        <v>36</v>
      </c>
      <c r="E208" s="11"/>
      <c r="F208" s="23" t="s">
        <v>1048</v>
      </c>
      <c r="G208" s="23"/>
      <c r="H208" s="25"/>
      <c r="I208" s="25"/>
      <c r="J208" s="24" t="s">
        <v>92</v>
      </c>
      <c r="K208" s="23" t="s">
        <v>1040</v>
      </c>
      <c r="L208" s="25" t="s">
        <v>1041</v>
      </c>
      <c r="M208" s="26" t="s">
        <v>291</v>
      </c>
      <c r="N208" s="8"/>
      <c r="O208" s="8"/>
      <c r="P208" s="18"/>
      <c r="Q208" s="22"/>
      <c r="R208" s="25"/>
      <c r="S208" s="25" t="s">
        <v>1042</v>
      </c>
      <c r="T208" s="66" t="s">
        <v>1043</v>
      </c>
      <c r="U208" s="23" t="s">
        <v>1044</v>
      </c>
      <c r="V208" s="8"/>
      <c r="W208" s="18"/>
      <c r="X208" s="22"/>
      <c r="Y208" s="20" t="s">
        <v>45</v>
      </c>
      <c r="Z208" s="21" t="str">
        <f t="shared" si="1"/>
        <v>{"id":"M3-NyO-20c-A-1-BR","seed":{"parameters":[{"name":"Q1","label":null,"min":2,"max":9,"step":1},{"name":"Q2","label":null,"min":2,"max":9,"step":1},{"name":"Q3","label":null,"min":2,"max":9,"step":1}],"uniques":true},"scaffolding":[{"id":"step-0","stimulus":"&lt;p&gt;Ao realizar uma compra, Fran pode fazer o pagamento de R$ {{T1}} parcelado em {{Q3}} meses. Quantos reais ela deverá pagar por mês? Para praticar o cálculo mental, resolva a divisão decompondo o primeiro termo.&lt;/p&gt;","template":"&lt;p style=\"text-align: center\"&gt;{{T2}} : {{Q3}} = {{response}}&lt;/p&gt;&lt;p style=\"text-align: center\"&gt;{{T3}} : {{Q3}} = {{response}}&lt;/p&gt;&lt;p&gt;Portanto:&lt;/p&gt;&lt;p style=\"text-align: center\"&gt;{{T1}} : {{Q3}} = {{response}}&lt;/p&gt;","seed":{"calculated":[{"name":"T1","label":"{{function}}","function":"{{Q1}}*{{Q3}}*10+{{Q2}}*{{Q3}}","temp":true},{"name":"T2","label":"{{function}}","function":"{{Q1}}*{{Q3}}*10","temp":true},{"name":"T3","label":"{{function}}","function":"{{Q2}}*{{Q3}}","temp":true},{"name":"0-A1","label":"{{function}}","function":"{{Q1}}*10"},{"name":"0-A2","label":"{{function}}","function":"{{Q2}}"},{"name":"0-A3","label":"{{function}}","function":"{{Q1}}*10+{{Q2}}"}]},"algorithm":{"name":"calculateOperation","params":{"method":"equivLiteral","keyboard":"NUMERICAL"}}},{"id":"step-1","stimulus":"&lt;p&gt;Para resolver esta divisão, comece por dividir o dividendo para dividir um múltiplo de 10.&lt;/p&gt;","template":"&lt;p style=\"text-align: center\"&gt;{{T2}} : {{Q3}} = {{response}}&lt;/p&gt;","seed":{"calculated":[{"name":"T2","label":"{{function}}","function":"{{Q1}}*{{Q3}}*10","temp":true},{"name":"1-A1","label":"{{function}}","function":"{{Q1}}*10"}]},"algorithm":{"name":"calculateOperation","params":{"method":"equivLiteral","keyboard":"NUMERICAL"}}},{"id":"step-2","stimulus":"&lt;p&gt;Em seguida, divida o restante do dividendo.&lt;/p&gt;","template":"&lt;p style=\"text-align: center\"&gt;{{T3}} : {{Q3}} = {{response}}&lt;/p&gt;","seed":{"calculated":[{"name":"T3","label":"{{function}}","function":"{{Q2}}*{{Q3}}","temp":true},{"name":"2-A1","label":"{{function}}","function":"{{Q2}}"}]},"algorithm":{"name":"calculateOperation","params":{"method":"equivLiteral","keyboard":"NUMERICAL"}}},{"id":"step-3","stimulus":"&lt;p&gt;Agora use os resultados obtidos para calcular mentalmente a divisão.&lt;/p&gt;","template":"&lt;p style=\"text-align: center\"&gt;{{T2}} : {{Q3}} = {{T-A1}}&lt;/p&gt;&lt;p style=\"text-align: center\"&gt;{{T3}} : {{Q3}} = {{T-A2}}&lt;/p&gt;&lt;p&gt;Portanto:&lt;/p&gt;&lt;p style=\"text-align: center\"&gt;{{T1}} : {{Q3}} = {{T-A1}} + {{T-A2}} = {{response}}&lt;/p&gt;","seed":{"calculated":[{"name":"T1","label":"{{function}}","function":"{{Q1}}*{{Q3}}*10+{{Q2}}*{{Q3}}","temp":true},{"name":"T2","label":"{{function}}","function":"{{Q1}}*{{Q3}}*10","temp":true},{"name":"T3","label":"{{function}}","function":"{{Q2}}*{{Q3}}","temp":true},{"name":"T-A1","label":"{{function}}","function":"{{Q1}}*10","temp":true},{"name":"T-A2","label":"{{function}}","function":"{{Q2}}","temp":true},{"name":"0-A3","label":"{{function}}","function":"{{Q1}}*10+{{Q2}}"}]},"algorithm":{"name":"calculateOperation","params":{"method":"equivLiteral","keyboard":"NUMERICAL"}}}]}</v>
      </c>
      <c r="AA208" s="21" t="s">
        <v>1049</v>
      </c>
      <c r="AB208" s="22" t="str">
        <f t="shared" si="2"/>
        <v>M3-NyO-20c-A-1</v>
      </c>
      <c r="AC208" s="22" t="str">
        <f t="shared" si="3"/>
        <v>M3-NyO-20c-A-1-BR</v>
      </c>
      <c r="AD208" s="20" t="s">
        <v>47</v>
      </c>
      <c r="AE208" s="24"/>
      <c r="AF208" s="9" t="s">
        <v>48</v>
      </c>
      <c r="AG208" s="9" t="s">
        <v>49</v>
      </c>
    </row>
    <row r="209" ht="112.5" customHeight="1">
      <c r="A209" s="24" t="s">
        <v>1037</v>
      </c>
      <c r="B209" s="25" t="s">
        <v>1038</v>
      </c>
      <c r="C209" s="24" t="s">
        <v>68</v>
      </c>
      <c r="D209" s="10" t="s">
        <v>36</v>
      </c>
      <c r="E209" s="11"/>
      <c r="F209" s="23" t="s">
        <v>1050</v>
      </c>
      <c r="G209" s="23"/>
      <c r="H209" s="25"/>
      <c r="I209" s="25"/>
      <c r="J209" s="24" t="s">
        <v>92</v>
      </c>
      <c r="K209" s="25" t="s">
        <v>1040</v>
      </c>
      <c r="L209" s="25" t="s">
        <v>1041</v>
      </c>
      <c r="M209" s="26" t="s">
        <v>291</v>
      </c>
      <c r="N209" s="8"/>
      <c r="O209" s="8"/>
      <c r="P209" s="18"/>
      <c r="Q209" s="22"/>
      <c r="R209" s="25"/>
      <c r="S209" s="25" t="s">
        <v>1042</v>
      </c>
      <c r="T209" s="66" t="s">
        <v>1043</v>
      </c>
      <c r="U209" s="23" t="s">
        <v>1044</v>
      </c>
      <c r="V209" s="8"/>
      <c r="W209" s="18"/>
      <c r="X209" s="22"/>
      <c r="Y209" s="20" t="s">
        <v>45</v>
      </c>
      <c r="Z209" s="21" t="str">
        <f t="shared" si="1"/>
        <v>{"id":"M3-NyO-20c-A-2-BR","seed":{"parameters":[{"name":"Q1","label":null,"min":2,"max":9,"step":1},{"name":"Q2","label":null,"min":2,"max":9,"step":1},{"name":"Q3","label":null,"min":2,"max":9,"step":1}],"uniques":true},"scaffolding":[{"id":"step-0","stimulus":"&lt;p&gt;Armando e seus amigos decidiram fazer uma viagem de {{T1}} km em {{Q3}} dias. Quantos quilômetros eles percorrerão por dia? Para praticar o cálculo mental, resolva a divisão decompondo o primeiro termo.&lt;/p&gt;","template":"&lt;p style=\"text-align: center\"&gt;{{T2}} : {{Q3}} = {{response}}&lt;/p&gt;&lt;p style=\"text-align: center\"&gt;{{T3}} : {{Q3}} = {{response}}&lt;/p&gt;&lt;p&gt;Portanto:&lt;/p&gt;&lt;p style=\"text-align: center\"&gt;{{T1}} : {{Q3}} = {{response}}&lt;/p&gt;","seed":{"calculated":[{"name":"T1","label":"{{function}}","function":"{{Q1}}*{{Q3}}*10+{{Q2}}*{{Q3}}","temp":true},{"name":"T2","label":"{{function}}","function":"{{Q1}}*{{Q3}}*10","temp":true},{"name":"T3","label":"{{function}}","function":"{{Q2}}*{{Q3}}","temp":true},{"name":"0-A1","label":"{{function}}","function":"{{Q1}}*10"},{"name":"0-A2","label":"{{function}}","function":"{{Q2}}"},{"name":"0-A3","label":"{{function}}","function":"{{Q1}}*10+{{Q2}}"}]},"algorithm":{"name":"calculateOperation","params":{"method":"equivLiteral","keyboard":"NUMERICAL"}}},{"id":"step-1","stimulus":"&lt;p&gt;Para resolver esta divisão, comece por dividir o dividendo para dividir um múltiplo de 10.&lt;/p&gt;","template":"&lt;p style=\"text-align: center\"&gt;{{T2}} : {{Q3}} = {{response}}&lt;/p&gt;","seed":{"calculated":[{"name":"T2","label":"{{function}}","function":"{{Q1}}*{{Q3}}*10","temp":true},{"name":"1-A1","label":"{{function}}","function":"{{Q1}}*10"}]},"algorithm":{"name":"calculateOperation","params":{"method":"equivLiteral","keyboard":"NUMERICAL"}}},{"id":"step-2","stimulus":"&lt;p&gt;Em seguida, divida o restante do dividendo.&lt;/p&gt;","template":"&lt;p style=\"text-align: center\"&gt;{{T3}} : {{Q3}} = {{response}}&lt;/p&gt;","seed":{"calculated":[{"name":"T3","label":"{{function}}","function":"{{Q2}}*{{Q3}}","temp":true},{"name":"2-A1","label":"{{function}}","function":"{{Q2}}"}]},"algorithm":{"name":"calculateOperation","params":{"method":"equivLiteral","keyboard":"NUMERICAL"}}},{"id":"step-3","stimulus":"&lt;p&gt;Agora use os resultados obtidos para calcular mentalmente a divisão.&lt;/p&gt;","template":"&lt;p style=\"text-align: center\"&gt;{{T2}} : {{Q3}} = {{T-A1}}&lt;/p&gt;&lt;p style=\"text-align: center\"&gt;{{T3}} : {{Q3}} = {{T-A2}}&lt;/p&gt;&lt;p&gt;Portanto:&lt;/p&gt;&lt;p style=\"text-align: center\"&gt;{{T1}} : {{Q3}} = {{T-A1}} + {{T-A2}} = {{response}}&lt;/p&gt;","seed":{"calculated":[{"name":"T1","label":"{{function}}","function":"{{Q1}}*{{Q3}}*10+{{Q2}}*{{Q3}}","temp":true},{"name":"T2","label":"{{function}}","function":"{{Q1}}*{{Q3}}*10","temp":true},{"name":"T3","label":"{{function}}","function":"{{Q2}}*{{Q3}}","temp":true},{"name":"T-A1","label":"{{function}}","function":"{{Q1}}*10","temp":true},{"name":"T-A2","label":"{{function}}","function":"{{Q2}}","temp":true},{"name":"0-A3","label":"{{function}}","function":"{{Q1}}*10+{{Q2}}"}]},"algorithm":{"name":"calculateOperation","params":{"method":"equivLiteral","keyboard":"NUMERICAL"}}}]}</v>
      </c>
      <c r="AA209" s="21" t="s">
        <v>1051</v>
      </c>
      <c r="AB209" s="22" t="str">
        <f t="shared" si="2"/>
        <v>M3-NyO-20c-A-2</v>
      </c>
      <c r="AC209" s="22" t="str">
        <f t="shared" si="3"/>
        <v>M3-NyO-20c-A-2-BR</v>
      </c>
      <c r="AD209" s="20" t="s">
        <v>47</v>
      </c>
      <c r="AE209" s="24"/>
      <c r="AF209" s="9" t="s">
        <v>48</v>
      </c>
      <c r="AG209" s="9" t="s">
        <v>49</v>
      </c>
    </row>
    <row r="210" ht="112.5" customHeight="1">
      <c r="A210" s="24" t="s">
        <v>1037</v>
      </c>
      <c r="B210" s="25" t="s">
        <v>1038</v>
      </c>
      <c r="C210" s="24" t="s">
        <v>68</v>
      </c>
      <c r="D210" s="10" t="s">
        <v>36</v>
      </c>
      <c r="E210" s="11"/>
      <c r="F210" s="23" t="s">
        <v>1052</v>
      </c>
      <c r="G210" s="23"/>
      <c r="H210" s="25"/>
      <c r="I210" s="25"/>
      <c r="J210" s="24" t="s">
        <v>92</v>
      </c>
      <c r="K210" s="25" t="s">
        <v>1053</v>
      </c>
      <c r="L210" s="25" t="s">
        <v>1041</v>
      </c>
      <c r="M210" s="26" t="s">
        <v>291</v>
      </c>
      <c r="N210" s="8"/>
      <c r="O210" s="8"/>
      <c r="P210" s="18"/>
      <c r="Q210" s="22"/>
      <c r="R210" s="25"/>
      <c r="S210" s="25" t="s">
        <v>1042</v>
      </c>
      <c r="T210" s="66" t="s">
        <v>1043</v>
      </c>
      <c r="U210" s="23" t="s">
        <v>1044</v>
      </c>
      <c r="V210" s="8"/>
      <c r="W210" s="18"/>
      <c r="X210" s="22"/>
      <c r="Y210" s="20" t="s">
        <v>45</v>
      </c>
      <c r="Z210" s="21" t="str">
        <f t="shared" si="1"/>
        <v>{"id":"M3-NyO-20c-A-3-BR","seed":{"parameters":[{"name":"Q1","label":null,"min":2,"max":9,"step":1},{"name":"Q2","label":null,"min":2,"max":9,"step":1},{"name":"Q3","label":null,"min":3,"max":9,"step":1}],"uniques":true},"scaffolding":[{"id":"step-0","stimulus":"&lt;p&gt;O proprietário de um restaurante decidiu distribuir R$ {{T1}} entre seus {{Q3}} funcionários. Qual valor cada funcionário receberá? Para praticar o cálculo mental, resolva a divisão decompondo o primeiro termo.&lt;/p&gt;","template":"&lt;p style=\"text-align: center\"&gt;{{T2}} : {{Q3}} = {{response}}&lt;/p&gt;&lt;p style=\"text-align: center\"&gt;{{T3}} : {{Q3}} = {{response}}&lt;/p&gt;&lt;p&gt;Portanto:&lt;/p&gt;&lt;p style=\"text-align: center\"&gt;{{T1}} : {{Q3}} = {{response}}&lt;/p&gt;","seed":{"calculated":[{"name":"T1","label":"{{function}}","function":"{{Q1}}*{{Q3}}*10+{{Q2}}*{{Q3}}","temp":true},{"name":"T2","label":"{{function}}","function":"{{Q1}}*{{Q3}}*10","temp":true},{"name":"T3","label":"{{function}}","function":"{{Q2}}*{{Q3}}","temp":true},{"name":"0-A1","label":"{{function}}","function":"{{Q1}}*10"},{"name":"0-A2","label":"{{function}}","function":"{{Q2}}"},{"name":"0-A3","label":"{{function}}","function":"{{Q1}}*10+{{Q2}}"}]},"algorithm":{"name":"calculateOperation","params":{"method":"equivLiteral","keyboard":"NUMERICAL"}}},{"id":"step-1","stimulus":"&lt;p&gt;Para resolver esta divisão, comece por dividir o dividendo para dividir um múltiplo de 10.&lt;/p&gt;","template":"&lt;p style=\"text-align: center\"&gt;{{T2}} : {{Q3}} = {{response}}&lt;/p&gt;","seed":{"calculated":[{"name":"T2","label":"{{function}}","function":"{{Q1}}*{{Q3}}*10","temp":true},{"name":"1-A1","label":"{{function}}","function":"{{Q1}}*10"}]},"algorithm":{"name":"calculateOperation","params":{"method":"equivLiteral","keyboard":"NUMERICAL"}}},{"id":"step-2","stimulus":"&lt;p&gt;Em seguida, divida o restante do dividendo.&lt;/p&gt;","template":"&lt;p style=\"text-align: center\"&gt;{{T3}} : {{Q3}} = {{response}}&lt;/p&gt;","seed":{"calculated":[{"name":"T3","label":"{{function}}","function":"{{Q2}}*{{Q3}}","temp":true},{"name":"2-A1","label":"{{function}}","function":"{{Q2}}"}]},"algorithm":{"name":"calculateOperation","params":{"method":"equivLiteral","keyboard":"NUMERICAL"}}},{"id":"step-3","stimulus":"&lt;p&gt;Agora use os resultados obtidos para calcular mentalmente a divisão.&lt;/p&gt;","template":"&lt;p style=\"text-align: center\"&gt;{{T2}} : {{Q3}} = {{T-A1}}&lt;/p&gt;&lt;p style=\"text-align: center\"&gt;{{T3}} : {{Q3}} = {{T-A2}}&lt;/p&gt;&lt;p&gt;Portanto:&lt;/p&gt;&lt;p style=\"text-align: center\"&gt;{{T1}} : {{Q3}} = {{T-A1}} + {{T-A2}} = {{response}}&lt;/p&gt;","seed":{"calculated":[{"name":"T1","label":"{{function}}","function":"{{Q1}}*{{Q3}}*10+{{Q2}}*{{Q3}}","temp":true},{"name":"T2","label":"{{function}}","function":"{{Q1}}*{{Q3}}*10","temp":true},{"name":"T3","label":"{{function}}","function":"{{Q2}}*{{Q3}}","temp":true},{"name":"T-A1","label":"{{function}}","function":"{{Q1}}*10","temp":true},{"name":"T-A2","label":"{{function}}","function":"{{Q2}}","temp":true},{"name":"0-A3","label":"{{function}}","function":"{{Q1}}*10+{{Q2}}"}]},"algorithm":{"name":"calculateOperation","params":{"method":"equivLiteral","keyboard":"NUMERICAL"}}}]}</v>
      </c>
      <c r="AA210" s="21" t="s">
        <v>1054</v>
      </c>
      <c r="AB210" s="22" t="str">
        <f t="shared" si="2"/>
        <v>M3-NyO-20c-A-3</v>
      </c>
      <c r="AC210" s="22" t="str">
        <f t="shared" si="3"/>
        <v>M3-NyO-20c-A-3-BR</v>
      </c>
      <c r="AD210" s="20" t="s">
        <v>47</v>
      </c>
      <c r="AE210" s="24"/>
      <c r="AF210" s="9" t="s">
        <v>48</v>
      </c>
      <c r="AG210" s="9" t="s">
        <v>49</v>
      </c>
    </row>
    <row r="211" ht="112.5" customHeight="1">
      <c r="A211" s="9" t="s">
        <v>1055</v>
      </c>
      <c r="B211" s="8" t="s">
        <v>1056</v>
      </c>
      <c r="C211" s="9" t="s">
        <v>35</v>
      </c>
      <c r="D211" s="10" t="s">
        <v>36</v>
      </c>
      <c r="E211" s="11"/>
      <c r="F211" s="13" t="s">
        <v>1057</v>
      </c>
      <c r="G211" s="13"/>
      <c r="H211" s="12"/>
      <c r="I211" s="11" t="s">
        <v>38</v>
      </c>
      <c r="J211" s="11" t="s">
        <v>52</v>
      </c>
      <c r="K211" s="12" t="s">
        <v>1058</v>
      </c>
      <c r="L211" s="13" t="s">
        <v>1059</v>
      </c>
      <c r="M211" s="14" t="s">
        <v>42</v>
      </c>
      <c r="N211" s="46" t="s">
        <v>1060</v>
      </c>
      <c r="O211" s="46" t="s">
        <v>1061</v>
      </c>
      <c r="P211" s="18"/>
      <c r="Q211" s="22"/>
      <c r="R211" s="18"/>
      <c r="S211" s="18"/>
      <c r="T211" s="18"/>
      <c r="U211" s="18"/>
      <c r="V211" s="18"/>
      <c r="W211" s="18"/>
      <c r="X211" s="22"/>
      <c r="Y211" s="20" t="s">
        <v>45</v>
      </c>
      <c r="Z211" s="21" t="str">
        <f t="shared" si="1"/>
        <v>{
    "id": "M3-NyO-22a-I-1-BR",
    "stimulus": "&lt;p&gt;A partir da fração &lt;span class=\"fr-math-v2 fr-draggable\" contenteditable=\"false\" data-original-math=\"\\(\\frac{{{Q1}}}{{{T2}}}\\)\" draggable=\"true\"&gt;\\(\\frac{{{Q1}}}{{{T2}}}\\)&lt;/span&gt;, complete:&lt;/p&gt;",
    "template": "&lt;p&gt;O numerador é {{response}}.&lt;/p&gt;&lt;p&gt;O denominador é {{response}}.&lt;/p&gt;",
    "hint": "&lt;p&gt;Em uma fração, o numerador indica o número de partes consideradas do todo. O denominador indica o número de partes em que o todo foi dividido.&lt;/p&gt;",
    "feedback": "&lt;p&gt;As frações são compostas de numerador e denominador.&lt;/p&gt;&lt;ul&gt;&lt;li&gt;O numerador indica o número de partes consideradas do todo.&lt;/li&gt;&lt;li&gt;O denominador indica o número de partes em que o todo foi dividido.&lt;/li&gt;&lt;/ul&gt;",
    "seed": {
        "parameters": [
            {
                "name": "Q1",
                "label": null,
                "min": 1,
                "max": 9,
                "step": 1
            },
            {
                "name": "Q2",
                "label": null,
                "min": 1,
                "max": 5,
                "step": 1
            }
        ],
        "calculated": [
            {
                "name": "T2",
                "function": "{{Q1}}+{{Q2}}",
                "temp": true
            },
            {
                "name": "A1",
                "label": "{{function}}",
                "function": "{{Q1}}"
            },
            {
                "name": "A2",
                "label": "{{function}}",
                "function": "{{T2}}"
            }
        ],
        "uniques": true
    },
    "algorithm": {
        "name": "calculateOperation",
        "params": {
            "method": "equivLiteral",
            "keyboard": "INTERMEDIATE"
        }
    }
}</v>
      </c>
      <c r="AA211" s="21" t="s">
        <v>1062</v>
      </c>
      <c r="AB211" s="22" t="str">
        <f t="shared" si="2"/>
        <v>M3-NyO-22a-I-1</v>
      </c>
      <c r="AC211" s="22" t="str">
        <f t="shared" si="3"/>
        <v>M3-NyO-22a-I-1-BR</v>
      </c>
      <c r="AD211" s="20" t="s">
        <v>47</v>
      </c>
      <c r="AE211" s="9"/>
      <c r="AF211" s="9" t="s">
        <v>48</v>
      </c>
      <c r="AG211" s="9" t="s">
        <v>49</v>
      </c>
    </row>
    <row r="212" ht="112.5" customHeight="1">
      <c r="A212" s="9" t="s">
        <v>1055</v>
      </c>
      <c r="B212" s="8" t="s">
        <v>1056</v>
      </c>
      <c r="C212" s="9" t="s">
        <v>35</v>
      </c>
      <c r="D212" s="10" t="s">
        <v>36</v>
      </c>
      <c r="E212" s="11"/>
      <c r="F212" s="13" t="s">
        <v>1063</v>
      </c>
      <c r="G212" s="13"/>
      <c r="H212" s="12"/>
      <c r="I212" s="11" t="s">
        <v>38</v>
      </c>
      <c r="J212" s="11" t="s">
        <v>52</v>
      </c>
      <c r="K212" s="12" t="s">
        <v>1064</v>
      </c>
      <c r="L212" s="13" t="s">
        <v>1059</v>
      </c>
      <c r="M212" s="14" t="s">
        <v>42</v>
      </c>
      <c r="N212" s="46" t="s">
        <v>1060</v>
      </c>
      <c r="O212" s="46" t="s">
        <v>1061</v>
      </c>
      <c r="P212" s="18"/>
      <c r="Q212" s="22"/>
      <c r="R212" s="18"/>
      <c r="S212" s="18"/>
      <c r="T212" s="18"/>
      <c r="U212" s="18"/>
      <c r="V212" s="18"/>
      <c r="W212" s="18"/>
      <c r="X212" s="22"/>
      <c r="Y212" s="20" t="s">
        <v>45</v>
      </c>
      <c r="Z212" s="21" t="str">
        <f t="shared" si="1"/>
        <v>{
    "id": "M3-NyO-22a-I-2-BR",
    "stimulus": "&lt;p&gt;A partir da fração &lt;span class=\"fr-math-v2 fr-draggable\" contenteditable=\"false\" data-original-math=\"\\(\\frac{{{Q1}}}{{{T2}}}\\)\" draggable=\"true\"&gt;\\(\\frac{{{Q1}}}{{{T2}}}\\)&lt;/span&gt;, complete:&lt;/p&gt;",
    "template": "&lt;p&gt;O denominador é {{response}}.&lt;/p&gt;&lt;p&gt;O numerador é {{response}}.&lt;/p&gt;",
    "hint": "&lt;p&gt;Em uma fração, o numerador indica o número de partes consideradas do todo. O denominador indica o número de partes em que o todo foi dividido.&lt;/p&gt;",
    "feedback": "&lt;p&gt;As frações são compostas de numerador e denominador.&lt;/p&gt;&lt;ul&gt;&lt;li&gt;O numerador indica o número de partes consideradas do todo.&lt;/li&gt;&lt;li&gt;O denominador indica o número de partes em que o todo foi dividido.&lt;/li&gt;&lt;/ul&gt;",
    "seed": {
        "parameters": [
            {
                "name": "Q1",
                "label": null,
                "min": 1,
                "max": 9,
                "step": 1
            },
            {
                "name": "Q2",
                "label": null,
                "min": 1,
                "max": 9,
                "step": 1
            }
        ],
        "calculated": [
            {
                "name": "T2",
                "function": "{{Q1}}+{{Q2}}",
                "temp": true
            },
            {
                "name": "A1",
                "label": "{{function}}",
                "function": "{{T2}}"
            },
            {
                "name": "A2",
                "label": "{{function}}",
                "function": "{{Q1}}"
            }
        ],
        "uniques": true
    },
    "algorithm": {
        "name": "calculateOperation",
        "params": {
            "method": "equivLiteral",
            "keyboard": "INTERMEDIATE"
        }
    }
}</v>
      </c>
      <c r="AA212" s="28" t="s">
        <v>1065</v>
      </c>
      <c r="AB212" s="22" t="str">
        <f t="shared" si="2"/>
        <v>M3-NyO-22a-I-2</v>
      </c>
      <c r="AC212" s="22" t="str">
        <f t="shared" si="3"/>
        <v>M3-NyO-22a-I-2-BR</v>
      </c>
      <c r="AD212" s="20" t="s">
        <v>47</v>
      </c>
      <c r="AE212" s="24"/>
      <c r="AF212" s="9" t="s">
        <v>48</v>
      </c>
      <c r="AG212" s="9" t="s">
        <v>49</v>
      </c>
    </row>
    <row r="213" ht="112.5" customHeight="1">
      <c r="A213" s="9" t="s">
        <v>1055</v>
      </c>
      <c r="B213" s="8" t="s">
        <v>1056</v>
      </c>
      <c r="C213" s="9" t="s">
        <v>50</v>
      </c>
      <c r="D213" s="10" t="s">
        <v>36</v>
      </c>
      <c r="E213" s="11"/>
      <c r="F213" s="13" t="s">
        <v>1066</v>
      </c>
      <c r="G213" s="13"/>
      <c r="H213" s="19"/>
      <c r="I213" s="22" t="s">
        <v>38</v>
      </c>
      <c r="J213" s="22" t="s">
        <v>52</v>
      </c>
      <c r="K213" s="19" t="s">
        <v>1064</v>
      </c>
      <c r="L213" s="13" t="s">
        <v>1067</v>
      </c>
      <c r="M213" s="14" t="s">
        <v>42</v>
      </c>
      <c r="N213" s="70" t="s">
        <v>1060</v>
      </c>
      <c r="O213" s="70" t="s">
        <v>1061</v>
      </c>
      <c r="P213" s="19"/>
      <c r="Q213" s="22"/>
      <c r="R213" s="19"/>
      <c r="S213" s="19"/>
      <c r="T213" s="19"/>
      <c r="U213" s="19"/>
      <c r="V213" s="19"/>
      <c r="W213" s="19"/>
      <c r="X213" s="19"/>
      <c r="Y213" s="20" t="s">
        <v>45</v>
      </c>
      <c r="Z213" s="21" t="str">
        <f t="shared" si="1"/>
        <v>{"id":"M3-NyO-22a-E-1-BR","stimulus":"&lt;p&gt;A partir da fração &lt;span class=\"fr-math-v2 fr-draggable\" contenteditable=\"false\" data-original-math=\"\\(\\frac{{{Q1}}}{{{T2}}}\\)\" draggable=\"true\"&gt;\\(\\frac{{{Q1}}}{{{T2}}}\\)&lt;/span&gt;, complete:&lt;/p&gt;","template":"&lt;p&gt;O {{response}} é {{Q1}}.&lt;/p&gt;&lt;p&gt;O {{response}} é {{T2}}.&lt;/p&gt;","hint":"&lt;p&gt;Em uma fração, o numerador indica o número de partes consideradas do todo. O denominador indica o número de partes em que o todo foi dividido.&lt;/p&gt;","feedback":"&lt;p&gt;As frações são compostas de numerador e denominador.&lt;/p&gt;&lt;ul&gt;&lt;li&gt;O numerador indica o número de partes consideradas do todo.&lt;/li&gt;&lt;li&gt;O denominador indica o número de partes em que o todo foi dividido.&lt;/li&gt;&lt;/ul&gt;","seed":{"parameters":[{"name":"Q1","label":null,"min":1,"max":9,"step":1},{"name":"Q2","label":null,"min":1,"max":9,"step":1}],"calculated":[{"name":"T2","function":"{{Q1}}+{{Q2}}","temp":true},{"name":"A1","label":"numerador"},{"name":"A2","label":"denominador"}],"uniques":true},"algorithm":{"name":"calculateOperation","template":"Cloze with text"}}</v>
      </c>
      <c r="AA213" s="28" t="s">
        <v>1068</v>
      </c>
      <c r="AB213" s="22" t="str">
        <f t="shared" si="2"/>
        <v>M3-NyO-22a-E-1</v>
      </c>
      <c r="AC213" s="22" t="str">
        <f t="shared" si="3"/>
        <v>M3-NyO-22a-E-1-BR</v>
      </c>
      <c r="AD213" s="20" t="s">
        <v>47</v>
      </c>
      <c r="AE213" s="66"/>
      <c r="AF213" s="9" t="s">
        <v>48</v>
      </c>
      <c r="AG213" s="9" t="s">
        <v>49</v>
      </c>
    </row>
    <row r="214" ht="112.5" customHeight="1">
      <c r="A214" s="9" t="s">
        <v>1055</v>
      </c>
      <c r="B214" s="8" t="s">
        <v>1056</v>
      </c>
      <c r="C214" s="9" t="s">
        <v>50</v>
      </c>
      <c r="D214" s="10" t="s">
        <v>36</v>
      </c>
      <c r="E214" s="11"/>
      <c r="F214" s="12" t="s">
        <v>1069</v>
      </c>
      <c r="G214" s="12"/>
      <c r="H214" s="12"/>
      <c r="I214" s="11" t="s">
        <v>38</v>
      </c>
      <c r="J214" s="11" t="s">
        <v>52</v>
      </c>
      <c r="K214" s="12" t="s">
        <v>1064</v>
      </c>
      <c r="L214" s="13" t="s">
        <v>1067</v>
      </c>
      <c r="M214" s="14" t="s">
        <v>42</v>
      </c>
      <c r="N214" s="46" t="s">
        <v>1060</v>
      </c>
      <c r="O214" s="46" t="s">
        <v>1061</v>
      </c>
      <c r="P214" s="18"/>
      <c r="Q214" s="22"/>
      <c r="R214" s="18"/>
      <c r="S214" s="18"/>
      <c r="T214" s="18"/>
      <c r="U214" s="18"/>
      <c r="V214" s="18"/>
      <c r="W214" s="18"/>
      <c r="X214" s="22"/>
      <c r="Y214" s="20" t="s">
        <v>45</v>
      </c>
      <c r="Z214" s="21" t="str">
        <f t="shared" si="1"/>
        <v>{"id":"M3-NyO-22a-E-2-BR","stimulus":"&lt;p&gt;A partir da fração &lt;span class=\"fr-math-v2 fr-draggable\" contenteditable=\"false\" data-original-math=\"\\(\\frac{{{Q1}}}{{{T2}}}\\)\" draggable=\"true\"&gt;\\(\\frac{{{Q1}}}{{{T2}}}\\)&lt;/span&gt;, complete:&lt;/p&gt;","template":"&lt;p&gt;O {{response}} é {{T2}}.&lt;/p&gt;&lt;p&gt;O {{response}} é {{Q1}}.&lt;/p&gt;","hint":"&lt;p&gt;Em uma fração, o numerador indica o número de partes consideradas do todo. O denominador indica o número de partes em que o todo foi dividido.&lt;/p&gt;","feedback":"&lt;p&gt;As frações são compostas de numerador e denominador.&lt;/p&gt;&lt;ul&gt;&lt;li&gt;O numerador indica o número de partes consideradas do todo.&lt;/li&gt;&lt;li&gt;O denominador indica o número de partes em que o todo foi dividido.&lt;/li&gt;&lt;/ul&gt;","seed":{"parameters":[{"name":"Q1","label":null,"min":1,"max":9,"step":1},{"name":"Q2","label":null,"min":1,"max":9,"step":1}],"calculated":[{"name":"T2","function":"{{Q1}}+{{Q2}}","temp":true},{"name":"A1","label":"denominador"},{"name":"A2","label":"numerador"}],"uniques":true},"algorithm":{"name":"calculateOperation","template":"Cloze with text"}}</v>
      </c>
      <c r="AA214" s="28" t="s">
        <v>1070</v>
      </c>
      <c r="AB214" s="22" t="str">
        <f t="shared" si="2"/>
        <v>M3-NyO-22a-E-2</v>
      </c>
      <c r="AC214" s="22" t="str">
        <f t="shared" si="3"/>
        <v>M3-NyO-22a-E-2-BR</v>
      </c>
      <c r="AD214" s="20" t="s">
        <v>47</v>
      </c>
      <c r="AE214" s="9"/>
      <c r="AF214" s="9" t="s">
        <v>48</v>
      </c>
      <c r="AG214" s="9" t="s">
        <v>49</v>
      </c>
    </row>
    <row r="215" ht="112.5" customHeight="1">
      <c r="A215" s="24" t="s">
        <v>1071</v>
      </c>
      <c r="B215" s="25" t="s">
        <v>1072</v>
      </c>
      <c r="C215" s="9" t="s">
        <v>35</v>
      </c>
      <c r="D215" s="10" t="s">
        <v>36</v>
      </c>
      <c r="E215" s="20"/>
      <c r="F215" s="25" t="s">
        <v>1073</v>
      </c>
      <c r="G215" s="25"/>
      <c r="H215" s="38"/>
      <c r="I215" s="24" t="s">
        <v>38</v>
      </c>
      <c r="J215" s="24" t="s">
        <v>39</v>
      </c>
      <c r="K215" s="25" t="s">
        <v>1074</v>
      </c>
      <c r="L215" s="25" t="s">
        <v>1075</v>
      </c>
      <c r="M215" s="26" t="s">
        <v>42</v>
      </c>
      <c r="N215" s="35" t="s">
        <v>1076</v>
      </c>
      <c r="O215" s="35" t="s">
        <v>1076</v>
      </c>
      <c r="P215" s="18"/>
      <c r="Q215" s="22"/>
      <c r="R215" s="18"/>
      <c r="S215" s="18"/>
      <c r="T215" s="18"/>
      <c r="U215" s="18"/>
      <c r="V215" s="18"/>
      <c r="W215" s="18"/>
      <c r="X215" s="22"/>
      <c r="Y215" s="20" t="s">
        <v>45</v>
      </c>
      <c r="Z215" s="21" t="str">
        <f t="shared" si="1"/>
        <v>{"id":"M3-NyO-22b-I-1-BR","stimulus":"&lt;p&gt;Arraste a forma como são lidas as seguintes frações.&lt;/p&gt;","hint":"&lt;p&gt;Para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min":1,"max":9,"step":1},{"name":"Q2","label":null,"min":1,"max":9,"step":1},{"name":"Q3","label":null,"min":1,"max":9,"step":1}],"calculated":[{"name":"T1","label":"{{function}}","function":"{{Q1}}+1","temp":true},{"name":"T2","label":"{{function}}","function":"{{Q2}}+2","temp":true},{"name":"T3","label":"{{function}}","function":"{{Q3}}+3","temp":true},{"name":"T11","label":"{{function}}","function":"Lemonlib.fractionToWords({{Q1}},{{T1}}, 'pt')[0].toUpperCase() + Lemonlib.fractionToWords({{Q1}},{{T1}}, 'pt').slice(1,)","temp":true},{"name":"T22","label":"{{function}}","function":"Lemonlib.fractionToWords({{Q2}},{{T2}}, 'pt')[0].toUpperCase() + Lemonlib.fractionToWords({{Q2}},{{T2}}, 'pt').slice(1,)","temp":true},{"name":"T33","label":"{{function}}","function":"Lemonlib.fractionToWords({{Q3}},{{T3}}, 'pt')[0].toUpperCase() + Lemonlib.fractionToWords({{Q3}},{{T3}}, 'pt').slice(1,)","temp":true},{"name":"A1","label":"{{T11}}","function":"&lt;span class=\"fr-math-v2 fr-draggable\" contenteditable=\"false\" data-original-math=\"\\(\\frac{{{Q1}}}{{{T1}}}\\)\" draggable=\"true\"&gt;\\(\\frac{{{Q1}}}{{{T1}}}\\)&lt;/span&gt;"},{"name":"A2","label":"{{T22}}","function":"&lt;span class=\"fr-math-v2 fr-draggable\" contenteditable=\"false\" data-original-math=\"\\(\\frac{{{Q2}}}{{{T2}}}\\)\" draggable=\"true\"&gt;\\(\\frac{{{Q2}}}{{{T2}}}\\)&lt;/span&gt;"},{"name":"A3","label":"{{T33}}","function":"&lt;span class=\"fr-math-v2 fr-draggable\" contenteditable=\"false\" data-original-math=\"\\(\\frac{{{Q3}}}{{{T3}}}\\)\" draggable=\"true\"&gt;\\(\\frac{{{Q3}}}{{{T3}}}\\)&lt;/span&gt;"}],"isNumToWords":true,"uniques":true},"algorithm":{"name":"linkOperationResult","params":{"invert":false},"template":"Match list"}}</v>
      </c>
      <c r="AA215" s="21" t="s">
        <v>1077</v>
      </c>
      <c r="AB215" s="22" t="str">
        <f t="shared" si="2"/>
        <v>M3-NyO-22b-I-1</v>
      </c>
      <c r="AC215" s="22" t="str">
        <f t="shared" si="3"/>
        <v>M3-NyO-22b-I-1-BR</v>
      </c>
      <c r="AD215" s="20" t="s">
        <v>47</v>
      </c>
      <c r="AE215" s="9"/>
      <c r="AF215" s="9" t="s">
        <v>48</v>
      </c>
      <c r="AG215" s="9" t="s">
        <v>49</v>
      </c>
    </row>
    <row r="216" ht="112.5" customHeight="1">
      <c r="A216" s="24" t="s">
        <v>1071</v>
      </c>
      <c r="B216" s="25" t="s">
        <v>1072</v>
      </c>
      <c r="C216" s="9" t="s">
        <v>50</v>
      </c>
      <c r="D216" s="10" t="s">
        <v>36</v>
      </c>
      <c r="E216" s="10"/>
      <c r="F216" s="23" t="s">
        <v>1078</v>
      </c>
      <c r="G216" s="23"/>
      <c r="H216" s="38"/>
      <c r="I216" s="24" t="s">
        <v>38</v>
      </c>
      <c r="J216" s="9" t="s">
        <v>52</v>
      </c>
      <c r="K216" s="69" t="s">
        <v>1079</v>
      </c>
      <c r="L216" s="25" t="s">
        <v>1080</v>
      </c>
      <c r="M216" s="26" t="s">
        <v>42</v>
      </c>
      <c r="N216" s="35" t="s">
        <v>1076</v>
      </c>
      <c r="O216" s="35" t="s">
        <v>1076</v>
      </c>
      <c r="P216" s="18"/>
      <c r="Q216" s="22"/>
      <c r="R216" s="18"/>
      <c r="S216" s="18"/>
      <c r="T216" s="18"/>
      <c r="U216" s="18"/>
      <c r="V216" s="18"/>
      <c r="W216" s="18"/>
      <c r="X216" s="22"/>
      <c r="Y216" s="20" t="s">
        <v>45</v>
      </c>
      <c r="Z216" s="21" t="str">
        <f t="shared" si="1"/>
        <v>{"id":"M3-NyO-22b-E-1-BR","stimulus":"&lt;p&gt;Complete a frase.&lt;/p&gt;","template":"&lt;p&gt;&lt;span class=\"fr-math-v2 fr-draggable\" contenteditable=\"false\" data-original-math=\"\\(\\frac{{{Q1}}}{{{T1}}}\\)\" draggable=\"true\"&gt;\\(\\frac{{{Q1}}}{{{T1}}}\\)&lt;/span&gt; se lê: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[1,2,3,4,5,6]},{"name":"Q2","label":null,"list":[1,2,3,4,5,6]}],"calculated":[{"name":"T1","label":"{{function}}","function":"{{Q1}}+{{Q2}}","temp":true},{"name":"A1","label":"{{function}}","function":"Lemonlib.fractionToWords({{Q1}},{{T1}}, 'pt')"}],"uniques":true},"algorithm":{"name":"calculateOperation","template":"Cloze with text"}}</v>
      </c>
      <c r="AA216" s="28" t="s">
        <v>1081</v>
      </c>
      <c r="AB216" s="22" t="str">
        <f t="shared" si="2"/>
        <v>M3-NyO-22b-E-1</v>
      </c>
      <c r="AC216" s="22" t="str">
        <f t="shared" si="3"/>
        <v>M3-NyO-22b-E-1-BR</v>
      </c>
      <c r="AD216" s="20" t="s">
        <v>47</v>
      </c>
      <c r="AE216" s="9"/>
      <c r="AF216" s="9" t="s">
        <v>48</v>
      </c>
      <c r="AG216" s="9" t="s">
        <v>49</v>
      </c>
    </row>
    <row r="217" ht="112.5" customHeight="1">
      <c r="A217" s="24" t="s">
        <v>1071</v>
      </c>
      <c r="B217" s="25" t="s">
        <v>1072</v>
      </c>
      <c r="C217" s="9" t="s">
        <v>68</v>
      </c>
      <c r="D217" s="10" t="s">
        <v>36</v>
      </c>
      <c r="E217" s="20"/>
      <c r="F217" s="23" t="s">
        <v>1082</v>
      </c>
      <c r="G217" s="23"/>
      <c r="H217" s="38"/>
      <c r="I217" s="24" t="s">
        <v>38</v>
      </c>
      <c r="J217" s="9" t="s">
        <v>52</v>
      </c>
      <c r="K217" s="25" t="s">
        <v>1083</v>
      </c>
      <c r="L217" s="23" t="s">
        <v>1084</v>
      </c>
      <c r="M217" s="26" t="s">
        <v>42</v>
      </c>
      <c r="N217" s="35" t="s">
        <v>1076</v>
      </c>
      <c r="O217" s="35" t="s">
        <v>1076</v>
      </c>
      <c r="P217" s="18"/>
      <c r="Q217" s="22"/>
      <c r="R217" s="18"/>
      <c r="S217" s="18"/>
      <c r="T217" s="18"/>
      <c r="U217" s="18"/>
      <c r="V217" s="18"/>
      <c r="W217" s="18"/>
      <c r="X217" s="22"/>
      <c r="Y217" s="20" t="s">
        <v>45</v>
      </c>
      <c r="Z217" s="21" t="str">
        <f t="shared" si="1"/>
        <v>{"id":"M3-NyO-22b-A-1-BR","stimulus":"&lt;p&gt;Foram utilizados &lt;span class=\"fr-math-v2 fr-draggable\" contenteditable=\"false\" data-original-math=\"\\(\\frac{{{Q1}}}{{{T1}}}\\)\" draggable=\"true\"&gt;\\(\\frac{{{Q1}}}{{{T1}}}\\)&lt;/span&gt; de uma barra de chocolate para preparar um bolo. Escreva como se lê esta fração.&lt;/p&gt;","template":"&lt;p&gt;&lt;span class=\"fr-math-v2 fr-draggable\" contenteditable=\"false\" data-original-math=\"\\(\\frac{{{Q1}}}{{{T1}}}\\)\" draggable=\"true\"&gt;\\(\\frac{{{Q1}}}{{{T1}}}\\)&lt;/span&gt; se lê: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[2,3,4,5,6]},{"name":"Q2","label":null,"list":[1,2,3,4,5,6]}],"calculated":[{"name":"T1","label":"{{function}}","function":"{{Q1}}+{{Q2}}","temp":true},{"name":"A1","label":"{{function}}","function":"Lemonlib.fractionToWords({{Q1}},{{T1}}, 'pt')"}],"uniques":true},"algorithm":{"name":"calculateOperation","template":"Cloze with text"}}</v>
      </c>
      <c r="AA217" s="28" t="s">
        <v>1085</v>
      </c>
      <c r="AB217" s="22" t="str">
        <f t="shared" si="2"/>
        <v>M3-NyO-22b-A-1</v>
      </c>
      <c r="AC217" s="22" t="str">
        <f t="shared" si="3"/>
        <v>M3-NyO-22b-A-1-BR</v>
      </c>
      <c r="AD217" s="20" t="s">
        <v>47</v>
      </c>
      <c r="AE217" s="9"/>
      <c r="AF217" s="9" t="s">
        <v>48</v>
      </c>
      <c r="AG217" s="9" t="s">
        <v>49</v>
      </c>
    </row>
    <row r="218" ht="112.5" customHeight="1">
      <c r="A218" s="24" t="s">
        <v>1071</v>
      </c>
      <c r="B218" s="25" t="s">
        <v>1072</v>
      </c>
      <c r="C218" s="9" t="s">
        <v>68</v>
      </c>
      <c r="D218" s="10" t="s">
        <v>36</v>
      </c>
      <c r="E218" s="20"/>
      <c r="F218" s="23" t="s">
        <v>1086</v>
      </c>
      <c r="G218" s="23"/>
      <c r="H218" s="38"/>
      <c r="I218" s="24" t="s">
        <v>38</v>
      </c>
      <c r="J218" s="9" t="s">
        <v>52</v>
      </c>
      <c r="K218" s="25" t="s">
        <v>1083</v>
      </c>
      <c r="L218" s="23" t="s">
        <v>1084</v>
      </c>
      <c r="M218" s="26" t="s">
        <v>42</v>
      </c>
      <c r="N218" s="35" t="s">
        <v>1076</v>
      </c>
      <c r="O218" s="35" t="s">
        <v>1076</v>
      </c>
      <c r="P218" s="18"/>
      <c r="Q218" s="22"/>
      <c r="R218" s="18"/>
      <c r="S218" s="18"/>
      <c r="T218" s="18"/>
      <c r="U218" s="18"/>
      <c r="V218" s="18"/>
      <c r="W218" s="18"/>
      <c r="X218" s="22"/>
      <c r="Y218" s="20" t="s">
        <v>45</v>
      </c>
      <c r="Z218" s="21" t="str">
        <f t="shared" si="1"/>
        <v>{"id":"M3-NyO-22b-A-2-BR","stimulus":"&lt;p&gt;De todos os brinquedos que Laís tem, &lt;span class=\"fr-math-v2 fr-draggable\" contenteditable=\"false\" data-original-math=\"\\(\\frac{{{Q1}}}{{{T1}}}\\)\" draggable=\"true\"&gt;\\(\\frac{{{Q1}}}{{{T1}}}\\)&lt;/span&gt; deles são bonecos. Escreva como se lê esta fração.&lt;/p&gt;","template":"&lt;p&gt;&lt;span class=\"fr-math-v2 fr-draggable\" contenteditable=\"false\" data-original-math=\"\\(\\frac{{{Q1}}}{{{T1}}}\\)\" draggable=\"true\"&gt;\\(\\frac{{{Q1}}}{{{T1}}}\\)&lt;/span&gt; se lê: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[2,3,4,5,6]},{"name":"Q2","label":null,"list":[1,2,3,4,5,6]}],"calculated":[{"name":"T1","label":"{{function}}","function":"{{Q1}}+{{Q2}}","temp":true},{"name":"A1","label":"{{function}}","function":"Lemonlib.fractionToWords({{Q1}},{{T1}}, 'pt')"}],"uniques":true},"algorithm":{"name":"calculateOperation","template":"Cloze with text"}}</v>
      </c>
      <c r="AA218" s="28" t="s">
        <v>1087</v>
      </c>
      <c r="AB218" s="22" t="str">
        <f t="shared" si="2"/>
        <v>M3-NyO-22b-A-2</v>
      </c>
      <c r="AC218" s="22" t="str">
        <f t="shared" si="3"/>
        <v>M3-NyO-22b-A-2-BR</v>
      </c>
      <c r="AD218" s="20" t="s">
        <v>47</v>
      </c>
      <c r="AE218" s="9"/>
      <c r="AF218" s="9" t="s">
        <v>48</v>
      </c>
      <c r="AG218" s="9" t="s">
        <v>49</v>
      </c>
    </row>
    <row r="219" ht="112.5" customHeight="1">
      <c r="A219" s="24" t="s">
        <v>1071</v>
      </c>
      <c r="B219" s="25" t="s">
        <v>1072</v>
      </c>
      <c r="C219" s="9" t="s">
        <v>68</v>
      </c>
      <c r="D219" s="10" t="s">
        <v>36</v>
      </c>
      <c r="E219" s="20"/>
      <c r="F219" s="23" t="s">
        <v>1088</v>
      </c>
      <c r="G219" s="23"/>
      <c r="H219" s="38"/>
      <c r="I219" s="24" t="s">
        <v>38</v>
      </c>
      <c r="J219" s="9" t="s">
        <v>52</v>
      </c>
      <c r="K219" s="25" t="s">
        <v>1083</v>
      </c>
      <c r="L219" s="23" t="s">
        <v>1084</v>
      </c>
      <c r="M219" s="26" t="s">
        <v>42</v>
      </c>
      <c r="N219" s="35" t="s">
        <v>1076</v>
      </c>
      <c r="O219" s="35" t="s">
        <v>1076</v>
      </c>
      <c r="P219" s="18"/>
      <c r="Q219" s="22"/>
      <c r="R219" s="18"/>
      <c r="S219" s="18"/>
      <c r="T219" s="18"/>
      <c r="U219" s="18"/>
      <c r="V219" s="18"/>
      <c r="W219" s="18"/>
      <c r="X219" s="22"/>
      <c r="Y219" s="20" t="s">
        <v>45</v>
      </c>
      <c r="Z219" s="21" t="str">
        <f t="shared" si="1"/>
        <v>{"id":"M3-NyO-22b-A-3-BR","stimulus":"&lt;p&gt;Paula precisou de &lt;span class=\"fr-math-v2 fr-draggable\" contenteditable=\"false\" data-original-math=\"\\(\\frac{{{Q1}}}{{{T1}}}\\)\" draggable=\"true\"&gt;\\(\\frac{{{Q1}}}{{{T1}}}\\)&lt;/span&gt; do tempo que dispunha para completar uma tarefa de matemática. Escreva como se lê esta fração.&lt;/p&gt;","template":"&lt;p&gt;&lt;span class=\"fr-math-v2 fr-draggable\" contenteditable=\"false\" data-original-math=\"\\(\\frac{{{Q1}}}{{{T1}}}\\)\" draggable=\"true\"&gt;\\(\\frac{{{Q1}}}{{{T1}}}\\)&lt;/span&gt; se lê: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[2,3,4,5,6]},{"name":"Q2","label":null,"list":[1,2,3,4,5,6]}],"calculated":[{"name":"T1","label":"{{function}}","function":"{{Q1}}+{{Q2}}","temp":true},{"name":"A1","label":"{{function}}","function":"Lemonlib.fractionToWords({{Q1}},{{T1}}, 'pt')"}],"uniques":true},"algorithm":{"name":"calculateOperation","template":"Cloze with text"}}</v>
      </c>
      <c r="AA219" s="28" t="s">
        <v>1089</v>
      </c>
      <c r="AB219" s="22" t="str">
        <f t="shared" si="2"/>
        <v>M3-NyO-22b-A-3</v>
      </c>
      <c r="AC219" s="22" t="str">
        <f t="shared" si="3"/>
        <v>M3-NyO-22b-A-3-BR</v>
      </c>
      <c r="AD219" s="20" t="s">
        <v>47</v>
      </c>
      <c r="AE219" s="9"/>
      <c r="AF219" s="9" t="s">
        <v>48</v>
      </c>
      <c r="AG219" s="9" t="s">
        <v>49</v>
      </c>
    </row>
    <row r="220" ht="112.5" customHeight="1">
      <c r="A220" s="24" t="s">
        <v>1090</v>
      </c>
      <c r="B220" s="25" t="s">
        <v>1091</v>
      </c>
      <c r="C220" s="9" t="s">
        <v>35</v>
      </c>
      <c r="D220" s="10" t="s">
        <v>36</v>
      </c>
      <c r="E220" s="20"/>
      <c r="F220" s="23" t="s">
        <v>1092</v>
      </c>
      <c r="G220" s="23"/>
      <c r="H220" s="38"/>
      <c r="I220" s="24" t="s">
        <v>38</v>
      </c>
      <c r="J220" s="24" t="s">
        <v>39</v>
      </c>
      <c r="K220" s="25" t="s">
        <v>1074</v>
      </c>
      <c r="L220" s="25" t="s">
        <v>1093</v>
      </c>
      <c r="M220" s="26" t="s">
        <v>42</v>
      </c>
      <c r="N220" s="35" t="s">
        <v>1076</v>
      </c>
      <c r="O220" s="35" t="s">
        <v>1076</v>
      </c>
      <c r="P220" s="18"/>
      <c r="Q220" s="22"/>
      <c r="R220" s="18"/>
      <c r="S220" s="18"/>
      <c r="T220" s="18"/>
      <c r="U220" s="18"/>
      <c r="V220" s="18"/>
      <c r="W220" s="18"/>
      <c r="X220" s="22"/>
      <c r="Y220" s="20" t="s">
        <v>45</v>
      </c>
      <c r="Z220" s="21" t="str">
        <f t="shared" si="1"/>
        <v>{"id":"M3-NyO-22c-I-1-BR","stimulus":"&lt;p&gt;Arraste cada fração para a sua expressão.&lt;/p&gt;","hint":"&lt;p&gt;Para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min":1,"max":9,"step":1},{"name":"Q2","label":null,"min":1,"max":9,"step":1},{"name":"Q3","label":null,"min":1,"max":9,"step":1}],"calculated":[{"name":"T1","label":"{{function}}","function":"{{Q1}}+1","temp":true},{"name":"T2","label":"{{function}}","function":"{{Q2}}+2","temp":true},{"name":"T3","label":"{{function}}","function":"{{Q3}}+3","temp":true},{"name":"T11","label":"{{function}}","function":"Lemonlib.fractionToWords({{Q1}},{{T1}}, 'pt')[0].toUpperCase() + Lemonlib.fractionToWords({{Q1}},{{T1}}, 'pt').slice(1,)","temp":true},{"name":"T22","label":"{{function}}","function":"Lemonlib.fractionToWords({{Q2}},{{T2}}, 'pt')[0].toUpperCase() + Lemonlib.fractionToWords({{Q2}},{{T2}}, 'pt').slice(1,)","temp":true},{"name":"T33","label":"{{function}}","function":"Lemonlib.fractionToWords({{Q3}},{{T3}}, 'pt')[0].toUpperCase() + Lemonlib.fractionToWords({{Q3}},{{T3}}, 'pt').slice(1,)","temp":true},{"name":"A1","label":"{{T11}}","function":"&lt;span class=\"fr-math-v2 fr-draggable\" contenteditable=\"false\" data-original-math=\"\\(\\frac{{{Q1}}}{{{T1}}}\\)\" draggable=\"true\"&gt;\\(\\frac{{{Q1}}}{{{T1}}}\\)&lt;/span&gt;"},{"name":"A2","label":"{{T22}}","function":"&lt;span class=\"fr-math-v2 fr-draggable\" contenteditable=\"false\" data-original-math=\"\\(\\frac{{{Q2}}}{{{T2}}}\\)\" draggable=\"true\"&gt;\\(\\frac{{{Q2}}}{{{T2}}}\\)&lt;/span&gt;"},{"name":"A3","label":"{{T33}}","function":"&lt;span class=\"fr-math-v2 fr-draggable\" contenteditable=\"false\" data-original-math=\"\\(\\frac{{{Q3}}}{{{T3}}}\\)\" draggable=\"true\"&gt;\\(\\frac{{{Q3}}}{{{T3}}}\\)&lt;/span&gt;"}],"isNumToWords":true,"uniques":true},"algorithm":{"name":"linkOperationResult","params":{"invert":true},"template":"Match list"}}</v>
      </c>
      <c r="AA220" s="21" t="s">
        <v>1094</v>
      </c>
      <c r="AB220" s="22" t="str">
        <f t="shared" si="2"/>
        <v>M3-NyO-22c-I-1</v>
      </c>
      <c r="AC220" s="22" t="str">
        <f t="shared" si="3"/>
        <v>M3-NyO-22c-I-1-BR</v>
      </c>
      <c r="AD220" s="20" t="s">
        <v>47</v>
      </c>
      <c r="AE220" s="9"/>
      <c r="AF220" s="9" t="s">
        <v>48</v>
      </c>
      <c r="AG220" s="9" t="s">
        <v>49</v>
      </c>
    </row>
    <row r="221" ht="112.5" customHeight="1">
      <c r="A221" s="24" t="s">
        <v>1090</v>
      </c>
      <c r="B221" s="25" t="s">
        <v>1091</v>
      </c>
      <c r="C221" s="9" t="s">
        <v>50</v>
      </c>
      <c r="D221" s="10" t="s">
        <v>36</v>
      </c>
      <c r="E221" s="20"/>
      <c r="F221" s="23" t="s">
        <v>1095</v>
      </c>
      <c r="G221" s="23"/>
      <c r="H221" s="38"/>
      <c r="I221" s="24" t="s">
        <v>38</v>
      </c>
      <c r="J221" s="24" t="s">
        <v>156</v>
      </c>
      <c r="K221" s="25" t="s">
        <v>1079</v>
      </c>
      <c r="L221" s="25" t="s">
        <v>1096</v>
      </c>
      <c r="M221" s="26" t="s">
        <v>42</v>
      </c>
      <c r="N221" s="35" t="s">
        <v>1076</v>
      </c>
      <c r="O221" s="35" t="s">
        <v>1076</v>
      </c>
      <c r="P221" s="18"/>
      <c r="Q221" s="22"/>
      <c r="R221" s="18"/>
      <c r="S221" s="18"/>
      <c r="T221" s="18"/>
      <c r="U221" s="18"/>
      <c r="V221" s="18"/>
      <c r="W221" s="18"/>
      <c r="X221" s="22"/>
      <c r="Y221" s="20" t="s">
        <v>45</v>
      </c>
      <c r="Z221" s="21" t="str">
        <f t="shared" si="1"/>
        <v>{"id":"M3-NyO-22c-E-1-BR","stimulus":"&lt;p&gt;Complete a seguinte frase.&lt;/p&gt;","template":"&lt;p&gt;{{T11}} em forma de fração é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[1,2,3,4,5,6]},{"name":"Q2","label":null,"list":[1,2,3,4,5,6]}],"calculated":[{"name":"T1","label":"{{function}}","function":"{{Q1}}+{{Q2}}","temp":true},{"name":"T11","label":"{{function}}","function":"Lemonlib.fractionToWords({{Q1}},{{T1}}, 'pt')[0].toUpperCase() + Lemonlib.fractionToWords({{Q1}},{{T1}}, 'pt').slice(1,)","temp":true},{"name":"A1","label":"{{function}}","function":"\\frac{{{Q1}}}{{{T1}}}"}],"uniques":true},"algorithm":{"name":"calculateOperation","params":{"method":"equivLiteral","keyboard":"INTERMEDIATE"}}}</v>
      </c>
      <c r="AA221" s="28" t="s">
        <v>1097</v>
      </c>
      <c r="AB221" s="22" t="str">
        <f t="shared" si="2"/>
        <v>M3-NyO-22c-E-1</v>
      </c>
      <c r="AC221" s="22" t="str">
        <f t="shared" si="3"/>
        <v>M3-NyO-22c-E-1-BR</v>
      </c>
      <c r="AD221" s="20" t="s">
        <v>47</v>
      </c>
      <c r="AE221" s="9"/>
      <c r="AF221" s="9" t="s">
        <v>48</v>
      </c>
      <c r="AG221" s="9" t="s">
        <v>49</v>
      </c>
    </row>
    <row r="222" ht="112.5" customHeight="1">
      <c r="A222" s="24" t="s">
        <v>1090</v>
      </c>
      <c r="B222" s="25" t="s">
        <v>1091</v>
      </c>
      <c r="C222" s="9" t="s">
        <v>68</v>
      </c>
      <c r="D222" s="10" t="s">
        <v>36</v>
      </c>
      <c r="E222" s="10"/>
      <c r="F222" s="23" t="s">
        <v>1098</v>
      </c>
      <c r="G222" s="23"/>
      <c r="H222" s="38"/>
      <c r="I222" s="24" t="s">
        <v>38</v>
      </c>
      <c r="J222" s="24" t="s">
        <v>156</v>
      </c>
      <c r="K222" s="25" t="s">
        <v>1079</v>
      </c>
      <c r="L222" s="23" t="s">
        <v>1099</v>
      </c>
      <c r="M222" s="14" t="s">
        <v>42</v>
      </c>
      <c r="N222" s="35" t="s">
        <v>1076</v>
      </c>
      <c r="O222" s="35" t="s">
        <v>1076</v>
      </c>
      <c r="P222" s="18"/>
      <c r="Q222" s="22"/>
      <c r="R222" s="18"/>
      <c r="S222" s="18"/>
      <c r="T222" s="18"/>
      <c r="U222" s="18"/>
      <c r="V222" s="18"/>
      <c r="W222" s="18"/>
      <c r="X222" s="22"/>
      <c r="Y222" s="20" t="s">
        <v>45</v>
      </c>
      <c r="Z222" s="21" t="str">
        <f t="shared" si="1"/>
        <v>{"id":"M3-NyO-22c-A-1-BR","stimulus":"&lt;p&gt;Em uma festa de aniversário, {{T11}} do bolo foi compartilhado. Escreva esse número como uma fração.&lt;/p&gt;","template":"&lt;p&gt;A fração é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[1,2,3,4,5,6]},{"name":"Q2","label":null,"list":[1,2,3,4,5,6]}],"calculated":[{"name":"T1","label":"{{function}}","function":"{{Q1}}+{{Q2}}","temp":true},{"name":"T11","label":"{{function}}","function":"Lemonlib.fractionToWords({{Q1}},{{T1}}, 'pt')","temp":true},{"name":"A1","label":"{{function}}","function":"\\frac{{{Q1}}}{{{T1}}}"}],"uniques":true},"algorithm":{"name":"calculateOperation","params":{"method":"equivLiteral","keyboard":"INTERMEDIATE"}}}</v>
      </c>
      <c r="AA222" s="28" t="s">
        <v>1100</v>
      </c>
      <c r="AB222" s="22" t="str">
        <f t="shared" si="2"/>
        <v>M3-NyO-22c-A-1</v>
      </c>
      <c r="AC222" s="22" t="str">
        <f t="shared" si="3"/>
        <v>M3-NyO-22c-A-1-BR</v>
      </c>
      <c r="AD222" s="20" t="s">
        <v>47</v>
      </c>
      <c r="AE222" s="9"/>
      <c r="AF222" s="9" t="s">
        <v>48</v>
      </c>
      <c r="AG222" s="9" t="s">
        <v>49</v>
      </c>
    </row>
    <row r="223" ht="112.5" customHeight="1">
      <c r="A223" s="24" t="s">
        <v>1090</v>
      </c>
      <c r="B223" s="25" t="s">
        <v>1091</v>
      </c>
      <c r="C223" s="9" t="s">
        <v>68</v>
      </c>
      <c r="D223" s="10" t="s">
        <v>36</v>
      </c>
      <c r="E223" s="20"/>
      <c r="F223" s="23" t="s">
        <v>1101</v>
      </c>
      <c r="G223" s="23"/>
      <c r="H223" s="38"/>
      <c r="I223" s="24" t="s">
        <v>38</v>
      </c>
      <c r="J223" s="24" t="s">
        <v>156</v>
      </c>
      <c r="K223" s="25" t="s">
        <v>1079</v>
      </c>
      <c r="L223" s="23" t="s">
        <v>1099</v>
      </c>
      <c r="M223" s="14" t="s">
        <v>42</v>
      </c>
      <c r="N223" s="35" t="s">
        <v>1076</v>
      </c>
      <c r="O223" s="35" t="s">
        <v>1076</v>
      </c>
      <c r="P223" s="18"/>
      <c r="Q223" s="22"/>
      <c r="R223" s="18"/>
      <c r="S223" s="18"/>
      <c r="T223" s="18"/>
      <c r="U223" s="18"/>
      <c r="V223" s="18"/>
      <c r="W223" s="18"/>
      <c r="X223" s="22"/>
      <c r="Y223" s="20" t="s">
        <v>45</v>
      </c>
      <c r="Z223" s="21" t="str">
        <f t="shared" si="1"/>
        <v>{"id":"M3-NyO-22c-A-2-BR","stimulus":"&lt;p&gt;Luciana gastou {{T11}} de suas economias para ir ao cinema. Escreva esse número como uma fração.&lt;/p&gt;","template":"&lt;p&gt;A fração é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[1,2,3,4,5,6]},{"name":"Q2","label":null,"list":[1,2,3,4,5,6]}],"calculated":[{"name":"T1","label":"{{function}}","function":"{{Q1}}+{{Q2}}","temp":true},{"name":"T11","label":"{{function}}","function":"Lemonlib.fractionToWords({{Q1}},{{T1}}, 'pt')","temp":true},{"name":"A1","label":"{{function}}","function":"\\frac{{{Q1}}}{{{T1}}}"}],"uniques":true},"algorithm":{"name":"calculateOperation","params":{"method":"equivLiteral","keyboard":"INTERMEDIATE"}}}</v>
      </c>
      <c r="AA223" s="28" t="s">
        <v>1102</v>
      </c>
      <c r="AB223" s="22" t="str">
        <f t="shared" si="2"/>
        <v>M3-NyO-22c-A-2</v>
      </c>
      <c r="AC223" s="22" t="str">
        <f t="shared" si="3"/>
        <v>M3-NyO-22c-A-2-BR</v>
      </c>
      <c r="AD223" s="20" t="s">
        <v>47</v>
      </c>
      <c r="AE223" s="9"/>
      <c r="AF223" s="9" t="s">
        <v>48</v>
      </c>
      <c r="AG223" s="9" t="s">
        <v>49</v>
      </c>
    </row>
    <row r="224" ht="112.5" customHeight="1">
      <c r="A224" s="24" t="s">
        <v>1090</v>
      </c>
      <c r="B224" s="25" t="s">
        <v>1091</v>
      </c>
      <c r="C224" s="9" t="s">
        <v>68</v>
      </c>
      <c r="D224" s="10" t="s">
        <v>36</v>
      </c>
      <c r="E224" s="20"/>
      <c r="F224" s="23" t="s">
        <v>1103</v>
      </c>
      <c r="G224" s="23"/>
      <c r="H224" s="38"/>
      <c r="I224" s="24" t="s">
        <v>38</v>
      </c>
      <c r="J224" s="24" t="s">
        <v>156</v>
      </c>
      <c r="K224" s="25" t="s">
        <v>1079</v>
      </c>
      <c r="L224" s="23" t="s">
        <v>1099</v>
      </c>
      <c r="M224" s="14" t="s">
        <v>42</v>
      </c>
      <c r="N224" s="35" t="s">
        <v>1076</v>
      </c>
      <c r="O224" s="35" t="s">
        <v>1076</v>
      </c>
      <c r="P224" s="18"/>
      <c r="Q224" s="22"/>
      <c r="R224" s="18"/>
      <c r="S224" s="18"/>
      <c r="T224" s="18"/>
      <c r="U224" s="18"/>
      <c r="V224" s="18"/>
      <c r="W224" s="18"/>
      <c r="X224" s="22"/>
      <c r="Y224" s="20" t="s">
        <v>45</v>
      </c>
      <c r="Z224" s="21" t="str">
        <f t="shared" si="1"/>
        <v>{"id":"M3-NyO-22c-A-3-BR","stimulus":"&lt;p&gt;Juliana leu {{T11}} de um livro. Escreva esse número como uma fração.&lt;/p&gt;","template":"&lt;p&gt;A fração é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[1,2,3,4,5,6]},{"name":"Q2","label":null,"list":[1,2,3,4,5,6]}],"calculated":[{"name":"T1","label":"{{function}}","function":"{{Q1}}+{{Q2}}","temp":true},{"name":"T11","label":"{{function}}","function":"Lemonlib.fractionToWords({{Q1}},{{T1}}, 'pt')","temp":true},{"name":"A1","label":"{{function}}","function":"\\frac{{{Q1}}}{{{T1}}}"}],"uniques":true},"algorithm":{"name":"calculateOperation","params":{"method":"equivLiteral","keyboard":"INTERMEDIATE"}}}</v>
      </c>
      <c r="AA224" s="28" t="s">
        <v>1104</v>
      </c>
      <c r="AB224" s="22" t="str">
        <f t="shared" si="2"/>
        <v>M3-NyO-22c-A-3</v>
      </c>
      <c r="AC224" s="22" t="str">
        <f t="shared" si="3"/>
        <v>M3-NyO-22c-A-3-BR</v>
      </c>
      <c r="AD224" s="20" t="s">
        <v>47</v>
      </c>
      <c r="AE224" s="9"/>
      <c r="AF224" s="9" t="s">
        <v>48</v>
      </c>
      <c r="AG224" s="9" t="s">
        <v>49</v>
      </c>
    </row>
    <row r="225" ht="112.5" customHeight="1">
      <c r="A225" s="9" t="s">
        <v>1105</v>
      </c>
      <c r="B225" s="8" t="s">
        <v>1106</v>
      </c>
      <c r="C225" s="9" t="s">
        <v>35</v>
      </c>
      <c r="D225" s="10" t="s">
        <v>36</v>
      </c>
      <c r="E225" s="20"/>
      <c r="F225" s="13" t="s">
        <v>1107</v>
      </c>
      <c r="G225" s="13"/>
      <c r="H225" s="12"/>
      <c r="I225" s="11" t="s">
        <v>481</v>
      </c>
      <c r="J225" s="11" t="s">
        <v>278</v>
      </c>
      <c r="K225" s="12" t="s">
        <v>113</v>
      </c>
      <c r="L225" s="12" t="s">
        <v>113</v>
      </c>
      <c r="M225" s="11" t="s">
        <v>42</v>
      </c>
      <c r="N225" s="8" t="s">
        <v>1108</v>
      </c>
      <c r="O225" s="8" t="s">
        <v>1109</v>
      </c>
      <c r="P225" s="18"/>
      <c r="Q225" s="22"/>
      <c r="R225" s="18"/>
      <c r="S225" s="18"/>
      <c r="T225" s="18"/>
      <c r="U225" s="18"/>
      <c r="V225" s="18"/>
      <c r="W225" s="18"/>
      <c r="X225" s="22"/>
      <c r="Y225" s="20" t="s">
        <v>45</v>
      </c>
      <c r="Z225" s="21" t="str">
        <f t="shared" si="1"/>
        <v>{"id":"M3-NyO-22d-I-1-BR","stimulus":"&lt;p&gt;Selecione a figura que representa a fração &lt;span class=\"fr-math-v2 fr-draggable\" contenteditable=\"false\" data-original-math=\"\\(\\frac{2}{5}\\)\" draggable=\"true\"&gt;\\(\\frac{2}{5}\\)&lt;/span&gt;.&lt;/p&gt;","hint":"&lt;p&gt;O &lt;b&gt;denominador&lt;/b&gt; é o número de partes iguais em que a figura está dividida. O &lt;b&gt;numerador&lt;/b&gt; é o número de partes consideradas.&lt;/p&gt;","feedback":"&lt;p&gt;O &lt;b&gt;denominador,&lt;/b&gt; 5, é o número de partes iguais em que a figura é dividida.&lt;/p&gt;&lt;p&gt;O &lt;b&gt;numerador,&lt;/b&gt; 2, é o número de partes consideradas.&lt;/p&gt;","seed":{"parameters":[],"calculated":[{"name":"A1","label":"&lt;img src='https://blueberry-assets.oneclick.es/M3_NyO_22d_1.svg' width=\"300\"&gt;"},{"name":"A2","label":"&lt;img src='https://blueberry-assets.oneclick.es/M3_NyO_22d_2.svg' width=\"300\"&gt;"},{"name":"A3","label":"&lt;img src='https://blueberry-assets.oneclick.es/M3_NyO_22d_3.svg' width=\"300\"&gt;","incorrect":true},{"name":"A4","label":"&lt;img src='https://blueberry-assets.oneclick.es/M3_NyO_22d_4.svg' width=\"300\"&gt;","incorrect":true},{"name":"A5","label":"&lt;img src='https://blueberry-assets.oneclick.es/M3_NyO_22d_5.svg' width=\"300\"&gt;","incorrect":true},{"name":"A6","label":"&lt;img src='https://blueberry-assets.oneclick.es/M3_NyO_22d_6.svg' width=\"300\"&gt;","incorrect":true},{"name":"A7","label":"&lt;img src='https://blueberry-assets.oneclick.es/M3_NyO_22d_7.svg' width=\"300\"&gt;","incorrect":true},{"name":"A8","label":"&lt;img src='https://blueberry-assets.oneclick.es/M3_NyO_22d_8.svg' width=\"300\"&gt;","incorrect":true},{"name":"A9","label":"&lt;img src='https://blueberry-assets.oneclick.es/M3_NyO_22d_9.svg' width=\"300\"&gt;","incorrect":true},{"name":"A10","label":"&lt;img src='https://blueberry-assets.oneclick.es/M3_NyO_22d_10.svg' width=\"300\"&gt;","incorrect":true}],"uniques":true},"algorithm":{"name":"trueFalse","template":"Multiple choice – standard","params":{"countCorrect":1,"countIncorrect":2,"columns":3,"showCheckIcon":true}}}</v>
      </c>
      <c r="AA225" s="21" t="s">
        <v>1110</v>
      </c>
      <c r="AB225" s="22" t="str">
        <f t="shared" si="2"/>
        <v>M3-NyO-22d-I-1</v>
      </c>
      <c r="AC225" s="22" t="str">
        <f t="shared" si="3"/>
        <v>M3-NyO-22d-I-1-BR</v>
      </c>
      <c r="AD225" s="20" t="s">
        <v>47</v>
      </c>
      <c r="AE225" s="9"/>
      <c r="AF225" s="9" t="s">
        <v>48</v>
      </c>
      <c r="AG225" s="9" t="s">
        <v>49</v>
      </c>
    </row>
    <row r="226" ht="112.5" customHeight="1">
      <c r="A226" s="9" t="s">
        <v>1105</v>
      </c>
      <c r="B226" s="25" t="s">
        <v>1106</v>
      </c>
      <c r="C226" s="24" t="s">
        <v>35</v>
      </c>
      <c r="D226" s="10" t="s">
        <v>36</v>
      </c>
      <c r="E226" s="20"/>
      <c r="F226" s="13" t="s">
        <v>1111</v>
      </c>
      <c r="G226" s="13"/>
      <c r="H226" s="12"/>
      <c r="I226" s="11" t="s">
        <v>481</v>
      </c>
      <c r="J226" s="11" t="s">
        <v>278</v>
      </c>
      <c r="K226" s="12" t="s">
        <v>113</v>
      </c>
      <c r="L226" s="12" t="s">
        <v>113</v>
      </c>
      <c r="M226" s="11" t="s">
        <v>42</v>
      </c>
      <c r="N226" s="8" t="s">
        <v>1108</v>
      </c>
      <c r="O226" s="8" t="s">
        <v>1112</v>
      </c>
      <c r="P226" s="18"/>
      <c r="Q226" s="22"/>
      <c r="R226" s="18"/>
      <c r="S226" s="18"/>
      <c r="T226" s="18"/>
      <c r="U226" s="18"/>
      <c r="V226" s="18"/>
      <c r="W226" s="18"/>
      <c r="X226" s="22"/>
      <c r="Y226" s="20" t="s">
        <v>45</v>
      </c>
      <c r="Z226" s="21" t="str">
        <f t="shared" si="1"/>
        <v>{"id":"M3-NyO-22d-I-2-BR","stimulus":"&lt;p&gt;Selecione a figura que representa a fração &lt;span class=\"fr-math-v2 fr-draggable\" contenteditable=\"false\" data-original-math=\"\\(\\frac{2}{6}\\)\" draggable=\"true\"&gt;\\(\\frac{2}{6}\\)&lt;/span&gt;.&lt;/p&gt;","hint":"&lt;p&gt;O &lt;b&gt;denominador&lt;/b&gt; é o número de partes iguais em que a figura está dividida. O &lt;b&gt;numerador&lt;/b&gt; é o número de partes consideradas.&lt;/p&gt;","feedback":"&lt;p&gt;O &lt;b&gt;denominador,&lt;/b&gt; 6, é o número de partes iguais em que a figura é dividida.&lt;/p&gt;&lt;p&gt;O &lt;b&gt;numerador,&lt;/b&gt; 2, é o número de partes consideradas.&lt;/p&gt;","seed":{"parameters":[],"calculated":[{"name":"A1","label":"&lt;img src='https://blueberry-assets.oneclick.es/M3_NyO_22d_1.svg' width=\"300\"&gt;","incorrect":true},{"name":"A2","label":"&lt;img src='https://blueberry-assets.oneclick.es/M3_NyO_22d_2.svg' width=\"300\"&gt;","incorrect":true},{"name":"A3","label":"&lt;img src='https://blueberry-assets.oneclick.es/M3_NyO_22d_3.svg' width=\"300\"&gt;"},{"name":"A4","label":"&lt;img src='https://blueberry-assets.oneclick.es/M3_NyO_22d_4.svg' width=\"300\"&gt;"},{"name":"A5","label":"&lt;img src='https://blueberry-assets.oneclick.es/M3_NyO_22d_5.svg' width=\"300\"&gt;","incorrect":true},{"name":"A6","label":"&lt;img src='https://blueberry-assets.oneclick.es/M3_NyO_22d_6.svg' width=\"300\"&gt;","incorrect":true},{"name":"A7","label":"&lt;img src='https://blueberry-assets.oneclick.es/M3_NyO_22d_7.svg' width=\"300\"&gt;","incorrect":true},{"name":"A8","label":"&lt;img src='https://blueberry-assets.oneclick.es/M3_NyO_22d_8.svg' width=\"300\"&gt;","incorrect":true},{"name":"A9","label":"&lt;img src='https://blueberry-assets.oneclick.es/M3_NyO_22d_9.svg' width=\"300\"&gt;","incorrect":true},{"name":"A10","label":"&lt;img src='https://blueberry-assets.oneclick.es/M3_NyO_22d_10.svg' width=\"300\"&gt;","incorrect":true}],"uniques":true},"algorithm":{"name":"trueFalse","template":"Multiple choice – standard","params":{"countCorrect":1,"countIncorrect":2,"columns":3,"showCheckIcon":true}}}</v>
      </c>
      <c r="AA226" s="21" t="s">
        <v>1113</v>
      </c>
      <c r="AB226" s="22" t="str">
        <f t="shared" si="2"/>
        <v>M3-NyO-22d-I-2</v>
      </c>
      <c r="AC226" s="22" t="str">
        <f t="shared" si="3"/>
        <v>M3-NyO-22d-I-2-BR</v>
      </c>
      <c r="AD226" s="20" t="s">
        <v>47</v>
      </c>
      <c r="AE226" s="9"/>
      <c r="AF226" s="9" t="s">
        <v>48</v>
      </c>
      <c r="AG226" s="9" t="s">
        <v>49</v>
      </c>
    </row>
    <row r="227" ht="112.5" customHeight="1">
      <c r="A227" s="9" t="s">
        <v>1105</v>
      </c>
      <c r="B227" s="25" t="s">
        <v>1106</v>
      </c>
      <c r="C227" s="24" t="s">
        <v>35</v>
      </c>
      <c r="D227" s="10" t="s">
        <v>36</v>
      </c>
      <c r="E227" s="20"/>
      <c r="F227" s="13" t="s">
        <v>1114</v>
      </c>
      <c r="G227" s="13"/>
      <c r="H227" s="12"/>
      <c r="I227" s="11" t="s">
        <v>481</v>
      </c>
      <c r="J227" s="11" t="s">
        <v>278</v>
      </c>
      <c r="K227" s="12" t="s">
        <v>113</v>
      </c>
      <c r="L227" s="12" t="s">
        <v>113</v>
      </c>
      <c r="M227" s="14" t="s">
        <v>42</v>
      </c>
      <c r="N227" s="8" t="s">
        <v>1108</v>
      </c>
      <c r="O227" s="8" t="s">
        <v>1115</v>
      </c>
      <c r="P227" s="18"/>
      <c r="Q227" s="22"/>
      <c r="R227" s="18"/>
      <c r="S227" s="18"/>
      <c r="T227" s="18"/>
      <c r="U227" s="18"/>
      <c r="V227" s="18"/>
      <c r="W227" s="18"/>
      <c r="X227" s="22"/>
      <c r="Y227" s="20" t="s">
        <v>45</v>
      </c>
      <c r="Z227" s="21" t="str">
        <f t="shared" si="1"/>
        <v>{"id":"M3-NyO-22d-I-3-BR","stimulus":"&lt;p&gt;Selecione a figura que representa a fração &lt;span class=\"fr-math-v2 fr-draggable\" contenteditable=\"false\" data-original-math=\"\\(\\frac{3}{6}\\)\" draggable=\"true\"&gt;\\(\\frac{3}{6}\\)&lt;/span&gt;.&lt;/p&gt;","hint":"&lt;p&gt;O &lt;b&gt;denominador&lt;/b&gt; é o número de partes iguais em que a figura está dividida. O &lt;b&gt;numerador&lt;/b&gt; é o número de partes consideradas.&lt;/p&gt;","feedback":"&lt;p&gt;O &lt;b&gt;denominador,&lt;/b&gt; 6, é o número de partes iguais em que a figura é dividida.&lt;/p&gt;&lt;p&gt;O &lt;b&gt;numerador,&lt;/b&gt; 3, é o número de partes consideradas.&lt;/p&gt;","seed":{"parameters":[],"calculated":[{"name":"A1","label":"&lt;img src='https://blueberry-assets.oneclick.es/M3_NyO_22d_1.svg' width=\"300\"&gt;","incorrect":true},{"name":"A2","label":"&lt;img src='https://blueberry-assets.oneclick.es/M3_NyO_22d_2.svg' width=\"300\"&gt;","incorrect":true},{"name":"A3","label":"&lt;img src='https://blueberry-assets.oneclick.es/M3_NyO_22d_3.svg' width=\"300\"&gt;","incorrect":true},{"name":"A4","label":"&lt;img src='https://blueberry-assets.oneclick.es/M3_NyO_22d_4.svg' width=\"300\"&gt;","incorrect":true},{"name":"A5","label":"&lt;img src='https://blueberry-assets.oneclick.es/M3_NyO_22d_5.svg' width=\"300\"&gt;"},{"name":"A6","label":"&lt;img src='https://blueberry-assets.oneclick.es/M3_NyO_22d_6.svg' width=\"300\"&gt;"},{"name":"A7","label":"&lt;img src='https://blueberry-assets.oneclick.es/M3_NyO_22d_7.svg' width=\"300\"&gt;","incorrect":true},{"name":"A8","label":"&lt;img src='https://blueberry-assets.oneclick.es/M3_NyO_22d_8.svg' width=\"300\"&gt;","incorrect":true},{"name":"A9","label":"&lt;img src='https://blueberry-assets.oneclick.es/M3_NyO_22d_9.svg' width=\"300\"&gt;","incorrect":true},{"name":"A10","label":"&lt;img src='https://blueberry-assets.oneclick.es/M3_NyO_22d_10.svg' width=\"300\"&gt;","incorrect":true}],"uniques":true},"algorithm":{"name":"trueFalse","template":"Multiple choice – standard","params":{"countCorrect":1,"countIncorrect":2,"columns":3,"showCheckIcon":false}}}</v>
      </c>
      <c r="AA227" s="21" t="s">
        <v>1116</v>
      </c>
      <c r="AB227" s="22" t="str">
        <f t="shared" si="2"/>
        <v>M3-NyO-22d-I-3</v>
      </c>
      <c r="AC227" s="22" t="str">
        <f t="shared" si="3"/>
        <v>M3-NyO-22d-I-3-BR</v>
      </c>
      <c r="AD227" s="20" t="s">
        <v>47</v>
      </c>
      <c r="AE227" s="9"/>
      <c r="AF227" s="9" t="s">
        <v>48</v>
      </c>
      <c r="AG227" s="9" t="s">
        <v>49</v>
      </c>
    </row>
    <row r="228" ht="112.5" customHeight="1">
      <c r="A228" s="9" t="s">
        <v>1105</v>
      </c>
      <c r="B228" s="25" t="s">
        <v>1106</v>
      </c>
      <c r="C228" s="24" t="s">
        <v>35</v>
      </c>
      <c r="D228" s="10" t="s">
        <v>36</v>
      </c>
      <c r="E228" s="11"/>
      <c r="F228" s="13" t="s">
        <v>1117</v>
      </c>
      <c r="G228" s="13"/>
      <c r="H228" s="12"/>
      <c r="I228" s="11" t="s">
        <v>481</v>
      </c>
      <c r="J228" s="11" t="s">
        <v>278</v>
      </c>
      <c r="K228" s="12" t="s">
        <v>113</v>
      </c>
      <c r="L228" s="12" t="s">
        <v>113</v>
      </c>
      <c r="M228" s="11" t="s">
        <v>42</v>
      </c>
      <c r="N228" s="8" t="s">
        <v>1108</v>
      </c>
      <c r="O228" s="8" t="s">
        <v>1118</v>
      </c>
      <c r="P228" s="16"/>
      <c r="Q228" s="17"/>
      <c r="R228" s="18"/>
      <c r="S228" s="18"/>
      <c r="T228" s="18"/>
      <c r="U228" s="18"/>
      <c r="V228" s="18"/>
      <c r="W228" s="18"/>
      <c r="X228" s="19"/>
      <c r="Y228" s="20" t="s">
        <v>45</v>
      </c>
      <c r="Z228" s="21" t="str">
        <f t="shared" si="1"/>
        <v>{"id":"M3-NyO-22d-I-4-BR","stimulus":"&lt;p&gt;Selecione a figura que representa a fração &lt;span class=\"fr-math-v2 fr-draggable\" contenteditable=\"false\" data-original-math=\"\\(\\frac{7}{9}\\)\" draggable=\"true\"&gt;\\(\\frac{7}{9}\\)&lt;/span&gt;.&lt;/p&gt;","hint":"&lt;p&gt;O &lt;b&gt;denominador&lt;/b&gt; é o número de partes iguais em que a figura está dividida. O &lt;b&gt;numerador&lt;/b&gt; é o número de partes consideradas.&lt;/p&gt;","feedback":"&lt;p&gt;O &lt;b&gt;denominador,&lt;/b&gt; 9, é o número de partes iguais em que a figura é dividida.&lt;/p&gt;&lt;p&gt;O &lt;b&gt;numerador,&lt;/b&gt; 7, é o número de partes consideradas.&lt;/p&gt;","seed":{"parameters":[],"calculated":[{"name":"A1","label":"&lt;img src='https://blueberry-assets.oneclick.es/M3_NyO_22d_1.svg' width=\"300\"&gt;","incorrect":true},{"name":"A2","label":"&lt;img src='https://blueberry-assets.oneclick.es/M3_NyO_22d_2.svg' width=\"300\"&gt;","incorrect":true},{"name":"A3","label":"&lt;img src='https://blueberry-assets.oneclick.es/M3_NyO_22d_3.svg' width=\"300\"&gt;","incorrect":true},{"name":"A4","label":"&lt;img src='https://blueberry-assets.oneclick.es/M3_NyO_22d_4.svg' width=\"300\"&gt;","incorrect":true},{"name":"A5","label":"&lt;img src='https://blueberry-assets.oneclick.es/M3_NyO_22d_5.svg' width=\"300\"&gt;","incorrect":true},{"name":"A6","label":"&lt;img src='https://blueberry-assets.oneclick.es/M3_NyO_22d_6.svg' width=\"300\"&gt;","incorrect":true},{"name":"A7","label":"&lt;img src='https://blueberry-assets.oneclick.es/M3_NyO_22d_7.svg' width=\"300\"&gt;"},{"name":"A8","label":"&lt;img src='https://blueberry-assets.oneclick.es/M3_NyO_22d_8.svg' width=\"300\"&gt;"},{"name":"A9","label":"&lt;img src='https://blueberry-assets.oneclick.es/M3_NyO_22d_9.svg' width=\"300\"&gt;","incorrect":true},{"name":"A10","label":"&lt;img src='https://blueberry-assets.oneclick.es/M3_NyO_22d_10.svg' width=\"300\"&gt;","incorrect":true}],"uniques":true},"algorithm":{"name":"trueFalse","template":"Multiple choice – standard","params":{"countCorrect":1,"countIncorrect":2,"columns":3,"showCheckIcon":false}}}</v>
      </c>
      <c r="AA228" s="28" t="s">
        <v>1119</v>
      </c>
      <c r="AB228" s="22" t="str">
        <f t="shared" si="2"/>
        <v>M3-NyO-22d-I-4</v>
      </c>
      <c r="AC228" s="22" t="str">
        <f t="shared" si="3"/>
        <v>M3-NyO-22d-I-4-BR</v>
      </c>
      <c r="AD228" s="20" t="s">
        <v>47</v>
      </c>
      <c r="AE228" s="9"/>
      <c r="AF228" s="9" t="s">
        <v>48</v>
      </c>
      <c r="AG228" s="9" t="s">
        <v>49</v>
      </c>
    </row>
    <row r="229" ht="112.5" customHeight="1">
      <c r="A229" s="9" t="s">
        <v>1105</v>
      </c>
      <c r="B229" s="25" t="s">
        <v>1106</v>
      </c>
      <c r="C229" s="24" t="s">
        <v>35</v>
      </c>
      <c r="D229" s="10" t="s">
        <v>36</v>
      </c>
      <c r="E229" s="11"/>
      <c r="F229" s="13" t="s">
        <v>1120</v>
      </c>
      <c r="G229" s="13"/>
      <c r="H229" s="12"/>
      <c r="I229" s="11" t="s">
        <v>481</v>
      </c>
      <c r="J229" s="11" t="s">
        <v>278</v>
      </c>
      <c r="K229" s="12" t="s">
        <v>113</v>
      </c>
      <c r="L229" s="12" t="s">
        <v>113</v>
      </c>
      <c r="M229" s="11" t="s">
        <v>42</v>
      </c>
      <c r="N229" s="8" t="s">
        <v>1108</v>
      </c>
      <c r="O229" s="8" t="s">
        <v>1121</v>
      </c>
      <c r="P229" s="16"/>
      <c r="Q229" s="17"/>
      <c r="R229" s="18"/>
      <c r="S229" s="18"/>
      <c r="T229" s="18"/>
      <c r="U229" s="18"/>
      <c r="V229" s="18"/>
      <c r="W229" s="18"/>
      <c r="X229" s="19"/>
      <c r="Y229" s="20" t="s">
        <v>45</v>
      </c>
      <c r="Z229" s="21" t="str">
        <f t="shared" si="1"/>
        <v>{"id":"M3-NyO-22d-I-5-BR","stimulus":"&lt;p&gt;Selecione a figura que representa a fração &lt;span class=\"fr-math-v2 fr-draggable\" contenteditable=\"false\" data-original-math=\"\\(\\frac{4}{7}\\)\" draggable=\"true\"&gt;\\(\\frac{4}{7}\\)&lt;/span&gt;.&lt;/p&gt;","hint":"&lt;p&gt;O &lt;b&gt;denominador&lt;/b&gt; é o número de partes iguais em que a figura está dividida. O &lt;b&gt;numerador&lt;/b&gt; é o número de partes consideradas.&lt;/p&gt;","feedback":"&lt;p&gt;O &lt;b&gt;denominador,&lt;/b&gt; 7, é o número de partes iguais em que a figura é dividida.&lt;/p&gt;&lt;p&gt;O &lt;b&gt;numerador&lt;/b&gt;, 4, é o número de partes consideradas.&lt;/p&gt;","seed":{"parameters":[],"calculated":[{"name":"A1","label":"&lt;img src='https://blueberry-assets.oneclick.es/M3_NyO_22d_1.svg' width=\"300\"&gt;","incorrect":true},{"name":"A2","label":"&lt;img src='https://blueberry-assets.oneclick.es/M3_NyO_22d_2.svg' width=\"300\"&gt;","incorrect":true},{"name":"A3","label":"&lt;img src='https://blueberry-assets.oneclick.es/M3_NyO_22d_3.svg' width=\"300\"&gt;","incorrect":true},{"name":"A4","label":"&lt;img src='https://blueberry-assets.oneclick.es/M3_NyO_22d_4.svg' width=\"300\"&gt;","incorrect":true},{"name":"A5","label":"&lt;img src='https://blueberry-assets.oneclick.es/M3_NyO_22d_5.svg' width=\"300\"&gt;","incorrect":true},{"name":"A6","label":"&lt;img src='https://blueberry-assets.oneclick.es/M3_NyO_22d_6.svg' width=\"300\"&gt;","incorrect":true},{"name":"A7","label":"&lt;img src='https://blueberry-assets.oneclick.es/M3_NyO_22d_7.svg' width=\"300\"&gt;","incorrect":true},{"name":"A8","label":"&lt;img src='https://blueberry-assets.oneclick.es/M3_NyO_22d_8.svg' width=\"300\"&gt;","incorrect":true},{"name":"A9","label":"&lt;img src='https://blueberry-assets.oneclick.es/M3_NyO_22d_9.svg' width=\"300\"&gt;"},{"name":"A10","label":"&lt;img src='https://blueberry-assets.oneclick.es/M3_NyO_22d_10.svg' width=\"300\"&gt;"}],"uniques":true},"algorithm":{"name":"trueFalse","template":"Multiple choice – standard","params":{"countCorrect":1,"countIncorrect":2,"columns":3,"showCheckIcon":false}}}</v>
      </c>
      <c r="AA229" s="28" t="s">
        <v>1122</v>
      </c>
      <c r="AB229" s="22" t="str">
        <f t="shared" si="2"/>
        <v>M3-NyO-22d-I-5</v>
      </c>
      <c r="AC229" s="22" t="str">
        <f t="shared" si="3"/>
        <v>M3-NyO-22d-I-5-BR</v>
      </c>
      <c r="AD229" s="20" t="s">
        <v>47</v>
      </c>
      <c r="AE229" s="9"/>
      <c r="AF229" s="9" t="s">
        <v>48</v>
      </c>
      <c r="AG229" s="9" t="s">
        <v>49</v>
      </c>
    </row>
    <row r="230" ht="112.5" customHeight="1">
      <c r="A230" s="9" t="s">
        <v>1105</v>
      </c>
      <c r="B230" s="8" t="s">
        <v>1106</v>
      </c>
      <c r="C230" s="9" t="s">
        <v>50</v>
      </c>
      <c r="D230" s="10" t="s">
        <v>36</v>
      </c>
      <c r="E230" s="20"/>
      <c r="F230" s="13" t="s">
        <v>1123</v>
      </c>
      <c r="G230" s="13"/>
      <c r="H230" s="12"/>
      <c r="I230" s="11" t="s">
        <v>481</v>
      </c>
      <c r="J230" s="11" t="s">
        <v>92</v>
      </c>
      <c r="K230" s="12" t="s">
        <v>113</v>
      </c>
      <c r="L230" s="13" t="s">
        <v>1124</v>
      </c>
      <c r="M230" s="14" t="s">
        <v>42</v>
      </c>
      <c r="N230" s="8" t="s">
        <v>1108</v>
      </c>
      <c r="O230" s="8" t="s">
        <v>1125</v>
      </c>
      <c r="P230" s="18"/>
      <c r="Q230" s="22"/>
      <c r="R230" s="18"/>
      <c r="S230" s="18"/>
      <c r="T230" s="18"/>
      <c r="U230" s="18"/>
      <c r="V230" s="18"/>
      <c r="W230" s="18"/>
      <c r="X230" s="22"/>
      <c r="Y230" s="20" t="s">
        <v>45</v>
      </c>
      <c r="Z230" s="21" t="str">
        <f t="shared" si="1"/>
        <v>{
    "id": "M3-NyO-22d-E-1-BR",
    "stimulus": "&lt;p&gt;Escreva a fração que representa a região colorida da figura.&lt;/p&gt;&lt;div style=\"display:flex; justify-content:center;\"&gt;&lt;img src='https://blueberry-assets.oneclick.es/{{Q1}}' width=\"300\"&gt;&lt;/div&gt;",
    "template": "&lt;p&gt;A região colorida corresponde a {{response}} da figura.&lt;/p&gt;",
    "hint": "&lt;p&gt;O &lt;b&gt;denominador&lt;/b&gt; é o número de partes iguais em que a figura está dividida. O &lt;b&gt;numerador&lt;/b&gt; é o número de partes consideradas.&lt;/p&gt;",
    "feedback": "&lt;p&gt;O &lt;b&gt;denominador,&lt;/b&gt; 5, é o número de partes iguais em que a figura é dividida.&lt;/p&gt;&lt;p&gt;O &lt;b&gt;numerador&lt;/b&gt;, 2, é o número de partes consideradas.&lt;/p&gt;",
    "seed": {
        "parameters": [
            {
                "name": "Q1",
                "list": [
                    "M3_NyO_22d_1.svg",
                    "M3_NyO_22d_2.svg"
                ]
            }
        ],
        "calculated": [
            {
                "name": "A1",
                "function": "\\frac{2}{5}"
            }
        ],
        "uniques": true
    },
    "algorithm": {
        "name": "calculateOperation",
        "params": {
            "method": "equivLiteral",
            "keyboard": "INTERMEDIATE"
        }
    }
}</v>
      </c>
      <c r="AA230" s="71" t="s">
        <v>1126</v>
      </c>
      <c r="AB230" s="22" t="str">
        <f t="shared" si="2"/>
        <v>M3-NyO-22d-E-1</v>
      </c>
      <c r="AC230" s="22" t="str">
        <f t="shared" si="3"/>
        <v>M3-NyO-22d-E-1-BR</v>
      </c>
      <c r="AD230" s="20" t="s">
        <v>47</v>
      </c>
      <c r="AE230" s="9"/>
      <c r="AF230" s="9" t="s">
        <v>48</v>
      </c>
      <c r="AG230" s="9" t="s">
        <v>49</v>
      </c>
    </row>
    <row r="231" ht="112.5" customHeight="1">
      <c r="A231" s="9" t="s">
        <v>1105</v>
      </c>
      <c r="B231" s="8" t="s">
        <v>1106</v>
      </c>
      <c r="C231" s="9" t="s">
        <v>50</v>
      </c>
      <c r="D231" s="10" t="s">
        <v>36</v>
      </c>
      <c r="E231" s="11"/>
      <c r="F231" s="13" t="s">
        <v>1127</v>
      </c>
      <c r="G231" s="13"/>
      <c r="H231" s="12"/>
      <c r="I231" s="11" t="s">
        <v>481</v>
      </c>
      <c r="J231" s="9" t="s">
        <v>156</v>
      </c>
      <c r="K231" s="12" t="s">
        <v>113</v>
      </c>
      <c r="L231" s="13" t="s">
        <v>1128</v>
      </c>
      <c r="M231" s="14" t="s">
        <v>42</v>
      </c>
      <c r="N231" s="8" t="s">
        <v>1108</v>
      </c>
      <c r="O231" s="8" t="s">
        <v>1112</v>
      </c>
      <c r="P231" s="16"/>
      <c r="Q231" s="17"/>
      <c r="R231" s="18"/>
      <c r="S231" s="18"/>
      <c r="T231" s="18"/>
      <c r="U231" s="18"/>
      <c r="V231" s="18"/>
      <c r="W231" s="18"/>
      <c r="X231" s="22"/>
      <c r="Y231" s="20" t="s">
        <v>45</v>
      </c>
      <c r="Z231" s="21" t="str">
        <f t="shared" si="1"/>
        <v>{
    "id": "M3-NyO-22d-E-2-BR",
    "stimulus": "&lt;p&gt;Escreva a fração que representa a região colorida da figura.&lt;/p&gt;&lt;div style=\"display:flex; justify-content:center;\"&gt;&lt;img src='https://blueberry-assets.oneclick.es/{{Q1}}' width=\"300\"&gt;&lt;/div&gt;",
    "template": "&lt;p&gt;A região colorida corresponde a {{response}} da figura.&lt;/p&gt;",
    "hint": "&lt;p&gt;O &lt;b&gt;denominador&lt;/b&gt; é o número de partes iguais em que a figura está dividida. O &lt;b&gt;numerador&lt;/b&gt; é o número de partes consideradas.&lt;/p&gt;",
    "feedback": "&lt;p&gt;O &lt;b&gt;denominador,&lt;/b&gt; 6, é o número de partes iguais em que a figura é dividida.&lt;/p&gt;&lt;p&gt;O &lt;b&gt;numerador&lt;/b&gt;, 2, é o número de partes consideradas.&lt;/p&gt;",
    "seed": {
        "parameters": [
            {
                "name": "Q1",
                "list": [
                    "M3_NyO_22d_3.svg",
                    "M3_NyO_22d_4.svg"
                ]
            }
        ],
        "calculated": [
            {
                "name": "A1",
                "function": "\\frac{2}{6}"
            }
        ],
        "uniques": true
    },
    "algorithm": {
        "name": "calculateOperation",
        "params": {
            "method": "equivLiteral",
            "keyboard": "INTERMEDIATE"
        }
    }
}</v>
      </c>
      <c r="AA231" s="21" t="s">
        <v>1129</v>
      </c>
      <c r="AB231" s="22" t="str">
        <f t="shared" si="2"/>
        <v>M3-NyO-22d-E-2</v>
      </c>
      <c r="AC231" s="22" t="str">
        <f t="shared" si="3"/>
        <v>M3-NyO-22d-E-2-BR</v>
      </c>
      <c r="AD231" s="20" t="s">
        <v>47</v>
      </c>
      <c r="AE231" s="9"/>
      <c r="AF231" s="9" t="s">
        <v>48</v>
      </c>
      <c r="AG231" s="9" t="s">
        <v>49</v>
      </c>
    </row>
    <row r="232" ht="112.5" customHeight="1">
      <c r="A232" s="9" t="s">
        <v>1105</v>
      </c>
      <c r="B232" s="8" t="s">
        <v>1106</v>
      </c>
      <c r="C232" s="9" t="s">
        <v>50</v>
      </c>
      <c r="D232" s="10" t="s">
        <v>36</v>
      </c>
      <c r="E232" s="11"/>
      <c r="F232" s="13" t="s">
        <v>1130</v>
      </c>
      <c r="G232" s="13"/>
      <c r="H232" s="12"/>
      <c r="I232" s="11" t="s">
        <v>481</v>
      </c>
      <c r="J232" s="9" t="s">
        <v>156</v>
      </c>
      <c r="K232" s="12" t="s">
        <v>113</v>
      </c>
      <c r="L232" s="13" t="s">
        <v>1131</v>
      </c>
      <c r="M232" s="14" t="s">
        <v>42</v>
      </c>
      <c r="N232" s="8" t="s">
        <v>1108</v>
      </c>
      <c r="O232" s="8" t="s">
        <v>1115</v>
      </c>
      <c r="P232" s="16"/>
      <c r="Q232" s="17"/>
      <c r="R232" s="18"/>
      <c r="S232" s="18"/>
      <c r="T232" s="18"/>
      <c r="U232" s="18"/>
      <c r="V232" s="18"/>
      <c r="W232" s="18"/>
      <c r="X232" s="22"/>
      <c r="Y232" s="20" t="s">
        <v>45</v>
      </c>
      <c r="Z232" s="21" t="str">
        <f t="shared" si="1"/>
        <v>{
    "id": "M3-NyO-22d-E-3-BR",
    "stimulus": "&lt;p&gt;Escreva a fração que representa a região colorida da figura.&lt;/p&gt;&lt;div style=\"display:flex; justify-content:center;\"&gt;&lt;img src=\"https://blueberry-assets.oneclick.es/{{Q1}}\" width=\"300\"&gt;&lt;/img&gt;&lt;/div&gt;",
    "template": "&lt;p&gt;A região colorida corresponde a {{response}} da figura.&lt;/p&gt;",
    "hint": "&lt;p&gt;O &lt;b&gt;denominador&lt;/b&gt; é o número de partes iguais em que a figura está dividida. O &lt;b&gt;numerador&lt;/b&gt; é o número de partes consideradas.&lt;/p&gt;",
    "feedback": "&lt;p&gt;O &lt;b&gt;denominador,&lt;/b&gt; 6, é o número de partes iguais em que a figura é dividida.&lt;/p&gt;&lt;p&gt;O &lt;b&gt;numerador&lt;/b&gt;, 3, é o número de partes consideradas.&lt;/p&gt;",
    "seed": {
        "parameters": [
            {
                "name": "Q1",
                "list": [
                    "M3_NyO_22d_5.svg",
                    "M3_NyO_22d_6.svg"
                ]
            }
        ],
        "calculated": [
            {
                "name": "A1",
                "function": "\\frac{3}{6}"
            }
        ],
        "uniques": true
    },
    "algorithm": {
        "name": "calculateOperation",
        "params": {
            "method": "equivLiteral",
            "keyboard": "INTERMEDIATE"
        }
    }
}</v>
      </c>
      <c r="AA232" s="21" t="s">
        <v>1132</v>
      </c>
      <c r="AB232" s="22" t="str">
        <f t="shared" si="2"/>
        <v>M3-NyO-22d-E-3</v>
      </c>
      <c r="AC232" s="22" t="str">
        <f t="shared" si="3"/>
        <v>M3-NyO-22d-E-3-BR</v>
      </c>
      <c r="AD232" s="20" t="s">
        <v>47</v>
      </c>
      <c r="AE232" s="9"/>
      <c r="AF232" s="9" t="s">
        <v>48</v>
      </c>
      <c r="AG232" s="9" t="s">
        <v>49</v>
      </c>
    </row>
    <row r="233" ht="112.5" customHeight="1">
      <c r="A233" s="9" t="s">
        <v>1105</v>
      </c>
      <c r="B233" s="8" t="s">
        <v>1106</v>
      </c>
      <c r="C233" s="9" t="s">
        <v>50</v>
      </c>
      <c r="D233" s="10" t="s">
        <v>36</v>
      </c>
      <c r="E233" s="11"/>
      <c r="F233" s="13" t="s">
        <v>1133</v>
      </c>
      <c r="G233" s="13"/>
      <c r="H233" s="12"/>
      <c r="I233" s="11" t="s">
        <v>481</v>
      </c>
      <c r="J233" s="9" t="s">
        <v>156</v>
      </c>
      <c r="K233" s="12" t="s">
        <v>113</v>
      </c>
      <c r="L233" s="13" t="s">
        <v>1134</v>
      </c>
      <c r="M233" s="14" t="s">
        <v>42</v>
      </c>
      <c r="N233" s="8" t="s">
        <v>1108</v>
      </c>
      <c r="O233" s="8" t="s">
        <v>1118</v>
      </c>
      <c r="P233" s="16"/>
      <c r="Q233" s="17"/>
      <c r="R233" s="18"/>
      <c r="S233" s="18"/>
      <c r="T233" s="18"/>
      <c r="U233" s="18"/>
      <c r="V233" s="18"/>
      <c r="W233" s="18"/>
      <c r="X233" s="22"/>
      <c r="Y233" s="20" t="s">
        <v>45</v>
      </c>
      <c r="Z233" s="21" t="str">
        <f t="shared" si="1"/>
        <v>{
    "id": "M3-NyO-22d-E-4-BR",
    "stimulus": "&lt;p&gt;Escreva a fração que representa a região colorida da figura.&lt;/p&gt;&lt;div style=\"display:flex; justify-content:center;\"&gt;&lt;img src=\"https://blueberry-assets.oneclick.es/{{Q1}}\" width=\"300\"&gt;&lt;/img&gt;&lt;/div&gt;",
    "template": "&lt;p&gt;A região colorida corresponde a {{response}} da figura.&lt;/p&gt;",
    "hint": "&lt;p&gt;O &lt;b&gt;denominador&lt;/b&gt; é o número de partes iguais em que a figura está dividida. O &lt;b&gt;numerador&lt;/b&gt; é o número de partes consideradas.&lt;/p&gt;",
    "feedback": "&lt;p&gt;O &lt;b&gt;denominador,&lt;/b&gt; 9, é o número de partes iguais em que a figura é dividida.&lt;/p&gt;&lt;p&gt;O &lt;b&gt;numerador&lt;/b&gt;, 7, é o número de partes consideradas.&lt;/p&gt;",
    "seed": {
        "parameters": [
            {
                "name": "Q1",
                "list": [
                    "M3_NyO_22d_7.svg",
                    "M3_NyO_22d_8.svg"
                ]
            }
        ],
        "calculated": [
            {
                "name": "A1",
                "function": "\\frac{7}{9}"
            }
        ],
        "uniques": true
    },
    "algorithm": {
        "name": "calculateOperation",
        "params": {
            "method": "equivLiteral",
            "keyboard": "INTERMEDIATE"
        }
    }
}</v>
      </c>
      <c r="AA233" s="21" t="s">
        <v>1135</v>
      </c>
      <c r="AB233" s="22" t="str">
        <f t="shared" si="2"/>
        <v>M3-NyO-22d-E-4</v>
      </c>
      <c r="AC233" s="22" t="str">
        <f t="shared" si="3"/>
        <v>M3-NyO-22d-E-4-BR</v>
      </c>
      <c r="AD233" s="20" t="s">
        <v>47</v>
      </c>
      <c r="AE233" s="9"/>
      <c r="AF233" s="9" t="s">
        <v>48</v>
      </c>
      <c r="AG233" s="9" t="s">
        <v>49</v>
      </c>
    </row>
    <row r="234" ht="112.5" customHeight="1">
      <c r="A234" s="9" t="s">
        <v>1105</v>
      </c>
      <c r="B234" s="8" t="s">
        <v>1106</v>
      </c>
      <c r="C234" s="9" t="s">
        <v>50</v>
      </c>
      <c r="D234" s="10" t="s">
        <v>36</v>
      </c>
      <c r="E234" s="11"/>
      <c r="F234" s="13" t="s">
        <v>1136</v>
      </c>
      <c r="G234" s="13"/>
      <c r="H234" s="12"/>
      <c r="I234" s="11" t="s">
        <v>481</v>
      </c>
      <c r="J234" s="9" t="s">
        <v>156</v>
      </c>
      <c r="K234" s="12" t="s">
        <v>113</v>
      </c>
      <c r="L234" s="13" t="s">
        <v>1137</v>
      </c>
      <c r="M234" s="14" t="s">
        <v>42</v>
      </c>
      <c r="N234" s="8" t="s">
        <v>1108</v>
      </c>
      <c r="O234" s="8" t="s">
        <v>1121</v>
      </c>
      <c r="P234" s="16"/>
      <c r="Q234" s="17"/>
      <c r="R234" s="18"/>
      <c r="S234" s="18"/>
      <c r="T234" s="18"/>
      <c r="U234" s="18"/>
      <c r="V234" s="18"/>
      <c r="W234" s="18"/>
      <c r="X234" s="22"/>
      <c r="Y234" s="20" t="s">
        <v>45</v>
      </c>
      <c r="Z234" s="21" t="str">
        <f t="shared" si="1"/>
        <v>{
    "id": "M3-NyO-22d-E-5-BR",
    "stimulus": "&lt;p&gt;Escreva a fração que representa a região colorida da figura.&lt;/p&gt;&lt;div style=\"display:flex; justify-content:center;\"&gt;&lt;img src='https://blueberry-assets.oneclick.es/{{Q1}}' width=\"300\"&gt;&lt;/img&gt;&lt;/div&gt;",
    "template": "&lt;p&gt;A região colorida corresponde a {{response}} da figura.&lt;/p&gt;",
    "hint": "&lt;p&gt;O &lt;b&gt;denominador&lt;/b&gt; é o número de partes iguais em que a figura está dividida. O &lt;b&gt;numerador&lt;/b&gt; é o número de partes consideradas.&lt;/p&gt;",
    "feedback": "&lt;p&gt;O &lt;b&gt;denominador,&lt;/b&gt; 7, é o número de partes iguais em que a figura é dividida.&lt;/p&gt;&lt;p&gt;O &lt;b&gt;numerador&lt;/b&gt;, 4, é o número de partes consideradas.&lt;/p&gt;",
    "seed": {
        "parameters": [
            {
                "name": "Q1",
                "list": [
                    "M3_NyO_22d_9.svg",
                    "M3_NyO_22d_10.svg"
                ]
            }
        ],
        "calculated": [
            {
                "name": "A1",
                "function": "\\frac{4}{7}"
            }
        ],
        "uniques": true
    },
    "algorithm": {
        "name": "calculateOperation",
        "params": {
            "method": "equivLiteral",
            "keyboard": "INTERMEDIATE"
        }
    }
}</v>
      </c>
      <c r="AA234" s="71" t="s">
        <v>1138</v>
      </c>
      <c r="AB234" s="22" t="str">
        <f t="shared" si="2"/>
        <v>M3-NyO-22d-E-5</v>
      </c>
      <c r="AC234" s="22" t="str">
        <f t="shared" si="3"/>
        <v>M3-NyO-22d-E-5-BR</v>
      </c>
      <c r="AD234" s="20" t="s">
        <v>47</v>
      </c>
      <c r="AE234" s="9"/>
      <c r="AF234" s="9" t="s">
        <v>48</v>
      </c>
      <c r="AG234" s="9" t="s">
        <v>49</v>
      </c>
    </row>
    <row r="235" ht="112.5" customHeight="1">
      <c r="A235" s="9" t="s">
        <v>1105</v>
      </c>
      <c r="B235" s="8" t="s">
        <v>1106</v>
      </c>
      <c r="C235" s="9" t="s">
        <v>68</v>
      </c>
      <c r="D235" s="10" t="s">
        <v>36</v>
      </c>
      <c r="E235" s="11"/>
      <c r="F235" s="13" t="s">
        <v>1139</v>
      </c>
      <c r="G235" s="13"/>
      <c r="H235" s="46"/>
      <c r="I235" s="14" t="s">
        <v>481</v>
      </c>
      <c r="J235" s="9" t="s">
        <v>156</v>
      </c>
      <c r="K235" s="12" t="s">
        <v>113</v>
      </c>
      <c r="L235" s="13" t="s">
        <v>1140</v>
      </c>
      <c r="M235" s="14" t="s">
        <v>42</v>
      </c>
      <c r="N235" s="8" t="s">
        <v>1108</v>
      </c>
      <c r="O235" s="8" t="s">
        <v>1141</v>
      </c>
      <c r="P235" s="16"/>
      <c r="Q235" s="17"/>
      <c r="R235" s="18"/>
      <c r="S235" s="18"/>
      <c r="T235" s="18"/>
      <c r="U235" s="27"/>
      <c r="V235" s="18"/>
      <c r="W235" s="18"/>
      <c r="X235" s="22"/>
      <c r="Y235" s="20" t="s">
        <v>45</v>
      </c>
      <c r="Z235" s="21" t="str">
        <f t="shared" si="1"/>
        <v>{"id":"M3-NyO-22d-A-1-BR","stimulus":"&lt;p&gt;A figura a seguir representa as porções que sobraram de uma lasanha. Expresse essa quantidade como uma fração.&lt;/p&gt;&lt;img src='https://blueberry-assets.oneclick.es/M3_NyO_22d_11.svg' width=\"300\"&gt;","template":"&lt;p&gt;Sobraram {{response}} da lasanha.&lt;/p&gt;","hint":"&lt;p&gt;O &lt;b&gt;denominador&lt;/b&gt; é o número de partes iguais em que a figura está dividida. O &lt;b&gt;numerador&lt;/b&gt; é o número de partes consideradas.&lt;/p&gt;","feedback":"&lt;p&gt;O &lt;b&gt;denominador,&lt;/b&gt; 10, é o número de partes iguais em que a figura é dividida.&lt;/p&gt;&lt;p&gt;O &lt;b&gt;numerador&lt;/b&gt;, 3, é o número de partes consideradas.&lt;/p&gt;","seed":{"parameters":[],"calculated":[{"name":"A1","function":"\\frac{3}{10}"}],"uniques":true},"algorithm":{"name":"calculateOperation","params":{"method":"equivLiteral","keyboard":"INTERMEDIATE"}}}</v>
      </c>
      <c r="AA235" s="71" t="s">
        <v>1142</v>
      </c>
      <c r="AB235" s="22" t="str">
        <f t="shared" si="2"/>
        <v>M3-NyO-22d-A-1</v>
      </c>
      <c r="AC235" s="22" t="str">
        <f t="shared" si="3"/>
        <v>M3-NyO-22d-A-1-BR</v>
      </c>
      <c r="AD235" s="20" t="s">
        <v>47</v>
      </c>
      <c r="AE235" s="9"/>
      <c r="AF235" s="9" t="s">
        <v>48</v>
      </c>
      <c r="AG235" s="9" t="s">
        <v>49</v>
      </c>
    </row>
    <row r="236" ht="112.5" customHeight="1">
      <c r="A236" s="9" t="s">
        <v>1105</v>
      </c>
      <c r="B236" s="8" t="s">
        <v>1106</v>
      </c>
      <c r="C236" s="9" t="s">
        <v>68</v>
      </c>
      <c r="D236" s="10" t="s">
        <v>36</v>
      </c>
      <c r="E236" s="11"/>
      <c r="F236" s="13" t="s">
        <v>1143</v>
      </c>
      <c r="G236" s="13"/>
      <c r="H236" s="12"/>
      <c r="I236" s="11" t="s">
        <v>481</v>
      </c>
      <c r="J236" s="11" t="s">
        <v>92</v>
      </c>
      <c r="K236" s="12" t="s">
        <v>113</v>
      </c>
      <c r="L236" s="13" t="s">
        <v>1144</v>
      </c>
      <c r="M236" s="14" t="s">
        <v>42</v>
      </c>
      <c r="N236" s="8" t="s">
        <v>1108</v>
      </c>
      <c r="O236" s="8" t="s">
        <v>1145</v>
      </c>
      <c r="P236" s="16"/>
      <c r="Q236" s="17"/>
      <c r="R236" s="18"/>
      <c r="S236" s="18"/>
      <c r="T236" s="18"/>
      <c r="U236" s="27"/>
      <c r="V236" s="18"/>
      <c r="W236" s="18"/>
      <c r="X236" s="22"/>
      <c r="Y236" s="20" t="s">
        <v>45</v>
      </c>
      <c r="Z236" s="21" t="str">
        <f t="shared" si="1"/>
        <v>{"id":"M3-NyO-22d-A-2-BR","stimulus":"&lt;p&gt;Jorge pintou as seguintes pétalas de uma flor. Que fração representa as partes pintadas em relação ao todo?&lt;/p&gt;&lt;img src='https://blueberry-assets.oneclick.es/M3_NyO_22d_12.svg' width=\"300\"&gt;","template":"&lt;p&gt;A fração de pétalas pintadas é {{response}} do total.&lt;/p&gt;","hint":"&lt;p&gt;O &lt;b&gt;denominador&lt;/b&gt; é o número de partes iguais em que a figura está dividida. O &lt;b&gt;numerador&lt;/b&gt; é o número de partes consideradas.&lt;/p&gt;","feedback":"&lt;p&gt;O &lt;b&gt;denominador,&lt;/b&gt; 12, é o número de partes iguais em que a figura é dividida.&lt;/p&gt;&lt;p&gt;O &lt;b&gt;numerador&lt;/b&gt;, 8, é o número de partes consideradas.&lt;/p&gt;","seed":{"parameters":[],"calculated":[{"name":"A1","function":"\\frac{8}{12}"}],"uniques":true},"algorithm":{"name":"calculateOperation","params":{"method":"equivLiteral","keyboard":"INTERMEDIATE"}}}</v>
      </c>
      <c r="AA236" s="28" t="s">
        <v>1146</v>
      </c>
      <c r="AB236" s="22" t="str">
        <f t="shared" si="2"/>
        <v>M3-NyO-22d-A-2</v>
      </c>
      <c r="AC236" s="22" t="str">
        <f t="shared" si="3"/>
        <v>M3-NyO-22d-A-2-BR</v>
      </c>
      <c r="AD236" s="20" t="s">
        <v>47</v>
      </c>
      <c r="AE236" s="9"/>
      <c r="AF236" s="9" t="s">
        <v>48</v>
      </c>
      <c r="AG236" s="9" t="s">
        <v>49</v>
      </c>
    </row>
    <row r="237" ht="112.5" customHeight="1">
      <c r="A237" s="9" t="s">
        <v>1105</v>
      </c>
      <c r="B237" s="8" t="s">
        <v>1106</v>
      </c>
      <c r="C237" s="9" t="s">
        <v>68</v>
      </c>
      <c r="D237" s="10" t="s">
        <v>36</v>
      </c>
      <c r="E237" s="11"/>
      <c r="F237" s="13" t="s">
        <v>1147</v>
      </c>
      <c r="G237" s="13"/>
      <c r="H237" s="12"/>
      <c r="I237" s="11" t="s">
        <v>481</v>
      </c>
      <c r="J237" s="11" t="s">
        <v>92</v>
      </c>
      <c r="K237" s="12" t="s">
        <v>113</v>
      </c>
      <c r="L237" s="13" t="s">
        <v>1148</v>
      </c>
      <c r="M237" s="14" t="s">
        <v>42</v>
      </c>
      <c r="N237" s="8" t="s">
        <v>1108</v>
      </c>
      <c r="O237" s="8" t="s">
        <v>1149</v>
      </c>
      <c r="P237" s="16"/>
      <c r="Q237" s="17"/>
      <c r="R237" s="18"/>
      <c r="S237" s="18"/>
      <c r="T237" s="18"/>
      <c r="U237" s="27"/>
      <c r="V237" s="18"/>
      <c r="W237" s="18"/>
      <c r="X237" s="22"/>
      <c r="Y237" s="20" t="s">
        <v>45</v>
      </c>
      <c r="Z237" s="21" t="str">
        <f t="shared" si="1"/>
        <v>{"id":"M3-NyO-22d-A-3-BR","stimulus":"&lt;p&gt;A figura a seguir representa os gomos de uma laranja que Rosa ganhou. Que fração da laranja ela recebeu?&lt;/p&gt;&lt;img src='https://blueberry-assets.oneclick.es/M3_NyO_22d_13.svg' width=\"300\"&gt;","template":"&lt;p&gt;Ela recebeu {{response}} da laranja.&lt;/p&gt;","hint":"&lt;p&gt;O &lt;b&gt;denominador&lt;/b&gt; é o número de partes iguais em que a figura está dividida. O &lt;b&gt;numerador&lt;/b&gt; é o número de partes consideradas.&lt;/p&gt;","feedback":"&lt;p&gt;O &lt;b&gt;denominador,&lt;/b&gt; 10, é o número de partes iguais em que a figura é dividida.&lt;/p&gt;&lt;p&gt;O &lt;b&gt;numerador&lt;/b&gt;, 4, é o número de partes consideradas.&lt;/p&gt;","seed":{"parameters":[],"calculated":[{"name":"A1","function":"\\frac{4}{10}"}],"uniques":true},"algorithm":{"name":"calculateOperation","params":{"method":"equivLiteral","keyboard":"INTERMEDIATE"}}}</v>
      </c>
      <c r="AA237" s="28" t="s">
        <v>1150</v>
      </c>
      <c r="AB237" s="22" t="str">
        <f t="shared" si="2"/>
        <v>M3-NyO-22d-A-3</v>
      </c>
      <c r="AC237" s="22" t="str">
        <f t="shared" si="3"/>
        <v>M3-NyO-22d-A-3-BR</v>
      </c>
      <c r="AD237" s="20" t="s">
        <v>47</v>
      </c>
      <c r="AE237" s="9"/>
      <c r="AF237" s="9" t="s">
        <v>48</v>
      </c>
      <c r="AG237" s="9" t="s">
        <v>49</v>
      </c>
    </row>
    <row r="238" ht="112.5" customHeight="1">
      <c r="A238" s="9" t="s">
        <v>1105</v>
      </c>
      <c r="B238" s="8" t="s">
        <v>1106</v>
      </c>
      <c r="C238" s="9" t="s">
        <v>68</v>
      </c>
      <c r="D238" s="10" t="s">
        <v>36</v>
      </c>
      <c r="E238" s="11"/>
      <c r="F238" s="45" t="s">
        <v>1151</v>
      </c>
      <c r="G238" s="45"/>
      <c r="H238" s="12"/>
      <c r="I238" s="11" t="s">
        <v>481</v>
      </c>
      <c r="J238" s="11" t="s">
        <v>92</v>
      </c>
      <c r="K238" s="12" t="s">
        <v>113</v>
      </c>
      <c r="L238" s="13" t="s">
        <v>1152</v>
      </c>
      <c r="M238" s="14" t="s">
        <v>42</v>
      </c>
      <c r="N238" s="8" t="s">
        <v>1108</v>
      </c>
      <c r="O238" s="8" t="s">
        <v>1153</v>
      </c>
      <c r="P238" s="16"/>
      <c r="Q238" s="17"/>
      <c r="R238" s="18"/>
      <c r="S238" s="18"/>
      <c r="T238" s="18"/>
      <c r="U238" s="27"/>
      <c r="V238" s="18"/>
      <c r="W238" s="18"/>
      <c r="X238" s="22"/>
      <c r="Y238" s="20" t="s">
        <v>45</v>
      </c>
      <c r="Z238" s="21" t="str">
        <f t="shared" si="1"/>
        <v>{"id":"M3-NyO-22d-A-4-BR","stimulus":"&lt;p&gt;A figura a seguir representa um terreno que um agricultor dividiu em partes iguais e plantou tomates. Que fração representa a parte do terreno onde foram plantados tomates?&lt;/p&gt;&lt;img src='https://blueberry-assets.oneclick.es/M3_NyO_22d_14.svg' width=\"300\"&gt;","template":"&lt;p&gt;Foram plantados tomates em {{response}} do terreno.&lt;/p&gt;","hint":"&lt;p&gt;O &lt;b&gt;denominador&lt;/b&gt; é o número de partes iguais em que a figura está dividida. O &lt;b&gt;numerador&lt;/b&gt; é o número de partes consideradas.&lt;/p&gt;","feedback":"&lt;p&gt;O &lt;b&gt;denominador,&lt;/b&gt; 8, é o número de partes iguais em que a figura é dividida.&lt;/p&gt;&lt;p&gt;O &lt;b&gt;numerador&lt;/b&gt;, 5, é o número de partes consideradas.&lt;/p&gt;","seed":{"parameters":[],"calculated":[{"name":"A1","function":"\\frac{5}{8}"}],"uniques":true},"algorithm":{"name":"calculateOperation","params":{"method":"equivLiteral","keyboard":"INTERMEDIATE"}}}</v>
      </c>
      <c r="AA238" s="28" t="s">
        <v>1154</v>
      </c>
      <c r="AB238" s="22" t="str">
        <f t="shared" si="2"/>
        <v>M3-NyO-22d-A-4</v>
      </c>
      <c r="AC238" s="22" t="str">
        <f t="shared" si="3"/>
        <v>M3-NyO-22d-A-4-BR</v>
      </c>
      <c r="AD238" s="20" t="s">
        <v>47</v>
      </c>
      <c r="AE238" s="9"/>
      <c r="AF238" s="9" t="s">
        <v>48</v>
      </c>
      <c r="AG238" s="9" t="s">
        <v>49</v>
      </c>
    </row>
    <row r="239" ht="112.5" customHeight="1">
      <c r="A239" s="9" t="s">
        <v>1105</v>
      </c>
      <c r="B239" s="8" t="s">
        <v>1106</v>
      </c>
      <c r="C239" s="9" t="s">
        <v>68</v>
      </c>
      <c r="D239" s="10" t="s">
        <v>36</v>
      </c>
      <c r="E239" s="11"/>
      <c r="F239" s="13" t="s">
        <v>1155</v>
      </c>
      <c r="G239" s="13"/>
      <c r="H239" s="12"/>
      <c r="I239" s="22" t="s">
        <v>481</v>
      </c>
      <c r="J239" s="11" t="s">
        <v>92</v>
      </c>
      <c r="K239" s="12" t="s">
        <v>113</v>
      </c>
      <c r="L239" s="13" t="s">
        <v>1128</v>
      </c>
      <c r="M239" s="14" t="s">
        <v>42</v>
      </c>
      <c r="N239" s="8" t="s">
        <v>1108</v>
      </c>
      <c r="O239" s="8" t="s">
        <v>1156</v>
      </c>
      <c r="P239" s="16"/>
      <c r="Q239" s="17"/>
      <c r="R239" s="18"/>
      <c r="S239" s="18"/>
      <c r="T239" s="18"/>
      <c r="U239" s="18"/>
      <c r="V239" s="18"/>
      <c r="W239" s="18"/>
      <c r="X239" s="22"/>
      <c r="Y239" s="20" t="s">
        <v>45</v>
      </c>
      <c r="Z239" s="21" t="str">
        <f t="shared" si="1"/>
        <v>{"id":"M3-NyO-22d-A-5-BR","stimulus":"&lt;p&gt;A figura a seguir representa uma caixa com queijos que Alex ganhou. Que fração de queijos ele ainda tem?&lt;/p&gt;&lt;img src='https://blueberry-assets.oneclick.es/M3_NyO_22d_15.svg' width=\"300\"&gt;","template":"&lt;p&gt;Ainda restam {{response}} do total de queijos.&lt;/p&gt;","hint":"&lt;p&gt;O &lt;b&gt;denominador&lt;/b&gt; é o número de partes iguais em que a figura está dividida. O &lt;b&gt;numerador&lt;/b&gt; é o número de partes consideradas.&lt;/p&gt;","feedback":"&lt;p&gt;O &lt;b&gt;denominador,&lt;/b&gt; 6, é o número de partes iguais em que a figura é dividida.&lt;/p&gt;&lt;p&gt;O &lt;b&gt;numerador&lt;/b&gt;, 2, é o número de partes consideradas.&lt;/p&gt;","seed":{"parameters":[],"calculated":[{"name":"A1","function":"\\frac{2}{6}"}],"uniques":true},"algorithm":{"name":"calculateOperation","params":{"method":"equivLiteral","keyboard":"INTERMEDIATE"}}}</v>
      </c>
      <c r="AA239" s="28" t="s">
        <v>1157</v>
      </c>
      <c r="AB239" s="22" t="str">
        <f t="shared" si="2"/>
        <v>M3-NyO-22d-A-5</v>
      </c>
      <c r="AC239" s="22" t="str">
        <f t="shared" si="3"/>
        <v>M3-NyO-22d-A-5-BR</v>
      </c>
      <c r="AD239" s="20" t="s">
        <v>47</v>
      </c>
      <c r="AE239" s="9"/>
      <c r="AF239" s="9" t="s">
        <v>48</v>
      </c>
      <c r="AG239" s="9" t="s">
        <v>49</v>
      </c>
    </row>
    <row r="240" ht="112.5" customHeight="1">
      <c r="A240" s="9" t="s">
        <v>1158</v>
      </c>
      <c r="B240" s="8" t="s">
        <v>1159</v>
      </c>
      <c r="C240" s="9" t="s">
        <v>35</v>
      </c>
      <c r="D240" s="10" t="s">
        <v>36</v>
      </c>
      <c r="E240" s="11"/>
      <c r="F240" s="13" t="s">
        <v>1160</v>
      </c>
      <c r="G240" s="13"/>
      <c r="H240" s="12"/>
      <c r="I240" s="11" t="s">
        <v>38</v>
      </c>
      <c r="J240" s="11" t="s">
        <v>278</v>
      </c>
      <c r="K240" s="12" t="s">
        <v>1161</v>
      </c>
      <c r="L240" s="12" t="s">
        <v>1162</v>
      </c>
      <c r="M240" s="14" t="s">
        <v>42</v>
      </c>
      <c r="N240" s="46" t="s">
        <v>1163</v>
      </c>
      <c r="O240" s="46" t="s">
        <v>1164</v>
      </c>
      <c r="P240" s="18"/>
      <c r="Q240" s="22"/>
      <c r="R240" s="18"/>
      <c r="S240" s="18"/>
      <c r="T240" s="18"/>
      <c r="U240" s="18"/>
      <c r="V240" s="18"/>
      <c r="W240" s="18"/>
      <c r="X240" s="22"/>
      <c r="Y240" s="20" t="s">
        <v>45</v>
      </c>
      <c r="Z240" s="21" t="str">
        <f t="shared" si="1"/>
        <v>{"id":"M3-NyO-22e-I-1-BR","stimulus":"&lt;p&gt;A qual operação a seguir a fração &lt;span class=\"fr-math-v2 fr-draggable\" contenteditable=\"false\" data-original-math=\"\\(\\frac{{{Q1}}}{{{T1}}}\\)\" draggable=\"true\"&gt;\\(\\frac{{{Q1}}}{{{T1}}}\\)&lt;/span&gt; é equivalente?&lt;/p&gt;","hint":"&lt;p&gt;Uma fração é equivalente a uma divisão.&lt;/p&gt;","feedback":"&lt;p&gt;Uma fração é equivalente a uma divisão.&lt;/p&gt;&lt;p style=\"text-align: center\"&gt;&lt;span class=\"fr-math-v2 fr-draggable\" contenteditable=\"false\" data-original-math=\"\\(\\frac{{{Q1}}}{{{T1}}}\\)\" draggable=\"true\"&gt;\\(\\frac{{{Q1}}}{{{T1}}}\\)&lt;/span&gt; = {{Q1}} : {{T1}}&lt;/p&gt;","seed":{"parameters":[{"name":"Q1","label":null,"min":1,"max":9,"step":1},{"name":"Q2","label":null,"min":1,"max":9,"step":1}],"calculated":[{"name":"T1","function":"{{Q1}}+{{Q2}}","temp":true},{"name":"A1","label":"{{Q1}} : {{T1}}"},{"name":"A2","label":"{{Q1}} + {{T1}}","incorrect":true},{"name":"A3","label":"{{Q1}} − {{T1}}","incorrect":true},{"name":"A4","label":"{{Q1}} × {{T1}}","incorrect":true},{"name":"A5","label":"{{Q1}}&lt;sup&gt;{{T1}}&lt;/sup&gt;","incorrect":true}],"uniques":true},"algorithm":{"name":"trueFalse","template":"Multiple choice – standard","params":{"countCorrect":1,"countIncorrect":2,"showCheckIcon":false,
            "columns": 3
        }
    }
}</v>
      </c>
      <c r="AA240" s="21" t="s">
        <v>1165</v>
      </c>
      <c r="AB240" s="22" t="str">
        <f t="shared" si="2"/>
        <v>M3-NyO-22e-I-1</v>
      </c>
      <c r="AC240" s="22" t="str">
        <f t="shared" si="3"/>
        <v>M3-NyO-22e-I-1-BR</v>
      </c>
      <c r="AD240" s="20" t="s">
        <v>47</v>
      </c>
      <c r="AE240" s="24"/>
      <c r="AF240" s="9" t="s">
        <v>48</v>
      </c>
      <c r="AG240" s="9" t="s">
        <v>49</v>
      </c>
    </row>
    <row r="241" ht="112.5" customHeight="1">
      <c r="A241" s="9" t="s">
        <v>1158</v>
      </c>
      <c r="B241" s="8" t="s">
        <v>1159</v>
      </c>
      <c r="C241" s="9" t="s">
        <v>50</v>
      </c>
      <c r="D241" s="10" t="s">
        <v>36</v>
      </c>
      <c r="E241" s="11"/>
      <c r="F241" s="13" t="s">
        <v>1166</v>
      </c>
      <c r="G241" s="13"/>
      <c r="H241" s="12"/>
      <c r="I241" s="11"/>
      <c r="J241" s="11" t="s">
        <v>92</v>
      </c>
      <c r="K241" s="12" t="s">
        <v>1161</v>
      </c>
      <c r="L241" s="12" t="s">
        <v>1167</v>
      </c>
      <c r="M241" s="14" t="s">
        <v>42</v>
      </c>
      <c r="N241" s="46" t="s">
        <v>1163</v>
      </c>
      <c r="O241" s="46" t="s">
        <v>1164</v>
      </c>
      <c r="P241" s="18"/>
      <c r="Q241" s="22"/>
      <c r="R241" s="18"/>
      <c r="S241" s="18"/>
      <c r="T241" s="18"/>
      <c r="U241" s="18"/>
      <c r="V241" s="18"/>
      <c r="W241" s="18"/>
      <c r="X241" s="22"/>
      <c r="Y241" s="20" t="s">
        <v>45</v>
      </c>
      <c r="Z241" s="21" t="str">
        <f t="shared" si="1"/>
        <v>{"id":"M3-NyO-22e-E-1-BR","stimulus":"&lt;p&gt;Escreva a divisão {{Q1}} : {{T1}} em forma de fração.&lt;/p&gt;","template":"&lt;p&gt;Essa divisão equivale à fração {{response}}.&lt;/p&gt;","hint":"Uma fração é equivalente a uma divisão.","feedback":"&lt;p&gt;Uma fração é equivalente a uma divisão.&lt;/p&gt;&lt;p style=\"text-align: center\"&gt;{{Q1}} : {{T1}} = &lt;span class=\"fr-math-v2 fr-draggable\" contenteditable=\"false\" data-original-math=\"\\(\\frac{{{Q1}}}{{{T1}}}\\)\" draggable=\"true\"&gt;\\(\\frac{{{Q1}}}{{{T1}}}\\)&lt;/span&gt;&lt;/p&gt;","seed":{"parameters":[{"name":"Q1","label":null,"min":1,"max":9,"step":1},{"name":"Q2","label":null,"min":1,"max":9,"step":1}],"calculated":[{"name":"T1","label":"{{function}}","function":"{{Q1}}+{{Q2}}","temp":true},{"name":"A1","label":"{{function}}","function":"\\frac{{{Q1}}}{{{T1}}}"}],"uniques":true},"algorithm":{"name":"calculateOperation","params":{"method":"equivLiteral","keyboard":"INTERMEDIATE"}}}</v>
      </c>
      <c r="AA241" s="21" t="s">
        <v>1168</v>
      </c>
      <c r="AB241" s="22" t="str">
        <f t="shared" si="2"/>
        <v>M3-NyO-22e-E-1</v>
      </c>
      <c r="AC241" s="22" t="str">
        <f t="shared" si="3"/>
        <v>M3-NyO-22e-E-1-BR</v>
      </c>
      <c r="AD241" s="20" t="s">
        <v>47</v>
      </c>
      <c r="AE241" s="24"/>
      <c r="AF241" s="9" t="s">
        <v>48</v>
      </c>
      <c r="AG241" s="9" t="s">
        <v>49</v>
      </c>
    </row>
    <row r="242" ht="112.5" customHeight="1">
      <c r="A242" s="9" t="s">
        <v>1169</v>
      </c>
      <c r="B242" s="69" t="s">
        <v>1170</v>
      </c>
      <c r="C242" s="9" t="s">
        <v>35</v>
      </c>
      <c r="D242" s="10" t="s">
        <v>36</v>
      </c>
      <c r="E242" s="11"/>
      <c r="F242" s="13" t="s">
        <v>1171</v>
      </c>
      <c r="G242" s="13"/>
      <c r="H242" s="12" t="s">
        <v>1172</v>
      </c>
      <c r="I242" s="22" t="s">
        <v>38</v>
      </c>
      <c r="J242" s="11" t="s">
        <v>278</v>
      </c>
      <c r="K242" s="13" t="s">
        <v>1173</v>
      </c>
      <c r="L242" s="13" t="s">
        <v>1174</v>
      </c>
      <c r="M242" s="14" t="s">
        <v>42</v>
      </c>
      <c r="N242" s="32" t="s">
        <v>1175</v>
      </c>
      <c r="O242" s="8" t="s">
        <v>1176</v>
      </c>
      <c r="P242" s="18"/>
      <c r="Q242" s="22"/>
      <c r="R242" s="18"/>
      <c r="S242" s="18"/>
      <c r="T242" s="18"/>
      <c r="U242" s="18"/>
      <c r="V242" s="18"/>
      <c r="W242" s="18"/>
      <c r="X242" s="22"/>
      <c r="Y242" s="20" t="s">
        <v>45</v>
      </c>
      <c r="Z242" s="21" t="str">
        <f t="shared" si="1"/>
        <v>{"id":"M3-NyO-23a-I-1-BR","stimulus":"&lt;p&gt;Selecione a comparação correta.&lt;/p&gt;","hint":"&lt;p&gt;Quando os denominadores são iguais, comparam-se os numeradores.&lt;/p&gt;","feedback":"&lt;p&gt;Quando os denominadores são iguais, compare os numeradores.&lt;/p&gt;&lt;p&gt;Sendo assim, &lt;span class=\"fr-math-v2 fr-draggable\" contenteditable=\"false\" data-original-math=\"\\(\\frac{{{Q1}}}{{{T10}}}\\)\" draggable=\"true\"&gt;\\(\\frac{{{Q1}}}{{{T10}}}\\)&lt;/span&gt; &lt; &lt;span class=\"fr-math-v2 fr-draggable\" contenteditable=\"false\" data-original-math=\"\\(\\frac{{{T2}}}{{{T10}}}\\)\" draggable=\"true\"&gt;\\(\\frac{{{T2}}}{{{T10}}}\\)&lt;/span&gt; porque {{Q1}} &lt; {{T2}}.&lt;/p&gt;","seed":{"parameters":[{"name":"Q1","min":1,"max":9,"step":1},{"name":"Q2","min":1,"max":9,"step":1},{"name":"Q3","min":1,"max":9,"step":1},{"name":"Q4","min":1,"max":9,"step":1},{"name":"Q5","min":1,"max":9,"step":1},{"name":"Q6","min":1,"max":9,"step":1},{"name":"Q7","min":1,"max":9,"step":1},{"name":"Q8","min":1,"max":9,"step":1}],"calculated":[{"name":"T2","function":"{{Q1}}+{{Q2}}","temp":true},{"name":"T3","function":"{{Q3}}+{{Q4}}","temp":true},{"name":"T5","function":"{{Q5}}+{{Q6}}","temp":true},{"name":"T8","function":"{{Q7}}+{{Q8}}","temp":true},{"name":"T10","function":"math.max({{Q1}}, {{Q2}})+{{Q3}}","temp":true},{"name":"T11","function":"math.max({{Q3}}, {{Q4}})+{{Q5}}","temp":true},{"name":"T12","function":"math.max({{Q5}}, {{Q6}})+{{Q7}}","temp":true},{"name":"T13","function":"math.max({{Q7}}, {{Q8}})+{{Q1}}","temp":true},{"name":"A1","label":"&lt;span class=\"fr-math-v2 fr-draggable\" contenteditable=\"false\" data-original-math=\"\\(\\frac{{{Q1}}}{{{T10}}}\\)\" draggable=\"true\"&gt;\\(\\frac{{{Q1}}}{{{T10}}}\\)&lt;/span&gt; &lt; &lt;span class=\"fr-math-v2 fr-draggable\" contenteditable=\"false\" data-original-math=\"\\(\\frac{{{T2}}}{{{T10}}}\\)\" draggable=\"true\"&gt;\\(\\frac{{{T2}}}{{{T10}}}\\)&lt;/span&gt;"},{"name":"A2","label":"&lt;span class=\"fr-math-v2 fr-draggable\" contenteditable=\"false\" data-original-math=\"\\(\\frac{{{T3}}}{{{T11}}}\\)\" draggable=\"true\"&gt;\\(\\frac{{{T3}}}{{{T11}}}\\)&lt;/span&gt; &gt; &lt;span class=\"fr-math-v2 fr-draggable\" contenteditable=\"false\" data-original-math=\"\\(\\frac{{{Q4}}}{{{T11}}}\\)\" draggable=\"true\"&gt;\\(\\frac{{{Q4}}}{{{T11}}}\\)&lt;/span&gt;"},{"name":"A3","label":"&lt;span class=\"fr-math-v2 fr-draggable\" contenteditable=\"false\" data-original-math=\"\\(\\frac{{{T5}}}{{{T12}}}\\)\" draggable=\"true\"&gt;\\(\\frac{{{T5}}}{{{T12}}}\\)&lt;/span&gt; &lt; &lt;span class=\"fr-math-v2 fr-draggable\" contenteditable=\"false\" data-original-math=\"\\(\\frac{{{Q6}}}{{{T12}}}\\)\" draggable=\"true\"&gt;\\(\\frac{{{Q6}}}{{{T12}}}\\)&lt;/span&gt;","incorrect":true},{"name":"A4","label":"&lt;span class=\"fr-math-v2 fr-draggable\" contenteditable=\"false\" data-original-math=\"\\(\\frac{{{Q7}}}{{{T13}}}\\)\" draggable=\"true\"&gt;\\(\\frac{{{Q7}}}{{{T13}}}\\)&lt;/span&gt; &gt; &lt;span class=\"fr-math-v2 fr-draggable\" contenteditable=\"false\" data-original-math=\"\\(\\frac{{{T8}}}{{{T13}}}\\)\" draggable=\"true\"&gt;\\(\\frac{{{T8}}}{{{T13}}}\\)&lt;/span&gt;","incorrect":true}],"uniques":true},"algorithm":{"name":"trueFalse","template":"Multiple choice – standard","params":{"countCorrect":1,"countIncorrect":2,"showCheckIcon": false,
            "columns": 3
        }
    }
}</v>
      </c>
      <c r="AA242" s="21" t="s">
        <v>1177</v>
      </c>
      <c r="AB242" s="22" t="str">
        <f t="shared" si="2"/>
        <v>M3-NyO-23a-I-1</v>
      </c>
      <c r="AC242" s="22" t="str">
        <f t="shared" si="3"/>
        <v>M3-NyO-23a-I-1-BR</v>
      </c>
      <c r="AD242" s="20" t="s">
        <v>47</v>
      </c>
      <c r="AE242" s="9"/>
      <c r="AF242" s="9" t="s">
        <v>48</v>
      </c>
      <c r="AG242" s="9" t="s">
        <v>49</v>
      </c>
    </row>
    <row r="243" ht="112.5" customHeight="1">
      <c r="A243" s="9" t="s">
        <v>1169</v>
      </c>
      <c r="B243" s="69" t="s">
        <v>1170</v>
      </c>
      <c r="C243" s="9" t="s">
        <v>50</v>
      </c>
      <c r="D243" s="10" t="s">
        <v>36</v>
      </c>
      <c r="E243" s="11"/>
      <c r="F243" s="13" t="s">
        <v>1178</v>
      </c>
      <c r="G243" s="13"/>
      <c r="H243" s="12" t="s">
        <v>1179</v>
      </c>
      <c r="I243" s="22" t="s">
        <v>38</v>
      </c>
      <c r="J243" s="11" t="s">
        <v>1180</v>
      </c>
      <c r="K243" s="13" t="s">
        <v>1181</v>
      </c>
      <c r="L243" s="13" t="s">
        <v>1182</v>
      </c>
      <c r="M243" s="14" t="s">
        <v>42</v>
      </c>
      <c r="N243" s="32" t="s">
        <v>1175</v>
      </c>
      <c r="O243" s="15" t="s">
        <v>1183</v>
      </c>
      <c r="P243" s="15" t="s">
        <v>1184</v>
      </c>
      <c r="Q243" s="22"/>
      <c r="R243" s="18"/>
      <c r="S243" s="18"/>
      <c r="T243" s="18"/>
      <c r="U243" s="18"/>
      <c r="V243" s="18"/>
      <c r="W243" s="18"/>
      <c r="X243" s="22"/>
      <c r="Y243" s="20" t="s">
        <v>45</v>
      </c>
      <c r="Z243" s="21" t="str">
        <f t="shared" si="1"/>
        <v>{"id":"M3-NyO-23a-E-1-BR","stimulus":"&lt;p&gt;Arraste e ordene as seguintes frações da menor para a maior.&lt;/p&gt;","template":"&lt;p style=\"text-align:center;\"&gt;{{response}} &lt; {{response}} &lt; {{response}}&lt;/p&gt;","hint":"&lt;p&gt;Quando os denominadores são iguais, comparam-se os numeradores.&lt;/p&gt;","feedback":"&lt;p&gt;Quando os denominadores são iguais, compare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{{T4}}.&lt;/p&gt;","seed":{"parameters":[{"name":"Q1","min":1,"max":9,"step":1},{"name":"Q2","min":1,"max":9,"step":1},{"name":"Q3","min":1,"max":9,"step":1},{"name":"Q4","min":1,"max":9,"step":1}],"calculated":[{"name":"T1","function":"math.max({{Q2}}, {{Q3}}, {{Q4}})+{{Q1}}","temp":true},{"name":"T2","function":"math.min({{Q2}},{{Q3}},{{Q4}})","temp":true},{"name":"T3","function":"{{Q2}}+{{Q3}}+{{Q4}}-math.min({{Q2}},{{Q3}},{{Q4}})-math.max({{Q2}},{{Q3}},{{Q4}})","temp":true},{"name":"T4","function":"math.max({{Q2}},{{Q3}},{{Q4}})","temp":true},{"name":"A1","label":"&lt;span class=\"fr-math-v2 fr-draggable\" contenteditable=\"false\" data-original-math=\"\\(\\frac{{{T2}}}{{{T1}}}\\)\" draggable=\"true\"&gt;\\(\\frac{{{T2}}}{{{T1}}}\\)&lt;/span&gt;","function":""},{"name":"A2","label":"&lt;span class=\"fr-math-v2 fr-draggable\" contenteditable=\"false\" data-original-math=\"\\(\\frac{{{T3}}}{{{T1}}}\\)\" draggable=\"true\"&gt;\\(\\frac{{{T3}}}{{{T1}}}\\)&lt;/span&gt;","function":""},{"name":"A3","label":"&lt;span class=\"fr-math-v2 fr-draggable\" contenteditable=\"false\" data-original-math=\"\\(\\frac{{{T4}}}{{{T1}}}\\)\" draggable=\"true\"&gt;\\(\\frac{{{T4}}}{{{T1}}}\\)&lt;/span&gt;","function":""}],"uniques":true},"algorithm":{"name":"calculateOperation","template":"Cloze with drag &amp; drop","params":{"keyboard":"INTERMEDIATE"}}}</v>
      </c>
      <c r="AA243" s="28" t="s">
        <v>1185</v>
      </c>
      <c r="AB243" s="22" t="str">
        <f t="shared" si="2"/>
        <v>M3-NyO-23a-E-1</v>
      </c>
      <c r="AC243" s="22" t="str">
        <f t="shared" si="3"/>
        <v>M3-NyO-23a-E-1-BR</v>
      </c>
      <c r="AD243" s="20" t="s">
        <v>47</v>
      </c>
      <c r="AE243" s="9"/>
      <c r="AF243" s="9" t="s">
        <v>48</v>
      </c>
      <c r="AG243" s="9" t="s">
        <v>49</v>
      </c>
    </row>
    <row r="244" ht="112.5" customHeight="1">
      <c r="A244" s="9" t="s">
        <v>1169</v>
      </c>
      <c r="B244" s="25" t="s">
        <v>1170</v>
      </c>
      <c r="C244" s="24" t="s">
        <v>50</v>
      </c>
      <c r="D244" s="10" t="s">
        <v>36</v>
      </c>
      <c r="E244" s="11"/>
      <c r="F244" s="13" t="s">
        <v>1186</v>
      </c>
      <c r="G244" s="13"/>
      <c r="H244" s="12" t="s">
        <v>1187</v>
      </c>
      <c r="I244" s="22" t="s">
        <v>38</v>
      </c>
      <c r="J244" s="11" t="s">
        <v>1180</v>
      </c>
      <c r="K244" s="13" t="s">
        <v>1181</v>
      </c>
      <c r="L244" s="13" t="s">
        <v>1188</v>
      </c>
      <c r="M244" s="14" t="s">
        <v>42</v>
      </c>
      <c r="N244" s="32" t="s">
        <v>1175</v>
      </c>
      <c r="O244" s="15" t="s">
        <v>1189</v>
      </c>
      <c r="P244" s="15" t="s">
        <v>1184</v>
      </c>
      <c r="Q244" s="22"/>
      <c r="R244" s="18"/>
      <c r="S244" s="18"/>
      <c r="T244" s="18"/>
      <c r="U244" s="18"/>
      <c r="V244" s="18"/>
      <c r="W244" s="18"/>
      <c r="X244" s="22"/>
      <c r="Y244" s="20" t="s">
        <v>45</v>
      </c>
      <c r="Z244" s="21" t="str">
        <f t="shared" si="1"/>
        <v>{"id":"M3-NyO-23a-E-2-BR","stimulus":"&lt;p&gt;Arraste e ordene las seguintes frações da maior para a menor.&lt;/p&gt;","template":"&lt;p style=\"text-align:center;\"&gt;{{response}} &gt; {{response}} &gt; {{response}}&lt;/p&gt;","hint":"&lt;p&gt;Quando os denominadores são iguais, comparam-se os numeradores.&lt;/p&gt;","feedback":"&lt;p&gt;Quando os denominadores são iguais, compare os numeradores.&lt;/p&gt;&lt;p&gt;Sendo assim, &lt;span class=\"fr-math-v2 fr-draggable\" contenteditable=\"false\" data-original-math=\"\\(\\frac{{{T4}}}{{{T1}}}\\)\" draggable=\"true\"&gt;\\(\\frac{{{T4}}}{{{T1}}}\\)&lt;/span&gt; &gt; &lt;span class=\"fr-math-v2 fr-draggable\" contenteditable=\"false\" data-original-math=\"\\(\\frac{{{T3}}}{{{T1}}}\\)\" draggable=\"true\"&gt;\\(\\frac{{{T3}}}{{{T1}}}\\)&lt;/span&gt; &gt; &lt;span class=\"fr-math-v2 fr-draggable\" contenteditable=\"false\" data-original-math=\"\\(\\frac{{{T2}}}{{{T1}}}\\)\" draggable=\"true\"&gt;\\(\\frac{{{T2}}}{{{T1}}}\\)&lt;/span&gt; porque {{T4}} &gt; {{T3}} &gt; {{T2}}.&lt;/p&gt;","seed":{"parameters":[{"name":"Q1","min":1,"max":9,"step":1},{"name":"Q2","min":1,"max":9,"step":1},{"name":"Q3","min":1,"max":9,"step":1},{"name":"Q4","min":1,"max":9,"step":1}],"calculated":[{"name":"T1","function":"math.max({{Q2}}, {{Q3}}, {{Q4}})+{{Q1}}","temp":true},{"name":"T2","function":"math.min({{Q2}},{{Q3}},{{Q4}})","temp":true},{"name":"T3","function":"{{Q2}}+{{Q3}}+{{Q4}}-math.min({{Q2}},{{Q3}},{{Q4}})-math.max({{Q2}},{{Q3}},{{Q4}})","temp":true},{"name":"T4","function":"math.max({{Q2}},{{Q3}},{{Q4}})","temp":true},{"name":"A1","label":"&lt;span class=\"fr-math-v2 fr-draggable\" contenteditable=\"false\" data-original-math=\"\\(\\frac{{{T4}}}{{{T1}}}\\)\" draggable=\"true\"&gt;\\(\\frac{{{T4}}}{{{T1}}}\\)&lt;/span&gt;","function":""},{"name":"A2","label":"&lt;span class=\"fr-math-v2 fr-draggable\" contenteditable=\"false\" data-original-math=\"\\(\\frac{{{T3}}}{{{T1}}}\\)\" draggable=\"true\"&gt;\\(\\frac{{{T3}}}{{{T1}}}\\)&lt;/span&gt;","function":""},{"name":"A3","label":"&lt;span class=\"fr-math-v2 fr-draggable\" contenteditable=\"false\" data-original-math=\"\\(\\frac{{{T2}}}{{{T1}}}\\)\" draggable=\"true\"&gt;\\(\\frac{{{T2}}}{{{T1}}}\\)&lt;/span&gt;","function":""}],"uniques":true},"algorithm":{"name":"calculateOperation","template":"Cloze with drag &amp; drop","params":{"keyboard":"INTERMEDIATE"}}}</v>
      </c>
      <c r="AA244" s="28" t="s">
        <v>1190</v>
      </c>
      <c r="AB244" s="22" t="str">
        <f t="shared" si="2"/>
        <v>M3-NyO-23a-E-2</v>
      </c>
      <c r="AC244" s="22" t="str">
        <f t="shared" si="3"/>
        <v>M3-NyO-23a-E-2-BR</v>
      </c>
      <c r="AD244" s="20" t="s">
        <v>47</v>
      </c>
      <c r="AE244" s="9"/>
      <c r="AF244" s="9" t="s">
        <v>48</v>
      </c>
      <c r="AG244" s="9" t="s">
        <v>49</v>
      </c>
    </row>
    <row r="245" ht="112.5" customHeight="1">
      <c r="A245" s="9" t="s">
        <v>1169</v>
      </c>
      <c r="B245" s="69" t="s">
        <v>1170</v>
      </c>
      <c r="C245" s="9" t="s">
        <v>68</v>
      </c>
      <c r="D245" s="10" t="s">
        <v>36</v>
      </c>
      <c r="E245" s="11"/>
      <c r="F245" s="13" t="s">
        <v>1191</v>
      </c>
      <c r="G245" s="13"/>
      <c r="H245" s="12" t="s">
        <v>1192</v>
      </c>
      <c r="I245" s="22" t="s">
        <v>38</v>
      </c>
      <c r="J245" s="11" t="s">
        <v>1180</v>
      </c>
      <c r="K245" s="13" t="s">
        <v>1193</v>
      </c>
      <c r="L245" s="13" t="s">
        <v>1194</v>
      </c>
      <c r="M245" s="14" t="s">
        <v>42</v>
      </c>
      <c r="N245" s="32" t="s">
        <v>1175</v>
      </c>
      <c r="O245" s="15" t="s">
        <v>1183</v>
      </c>
      <c r="P245" s="15" t="s">
        <v>1195</v>
      </c>
      <c r="Q245" s="22"/>
      <c r="R245" s="18"/>
      <c r="S245" s="18"/>
      <c r="T245" s="18"/>
      <c r="U245" s="18"/>
      <c r="V245" s="18"/>
      <c r="W245" s="18"/>
      <c r="X245" s="22"/>
      <c r="Y245" s="20" t="s">
        <v>45</v>
      </c>
      <c r="Z245" s="21" t="str">
        <f t="shared" si="1"/>
        <v>{"id":"M3-NyO-23a-A-1-BR","stimulus":"&lt;p&gt;Em uma plataforma de &lt;i&gt;streaming&lt;/i&gt;, &lt;span class=\"fr-math-v2 fr-draggable\" contenteditable=\"false\" data-original-math=\"\\(\\frac{{{Q1}}}{{{T1}}}\\)\" draggable=\"true\"&gt;\\(\\frac{{{Q1}}}{{{T1}}}\\)&lt;/span&gt; dos filmes são de romance, &lt;span class=\"fr-math-v2 fr-draggable\" contenteditable=\"false\" data-original-math=\"\\(\\frac{{{Q2}}}{{{T1}}}\\)\" draggable=\"true\"&gt;\\(\\frac{{{Q2}}}{{{T1}}}\\)&lt;/span&gt; são de aventura e &lt;span class=\"fr-math-v2 fr-draggable\" contenteditable=\"false\" data-original-math=\"\\(\\frac{{{Q3}}}{{{T1}}}\\)\" draggable=\"true\"&gt;\\(\\frac{{{Q3}}}{{{T1}}}\\)&lt;/span&gt;, de animação. Arraste e ordene as frações da menor para a maior.&lt;/p&gt;","template":"&lt;p style=\"text-align:center;\"&gt;{{response}} &lt; {{response}} &lt; {{response}}&lt;/p&gt;","hint":"&lt;p&gt;Quando os denominadores são iguais, comparam-se os numeradores.&lt;/p&gt;","feedback":"&lt;p&gt;Quando os denominadores são iguais, compare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min":1,"max":9,"step":1},{"name":"Q2","min":1,"max":9,"step":1},{"name":"Q3","min":1,"max":9,"step":1}],"calculated":[{"name":"T1","function":"{{Q1}}+{{Q2}}+{{Q3}}","temp":true},{"name":"T2","function":"math.min({{Q1}},{{Q2}},{{Q3}})","temp":true},{"name":"T3","function":"{{Q1}}+{{Q2}}+{{Q3}}-math.min({{Q1}},{{Q2}},{{Q3}})-math.max({{Q1}},{{Q2}},{{Q3}})","temp":true},{"name":"T4","function":"math.max({{Q1}},{{Q2}},{{Q3}})","temp":true},{"name":"A1","label":"&lt;span class=\"fr-math-v2 fr-draggable\" contenteditable=\"false\" data-original-math=\"\\(\\frac{{{T2}}}{{{T1}}}\\)\" draggable=\"true\"&gt;\\(\\frac{{{T2}}}{{{T1}}}\\)&lt;/span&gt;","function":""},{"name":"A2","label":"&lt;span class=\"fr-math-v2 fr-draggable\" contenteditable=\"false\" data-original-math=\"\\(\\frac{{{T3}}}{{{T1}}}\\)\" draggable=\"true\"&gt;\\(\\frac{{{T3}}}{{{T1}}}\\)&lt;/span&gt;","function":""},{"name":"A3","label":"&lt;span class=\"fr-math-v2 fr-draggable\" contenteditable=\"false\" data-original-math=\"\\(\\frac{{{T4}}}{{{T1}}}\\)\" draggable=\"true\"&gt;\\(\\frac{{{T4}}}{{{T1}}}\\)&lt;/span&gt;","function":""}],"uniques":true},"algorithm":{"name":"calculateOperation","template":"Cloze with drag &amp; drop","params":{"keyboard":"INTERMEDIATE"}}}</v>
      </c>
      <c r="AA245" s="28" t="s">
        <v>1196</v>
      </c>
      <c r="AB245" s="22" t="str">
        <f t="shared" si="2"/>
        <v>M3-NyO-23a-A-1</v>
      </c>
      <c r="AC245" s="22" t="str">
        <f t="shared" si="3"/>
        <v>M3-NyO-23a-A-1-BR</v>
      </c>
      <c r="AD245" s="20" t="s">
        <v>47</v>
      </c>
      <c r="AE245" s="9"/>
      <c r="AF245" s="9" t="s">
        <v>48</v>
      </c>
      <c r="AG245" s="9" t="s">
        <v>49</v>
      </c>
    </row>
    <row r="246" ht="112.5" customHeight="1">
      <c r="A246" s="9" t="s">
        <v>1169</v>
      </c>
      <c r="B246" s="69" t="s">
        <v>1170</v>
      </c>
      <c r="C246" s="9" t="s">
        <v>68</v>
      </c>
      <c r="D246" s="10" t="s">
        <v>36</v>
      </c>
      <c r="E246" s="11"/>
      <c r="F246" s="13" t="s">
        <v>1197</v>
      </c>
      <c r="G246" s="13"/>
      <c r="H246" s="12" t="s">
        <v>1198</v>
      </c>
      <c r="I246" s="22" t="s">
        <v>38</v>
      </c>
      <c r="J246" s="11" t="s">
        <v>1180</v>
      </c>
      <c r="K246" s="13" t="s">
        <v>1193</v>
      </c>
      <c r="L246" s="13" t="s">
        <v>1199</v>
      </c>
      <c r="M246" s="14" t="s">
        <v>42</v>
      </c>
      <c r="N246" s="32" t="s">
        <v>1175</v>
      </c>
      <c r="O246" s="15" t="s">
        <v>1200</v>
      </c>
      <c r="P246" s="15" t="s">
        <v>1195</v>
      </c>
      <c r="Q246" s="22"/>
      <c r="R246" s="18"/>
      <c r="S246" s="18"/>
      <c r="T246" s="18"/>
      <c r="U246" s="18"/>
      <c r="V246" s="18"/>
      <c r="W246" s="18"/>
      <c r="X246" s="22"/>
      <c r="Y246" s="20" t="s">
        <v>45</v>
      </c>
      <c r="Z246" s="21" t="str">
        <f t="shared" si="1"/>
        <v>{"id":"M3-NyO-23a-A-2-BR","stimulus":"&lt;p&gt;Na &lt;i&gt;playlist&lt;/i&gt; de Karina, &lt;span class=\"fr-math-v2 fr-draggable\" contenteditable=\"false\" data-original-math=\"\\(\\frac{{{Q1}}}{{{T1}}}\\)\" draggable=\"true\"&gt;\\(\\frac{{{Q1}}}{{{T1}}}\\)&lt;/span&gt; das músicas são em espanhol, &lt;span class=\"fr-math-v2 fr-draggable\" contenteditable=\"false\" data-original-math=\"\\(\\frac{{{Q2}}}{{{T1}}}\\)\" draggable=\"true\"&gt;\\(\\frac{{{Q2}}}{{{T1}}}\\)&lt;/span&gt; são em inglês e &lt;span class=\"fr-math-v2 fr-draggable\" contenteditable=\"false\" data-original-math=\"\\(\\frac{{{Q3}}}{{{T1}}}\\)\" draggable=\"true\"&gt;\\(\\frac{{{Q3}}}{{{T1}}}\\)&lt;/span&gt;, em coreano. Arraste e ordene as frações da maior para a menor.&lt;/p&gt;","template":"&lt;p style=\"text-align:center;\"&gt;{{response}} &gt; {{response}} &gt; {{response}}&lt;/p&gt;","hint":"&lt;p&gt;Quando os denominadores são iguais, comparam-se os numeradores.&lt;/p&gt;","feedback":"&lt;p&gt;Quando os denominadores são iguais, compare os numeradores.&lt;/p&gt;&lt;p&gt;Sendo assim, &lt;span class=\"fr-math-v2 fr-draggable\" contenteditable=\"false\" data-original-math=\"\\(\\frac{{{T4}}}{{{T1}}}\\)\" draggable=\"true\"&gt;\\(\\frac{{{T4}}}{{{T1}}}\\)&lt;/span&gt; &gt; &lt;span class=\"fr-math-v2 fr-draggable\" contenteditable=\"false\" data-original-math=\"\\(\\frac{{{T3}}}{{{T1}}}\\)\" draggable=\"true\"&gt;\\(\\frac{{{T3}}}{{{T1}}}\\)&lt;/span&gt; &gt; &lt;span class=\"fr-math-v2 fr-draggable\" contenteditable=\"false\" data-original-math=\"\\(\\frac{{{T2}}}{{{T1}}}\\)\" draggable=\"true\"&gt;\\(\\frac{{{T2}}}{{{T1}}}\\)&lt;/span&gt; porque {{T4}} &gt; {{T3}} &gt; {{T2}}.&lt;/p&gt;","seed":{"parameters":[{"name":"Q1","min":1,"max":9,"step":1},{"name":"Q2","min":1,"max":9,"step":1},{"name":"Q3","min":1,"max":9,"step":1}],"calculated":[{"name":"T1","function":"{{Q1}}+{{Q2}}+{{Q3}}","temp":true},{"name":"T2","function":"math.min({{Q1}},{{Q2}},{{Q3}})","temp":true},{"name":"T3","function":"{{Q1}}+{{Q2}}+{{Q3}}-math.min({{Q1}},{{Q2}},{{Q3}})-math.max({{Q1}},{{Q2}},{{Q3}})","temp":true},{"name":"T4","function":"math.max({{Q1}},{{Q2}},{{Q3}})","temp":true},{"name":"A1","label":"&lt;span class=\"fr-math-v2 fr-draggable\" contenteditable=\"false\" data-original-math=\"\\(\\frac{{{T4}}}{{{T1}}}\\)\" draggable=\"true\"&gt;\\(\\frac{{{T4}}}{{{T1}}}\\)&lt;/span&gt;","function":""},{"name":"A2","label":"&lt;span class=\"fr-math-v2 fr-draggable\" contenteditable=\"false\" data-original-math=\"\\(\\frac{{{T3}}}{{{T1}}}\\)\" draggable=\"true\"&gt;\\(\\frac{{{T3}}}{{{T1}}}\\)&lt;/span&gt;","function":""},{"name":"A3","label":"&lt;span class=\"fr-math-v2 fr-draggable\" contenteditable=\"false\" data-original-math=\"\\(\\frac{{{T2}}}{{{T1}}}\\)\" draggable=\"true\"&gt;\\(\\frac{{{T2}}}{{{T1}}}\\)&lt;/span&gt;","function":""}],"uniques":true},"algorithm":{"name":"calculateOperation","template":"Cloze with drag &amp; drop","params":{"keyboard":"INTERMEDIATE"}}}</v>
      </c>
      <c r="AA246" s="28" t="s">
        <v>1201</v>
      </c>
      <c r="AB246" s="22" t="str">
        <f t="shared" si="2"/>
        <v>M3-NyO-23a-A-2</v>
      </c>
      <c r="AC246" s="22" t="str">
        <f t="shared" si="3"/>
        <v>M3-NyO-23a-A-2-BR</v>
      </c>
      <c r="AD246" s="20" t="s">
        <v>47</v>
      </c>
      <c r="AE246" s="9"/>
      <c r="AF246" s="9" t="s">
        <v>48</v>
      </c>
      <c r="AG246" s="9" t="s">
        <v>49</v>
      </c>
    </row>
    <row r="247" ht="112.5" customHeight="1">
      <c r="A247" s="9" t="s">
        <v>1169</v>
      </c>
      <c r="B247" s="69" t="s">
        <v>1170</v>
      </c>
      <c r="C247" s="9" t="s">
        <v>68</v>
      </c>
      <c r="D247" s="10" t="s">
        <v>36</v>
      </c>
      <c r="E247" s="11"/>
      <c r="F247" s="13" t="s">
        <v>1202</v>
      </c>
      <c r="G247" s="13"/>
      <c r="H247" s="12" t="s">
        <v>1203</v>
      </c>
      <c r="I247" s="22" t="s">
        <v>38</v>
      </c>
      <c r="J247" s="11" t="s">
        <v>1180</v>
      </c>
      <c r="K247" s="13" t="s">
        <v>1193</v>
      </c>
      <c r="L247" s="13" t="s">
        <v>1204</v>
      </c>
      <c r="M247" s="14" t="s">
        <v>42</v>
      </c>
      <c r="N247" s="32" t="s">
        <v>1175</v>
      </c>
      <c r="O247" s="15" t="s">
        <v>1205</v>
      </c>
      <c r="P247" s="15" t="s">
        <v>1195</v>
      </c>
      <c r="Q247" s="22"/>
      <c r="R247" s="18"/>
      <c r="S247" s="18"/>
      <c r="T247" s="18"/>
      <c r="U247" s="18"/>
      <c r="V247" s="18"/>
      <c r="W247" s="18"/>
      <c r="X247" s="22"/>
      <c r="Y247" s="20" t="s">
        <v>45</v>
      </c>
      <c r="Z247" s="21" t="str">
        <f t="shared" si="1"/>
        <v>{"id":"M3-NyO-23a-A-3-BR","stimulus":"&lt;p&gt;No aquário de uma cidade do Amazonas, &lt;span class=\"fr-math-v2 fr-draggable\" contenteditable=\"false\" data-original-math=\"\\(\\frac{{{Q1}}}{{{T1}}}\\)\" draggable=\"true\"&gt;\\(\\frac{{{Q1}}}{{{T1}}}\\)&lt;/span&gt; dos peixes são tucunarés, &lt;span class=\"fr-math-v2 fr-draggable\" contenteditable=\"false\" data-original-math=\"\\(\\frac{{{Q2}}}{{{T1}}}\\)\" draggable=\"true\"&gt;\\(\\frac{{{Q2}}}{{{T1}}}\\)&lt;/span&gt; são pirarucus e &lt;span class=\"fr-math-v2 fr-draggable\" contenteditable=\"false\" data-original-math=\"\\(\\frac{{{Q3}}}{{{T1}}}\\)\" draggable=\"true\"&gt;\\(\\frac{{{Q3}}}{{{T1}}}\\)&lt;/span&gt;, arraias. Arraste e ordene as frações desses peixes da menor para a maior.&lt;/p&gt;","template":"&lt;p style=\"text-align:center;\"&gt;{{response}} &lt; {{response}} &lt; {{response}}&lt;/p&gt;","hint":"&lt;p&gt;Quando os denominadores são iguais, comparam-se os numeradores.&lt;/p&gt;","feedback":"&lt;p&gt;Quando os denominadores são iguais, compare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min":1,"max":9,"step":1},{"name":"Q2","min":1,"max":9,"step":1},{"name":"Q3","min":1,"max":9,"step":1}],"calculated":[{"name":"T1","function":"{{Q1}}+{{Q2}}+{{Q3}}","temp":true},{"name":"T2","function":"math.min({{Q1}},{{Q2}},{{Q3}})","temp":true},{"name":"T3","function":"{{Q1}}+{{Q2}}+{{Q3}}-math.min({{Q1}},{{Q2}},{{Q3}})-math.max({{Q1}},{{Q2}},{{Q3}})","temp":true},{"name":"T4","function":"math.max({{Q1}},{{Q2}},{{Q3}})","temp":true},{"name":"A1","label":"&lt;span class=\"fr-math-v2 fr-draggable\" contenteditable=\"false\" data-original-math=\"\\(\\frac{{{T2}}}{{{T1}}}\\)\" draggable=\"true\"&gt;\\(\\frac{{{T2}}}{{{T1}}}\\)&lt;/span&gt;","function":""},{"name":"A2","label":"&lt;span class=\"fr-math-v2 fr-draggable\" contenteditable=\"false\" data-original-math=\"\\(\\frac{{{T3}}}{{{T1}}}\\)\" draggable=\"true\"&gt;\\(\\frac{{{T3}}}{{{T1}}}\\)&lt;/span&gt;","function":""},{"name":"A3","label":"&lt;span class=\"fr-math-v2 fr-draggable\" contenteditable=\"false\" data-original-math=\"\\(\\frac{{{T4}}}{{{T1}}}\\)\" draggable=\"true\"&gt;\\(\\frac{{{T4}}}{{{T1}}}\\)&lt;/span&gt;","function":""}],"uniques":true},"algorithm":{"name":"calculateOperation","template":"Cloze with drag &amp; drop","params":{"keyboard":"INTERMEDIATE"}}}</v>
      </c>
      <c r="AA247" s="28" t="s">
        <v>1206</v>
      </c>
      <c r="AB247" s="22" t="str">
        <f t="shared" si="2"/>
        <v>M3-NyO-23a-A-3</v>
      </c>
      <c r="AC247" s="22" t="str">
        <f t="shared" si="3"/>
        <v>M3-NyO-23a-A-3-BR</v>
      </c>
      <c r="AD247" s="20" t="s">
        <v>47</v>
      </c>
      <c r="AE247" s="9"/>
      <c r="AF247" s="9" t="s">
        <v>48</v>
      </c>
      <c r="AG247" s="9" t="s">
        <v>49</v>
      </c>
    </row>
    <row r="248" ht="112.5" customHeight="1">
      <c r="A248" s="9" t="s">
        <v>1169</v>
      </c>
      <c r="B248" s="69" t="s">
        <v>1170</v>
      </c>
      <c r="C248" s="9" t="s">
        <v>68</v>
      </c>
      <c r="D248" s="10" t="s">
        <v>36</v>
      </c>
      <c r="E248" s="11"/>
      <c r="F248" s="45" t="s">
        <v>1207</v>
      </c>
      <c r="G248" s="45"/>
      <c r="H248" s="46"/>
      <c r="I248" s="14" t="s">
        <v>38</v>
      </c>
      <c r="J248" s="14" t="s">
        <v>1180</v>
      </c>
      <c r="K248" s="13" t="s">
        <v>1193</v>
      </c>
      <c r="L248" s="45" t="s">
        <v>1208</v>
      </c>
      <c r="M248" s="14" t="s">
        <v>42</v>
      </c>
      <c r="N248" s="32" t="s">
        <v>1175</v>
      </c>
      <c r="O248" s="15" t="s">
        <v>1209</v>
      </c>
      <c r="P248" s="15" t="s">
        <v>1195</v>
      </c>
      <c r="Q248" s="17"/>
      <c r="R248" s="18"/>
      <c r="S248" s="18"/>
      <c r="T248" s="18"/>
      <c r="U248" s="18"/>
      <c r="V248" s="18"/>
      <c r="W248" s="18"/>
      <c r="X248" s="19"/>
      <c r="Y248" s="20" t="s">
        <v>45</v>
      </c>
      <c r="Z248" s="21" t="str">
        <f t="shared" si="1"/>
        <v>{"id":"M3-NyO-23a-A-4-BR","stimulus":"&lt;p&gt;Em um mosaico, &lt;span class=\"fr-math-v2 fr-draggable\" contenteditable=\"false\" data-original-math=\"\\(\\frac{{{Q1}}}{{{T1}}}\\)\" draggable=\"true\"&gt;\\(\\frac{{{Q1}}}{{{T1}}}\\)&lt;/span&gt; das peças são vermelhas, &lt;span class=\"fr-math-v2 fr-draggable\" contenteditable=\"false\" data-original-math=\"\\(\\frac{{{Q2}}}{{{T1}}}\\)\" draggable=\"true\"&gt;\\(\\frac{{{Q2}}}{{{T1}}}\\)&lt;/span&gt; são azuis e &lt;span class=\"fr-math-v2 fr-draggable\" contenteditable=\"false\" data-original-math=\"\\(\\frac{{{Q3}}}{{{T1}}}\\)\" draggable=\"true\"&gt;\\(\\frac{{{Q3}}}{{{T1}}}\\)&lt;/span&gt; são amarelas. Arraste e ordene as frações das cores da menor para a maior.&lt;/p&gt;","template":"&lt;p style=\"text-align:center;\"&gt;{{response}} &lt; {{response}} &lt; {{response}}&lt;/p&gt;","hint":"&lt;p&gt;Quando os denominadores são iguais, comparam-se os numeradores.&lt;/p&gt;","feedback":"&lt;p&gt;Quando os denominadores são iguais, compare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min":1,"max":9,"step":1},{"name":"Q2","min":1,"max":9,"step":1},{"name":"Q3","min":1,"max":9,"step":1}],"calculated":[{"name":"T1","function":"{{Q1}}+{{Q2}}+{{Q3}}","temp":true},{"name":"T2","function":"math.min({{Q1}},{{Q2}},{{Q3}})","temp":true},{"name":"T3","function":"{{Q1}}+{{Q2}}+{{Q3}}-math.min({{Q1}},{{Q2}},{{Q3}})-math.max({{Q1}},{{Q2}},{{Q3}})","temp":true},{"name":"T4","function":"math.max({{Q1}},{{Q2}},{{Q3}})","temp":true},{"name":"A1","label":"&lt;span class=\"fr-math-v2 fr-draggable\" contenteditable=\"false\" data-original-math=\"\\(\\frac{{{T2}}}{{{T1}}}\\)\" draggable=\"true\"&gt;\\(\\frac{{{T2}}}{{{T1}}}\\)&lt;/span&gt;","function":""},{"name":"A2","label":"&lt;span class=\"fr-math-v2 fr-draggable\" contenteditable=\"false\" data-original-math=\"\\(\\frac{{{T3}}}{{{T1}}}\\)\" draggable=\"true\"&gt;\\(\\frac{{{T3}}}{{{T1}}}\\)&lt;/span&gt;","function":""},{"name":"A3","label":"&lt;span class=\"fr-math-v2 fr-draggable\" contenteditable=\"false\" data-original-math=\"\\(\\frac{{{T4}}}{{{T1}}}\\)\" draggable=\"true\"&gt;\\(\\frac{{{T4}}}{{{T1}}}\\)&lt;/span&gt;","function":""}],"uniques":true},"algorithm":{"name":"calculateOperation","template":"Cloze with drag &amp; drop","params":{"keyboard":"INTERMEDIATE"}}}</v>
      </c>
      <c r="AA248" s="28" t="s">
        <v>1210</v>
      </c>
      <c r="AB248" s="22" t="str">
        <f t="shared" si="2"/>
        <v>M3-NyO-23a-A-4</v>
      </c>
      <c r="AC248" s="22" t="str">
        <f t="shared" si="3"/>
        <v>M3-NyO-23a-A-4-BR</v>
      </c>
      <c r="AD248" s="20" t="s">
        <v>47</v>
      </c>
      <c r="AE248" s="9"/>
      <c r="AF248" s="9" t="s">
        <v>48</v>
      </c>
      <c r="AG248" s="9" t="s">
        <v>49</v>
      </c>
    </row>
    <row r="249" ht="112.5" customHeight="1">
      <c r="A249" s="9" t="s">
        <v>1169</v>
      </c>
      <c r="B249" s="69" t="s">
        <v>1170</v>
      </c>
      <c r="C249" s="9" t="s">
        <v>68</v>
      </c>
      <c r="D249" s="10" t="s">
        <v>36</v>
      </c>
      <c r="E249" s="11"/>
      <c r="F249" s="45" t="s">
        <v>1211</v>
      </c>
      <c r="G249" s="45"/>
      <c r="H249" s="46"/>
      <c r="I249" s="17" t="s">
        <v>38</v>
      </c>
      <c r="J249" s="17" t="s">
        <v>1180</v>
      </c>
      <c r="K249" s="13" t="s">
        <v>1193</v>
      </c>
      <c r="L249" s="45" t="s">
        <v>1208</v>
      </c>
      <c r="M249" s="14" t="s">
        <v>42</v>
      </c>
      <c r="N249" s="32" t="s">
        <v>1175</v>
      </c>
      <c r="O249" s="15" t="s">
        <v>1183</v>
      </c>
      <c r="P249" s="15" t="s">
        <v>1195</v>
      </c>
      <c r="Q249" s="17"/>
      <c r="R249" s="18"/>
      <c r="S249" s="18"/>
      <c r="T249" s="18"/>
      <c r="U249" s="18"/>
      <c r="V249" s="18"/>
      <c r="W249" s="18"/>
      <c r="X249" s="22"/>
      <c r="Y249" s="20" t="s">
        <v>45</v>
      </c>
      <c r="Z249" s="21" t="str">
        <f t="shared" si="1"/>
        <v>{"id":"M3-NyO-23a-A-5-BR","stimulus":"&lt;p&gt;Em uma loja de eletrodomésticos, &lt;span class=\"fr-math-v2 fr-draggable\" contenteditable=\"false\" data-original-math=\"\\(\\frac{{{Q1}}}{{{T1}}}\\)\" draggable=\"true\"&gt;\\(\\frac{{{Q1}}}{{{T1}}}\\)&lt;/span&gt; das vendas foram de lavadoras, &lt;span class=\"fr-math-v2 fr-draggable\" contenteditable=\"false\" data-original-math=\"\\(\\frac{{{Q2}}}{{{T1}}}\\)\" draggable=\"true\"&gt;\\(\\frac{{{Q2}}}{{{T1}}}\\)&lt;/span&gt; de micro-ondas e &lt;span class=\"fr-math-v2 fr-draggable\" contenteditable=\"false\" data-original-math=\"\\(\\frac{{{Q3}}}{{{T1}}}\\)\" draggable=\"true\"&gt;\\(\\frac{{{Q3}}}{{{T1}}}\\)&lt;/span&gt; de geladeiras. Arraste e ordene as frações desses aparelhos da menor para a maior.&lt;/p&gt;","template":"&lt;p style=\"text-align:center;\"&gt;{{response}} &lt; {{response}} &lt; {{response}}&lt;/p&gt;","hint":"&lt;p&gt;Quando os denominadores são iguais, comparam-se os numeradores.&lt;/p&gt;","feedback":"&lt;p&gt;Quando os denominadores são iguais, compare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min":1,"max":9,"step":1},{"name":"Q2","min":1,"max":9,"step":1},{"name":"Q3","min":1,"max":9,"step":1}],"calculated":[{"name":"T1","function":"{{Q1}}+{{Q2}}+{{Q3}}","temp":true},{"name":"T2","function":"math.min({{Q1}},{{Q2}},{{Q3}})","temp":true},{"name":"T3","function":"{{Q1}}+{{Q2}}+{{Q3}}-math.min({{Q1}},{{Q2}},{{Q3}})-math.max({{Q1}},{{Q2}},{{Q3}})","temp":true},{"name":"T4","function":"math.max({{Q1}},{{Q2}},{{Q3}})","temp":true},{"name":"A1","label":"&lt;span class=\"fr-math-v2 fr-draggable\" contenteditable=\"false\" data-original-math=\"\\(\\frac{{{T2}}}{{{T1}}}\\)\" draggable=\"true\"&gt;\\(\\frac{{{T2}}}{{{T1}}}\\)&lt;/span&gt;","function":""},{"name":"A2","label":"&lt;span class=\"fr-math-v2 fr-draggable\" contenteditable=\"false\" data-original-math=\"\\(\\frac{{{T3}}}{{{T1}}}\\)\" draggable=\"true\"&gt;\\(\\frac{{{T3}}}{{{T1}}}\\)&lt;/span&gt;","function":""},{"name":"A3","label":"&lt;span class=\"fr-math-v2 fr-draggable\" contenteditable=\"false\" data-original-math=\"\\(\\frac{{{T4}}}{{{T1}}}\\)\" draggable=\"true\"&gt;\\(\\frac{{{T4}}}{{{T1}}}\\)&lt;/span&gt;","function":""}],"uniques":true},"algorithm":{"name":"calculateOperation","template":"Cloze with drag &amp; drop","params":{"keyboard":"INTERMEDIATE"}}}</v>
      </c>
      <c r="AA249" s="28" t="s">
        <v>1212</v>
      </c>
      <c r="AB249" s="22" t="str">
        <f t="shared" si="2"/>
        <v>M3-NyO-23a-A-5</v>
      </c>
      <c r="AC249" s="22" t="str">
        <f t="shared" si="3"/>
        <v>M3-NyO-23a-A-5-BR</v>
      </c>
      <c r="AD249" s="20" t="s">
        <v>47</v>
      </c>
      <c r="AE249" s="9"/>
      <c r="AF249" s="9" t="s">
        <v>48</v>
      </c>
      <c r="AG249" s="9" t="s">
        <v>49</v>
      </c>
    </row>
    <row r="250" ht="112.5" customHeight="1">
      <c r="A250" s="9" t="s">
        <v>1213</v>
      </c>
      <c r="B250" s="69" t="s">
        <v>1214</v>
      </c>
      <c r="C250" s="9" t="s">
        <v>35</v>
      </c>
      <c r="D250" s="10" t="s">
        <v>36</v>
      </c>
      <c r="E250" s="11"/>
      <c r="F250" s="13" t="s">
        <v>1215</v>
      </c>
      <c r="G250" s="13"/>
      <c r="H250" s="12"/>
      <c r="I250" s="22" t="s">
        <v>38</v>
      </c>
      <c r="J250" s="22" t="s">
        <v>278</v>
      </c>
      <c r="K250" s="46" t="s">
        <v>1216</v>
      </c>
      <c r="L250" s="12" t="s">
        <v>113</v>
      </c>
      <c r="M250" s="11" t="s">
        <v>42</v>
      </c>
      <c r="N250" s="13" t="s">
        <v>1217</v>
      </c>
      <c r="O250" s="13" t="s">
        <v>1218</v>
      </c>
      <c r="P250" s="8"/>
      <c r="Q250" s="22"/>
      <c r="R250" s="18"/>
      <c r="S250" s="18"/>
      <c r="T250" s="18"/>
      <c r="U250" s="18"/>
      <c r="V250" s="18"/>
      <c r="W250" s="18"/>
      <c r="X250" s="19"/>
      <c r="Y250" s="20" t="s">
        <v>45</v>
      </c>
      <c r="Z250" s="21" t="str">
        <f t="shared" si="1"/>
        <v>{"id":"M3-NyO-23b-I-1-BR","stimulus":"&lt;p&gt;Selecione a sequência em que as frações que estão ordenadas da menor para a maior.&lt;/p&gt;","hint":"&lt;p&gt;Quando os numeradores são iguais, comparam-se os denominadores. A fração com o menor denominador é a maior.&lt;/p&gt;","feedback":"&lt;p&gt;Quando os numeradores são iguais, comparam-se os denominadores.&lt;/p&gt;&lt;p&gt;A fração com o menor denominador é a maior.&lt;/p&gt;&lt;p&gt;Por exemplo, &lt;span class=\"fr-math-v2 fr-draggable\" contenteditable=\"false\" data-original-math=\"\\(\\frac{1}{3}\\)\" draggable=\"true\"&gt;\\(\\frac{1}{3}\\)&lt;/span&gt; &gt; &lt;span class=\"fr-math-v2 fr-draggable\" contenteditable=\"false\" data-original-math=\"\\(\\frac{1}{4}\\)\" draggable=\"true\"&gt;\\(\\frac{1}{4}\\)&lt;/span&gt; porque 3 &lt; 4.&lt;/p&gt;","seed":{"parameters":[{"name":"Q1","label":null,"min":1,"max":5,"step":1},{"name":"Q2","label":null,"min":1,"max":5,"step":1},{"name":"Q3","label":null,"min":1,"max":5,"step":1},{"name":"Q4","label":null,"min":1,"max":5,"step":1}],"calculated":[{"name":"A1","label":"&lt;span class=\"fr-math-v2 fr-draggable\" contenteditable=\"false\" data-original-math=\"\\(\\frac{{{Q1}}}{7}\\)\" draggable=\"true\"&gt;\\(\\frac{{{Q1}}}{7}\\)&lt;/span&gt;, &lt;span class=\"fr-math-v2 fr-draggable\" contenteditable=\"false\" data-original-math=\"\\(\\frac{{{Q1}}}{4}\\)\" draggable=\"true\"&gt;\\(\\frac{{{Q1}}}{4}\\)&lt;/span&gt;, &lt;span class=\"fr-math-v2 fr-draggable\" contenteditable=\"false\" data-original-math=\"\\(\\frac{{{Q1}}}{2}\\)\" draggable=\"true\"&gt;\\(\\frac{{{Q1}}}{2}\\)&lt;/span&gt;"},{"name":"A2","label":"&lt;span class=\"fr-math-v2 fr-draggable\" contenteditable=\"false\" data-original-math=\"\\(\\frac{{{Q2}}}{5}\\)\" draggable=\"true\"&gt;\\(\\frac{{{Q2}}}{5}\\)&lt;/span&gt;, &lt;span class=\"fr-math-v2 fr-draggable\" contenteditable=\"false\" data-original-math=\"\\(\\frac{{{Q2}}}{4}\\)\" draggable=\"true\"&gt;\\(\\frac{{{Q2}}}{4}\\)&lt;/span&gt;, &lt;span class=\"fr-math-v2 fr-draggable\" contenteditable=\"false\" data-original-math=\"\\(\\frac{{{Q2}}}{3}\\)\" draggable=\"true\"&gt;\\(\\frac{{{Q2}}}{3}\\)&lt;/span&gt;"},{"name":"A3","label":"&lt;span class=\"fr-math-v2 fr-draggable\" contenteditable=\"false\" data-original-math=\"\\(\\frac{{{Q3}}}{6}\\)\" draggable=\"true\"&gt;\\(\\frac{{{Q3}}}{6}\\)&lt;/span&gt;, &lt;span class=\"fr-math-v2 fr-draggable\" contenteditable=\"false\" data-original-math=\"\\(\\frac{{{Q3}}}{5}\\)\" draggable=\"true\"&gt;\\(\\frac{{{Q3}}}{5}\\)&lt;/span&gt;, &lt;span class=\"fr-math-v2 fr-draggable\" contenteditable=\"false\" data-original-math=\"\\(\\frac{{{Q3}}}{4}\\)\" draggable=\"true\"&gt;\\(\\frac{{{Q3}}}{4}\\)&lt;/span&gt;"},{"name":"A4","label":"&lt;span class=\"fr-math-v2 fr-draggable\" contenteditable=\"false\" data-original-math=\"\\(\\frac{{{Q4}}}{8}\\)\" draggable=\"true\"&gt;\\(\\frac{{{Q4}}}{8}\\)&lt;/span&gt;, &lt;span class=\"fr-math-v2 fr-draggable\" contenteditable=\"false\" data-original-math=\"\\(\\frac{{{Q4}}}{7}\\)\" draggable=\"true\"&gt;\\(\\frac{{{Q4}}}{7}\\)&lt;/span&gt;, &lt;span class=\"fr-math-v2 fr-draggable\" contenteditable=\"false\" data-original-math=\"\\(\\frac{{{Q4}}}{2}\\)\" draggable=\"true\"&gt;\\(\\frac{{{Q4}}}{2}\\)&lt;/span&gt;"},{"name":"A5","label":"&lt;span class=\"fr-math-v2 fr-draggable\" contenteditable=\"false\" data-original-math=\"\\(\\frac{{{Q1}}}{3}\\)\" draggable=\"true\"&gt;\\(\\frac{{{Q1}}}{3}\\)&lt;/span&gt;, &lt;span class=\"fr-math-v2 fr-draggable\" contenteditable=\"false\" data-original-math=\"\\(\\frac{{{Q1}}}{4}\\)\" draggable=\"true\"&gt;\\(\\frac{{{Q1}}}{4}\\)&lt;/span&gt;, &lt;span class=\"fr-math-v2 fr-draggable\" contenteditable=\"false\" data-original-math=\"\\(\\frac{{{Q1}}}{9}\\)\" draggable=\"true\"&gt;\\(\\frac{{{Q1}}}{9}\\)&lt;/span&gt;","incorrect":true},{"name":"A6","label":"&lt;span class=\"fr-math-v2 fr-draggable\" contenteditable=\"false\" data-original-math=\"\\(\\frac{{{Q2}}}{2}\\)\" draggable=\"true\"&gt;\\(\\frac{{{Q2}}}{2}\\)&lt;/span&gt;, &lt;span class=\"fr-math-v2 fr-draggable\" contenteditable=\"false\" data-original-math=\"\\(\\frac{{{Q2}}}{3}\\)\" draggable=\"true\"&gt;\\(\\frac{{{Q2}}}{3}\\)&lt;/span&gt;, &lt;span class=\"fr-math-v2 fr-draggable\" contenteditable=\"false\" data-original-math=\"\\(\\frac{{{Q2}}}{5}\\)\" draggable=\"true\"&gt;\\(\\frac{{{Q2}}}{5}\\)&lt;/span&gt;","incorrect":true},{"name":"A7","label":"&lt;span class=\"fr-math-v2 fr-draggable\" contenteditable=\"false\" data-original-math=\"\\(\\frac{{{Q3}}}{4}\\)\" draggable=\"true\"&gt;\\(\\frac{{{Q3}}}{4}\\)&lt;/span&gt;, &lt;span class=\"fr-math-v2 fr-draggable\" contenteditable=\"false\" data-original-math=\"\\(\\frac{{{Q3}}}{6}\\)\" draggable=\"true\"&gt;\\(\\frac{{{Q3}}}{6}\\)&lt;/span&gt;, &lt;span class=\"fr-math-v2 fr-draggable\" contenteditable=\"false\" data-original-math=\"\\(\\frac{{{Q3}}}{7}\\)\" draggable=\"true\"&gt;\\(\\frac{{{Q3}}}{7}\\)&lt;/span&gt;","incorrect":true},{"name":"A8","label":"&lt;span class=\"fr-math-v2 fr-draggable\" contenteditable=\"false\" data-original-math=\"\\(\\frac{{{Q4}}}{3}\\)\" draggable=\"true\"&gt;\\(\\frac{{{Q4}}}{3}\\)&lt;/span&gt;, &lt;span class=\"fr-math-v2 fr-draggable\" contenteditable=\"false\" data-original-math=\"\\(\\frac{{{Q4}}}{5}\\)\" draggable=\"true\"&gt;\\(\\frac{{{Q4}}}{5}\\)&lt;/span&gt;, &lt;span class=\"fr-math-v2 fr-draggable\" contenteditable=\"false\" data-original-math=\"\\(\\frac{{{Q4}}}{6}\\)\" draggable=\"true\"&gt;\\(\\frac{{{Q4}}}{6}\\)&lt;/span&gt;","incorrect":true}],"uniques":true},"algorithm":{"name":"trueFalse","template":"Multiple choice – standard","params":{"countCorrect":1,"countIncorrect":2,"showCheckIcon":false,
            "columns": 3
        }
    }
}</v>
      </c>
      <c r="AA250" s="21" t="s">
        <v>1219</v>
      </c>
      <c r="AB250" s="22" t="str">
        <f t="shared" si="2"/>
        <v>M3-NyO-23b-I-1</v>
      </c>
      <c r="AC250" s="22" t="str">
        <f t="shared" si="3"/>
        <v>M3-NyO-23b-I-1-BR</v>
      </c>
      <c r="AD250" s="20" t="s">
        <v>47</v>
      </c>
      <c r="AE250" s="24"/>
      <c r="AF250" s="9" t="s">
        <v>48</v>
      </c>
      <c r="AG250" s="9" t="s">
        <v>49</v>
      </c>
    </row>
    <row r="251" ht="112.5" customHeight="1">
      <c r="A251" s="9" t="s">
        <v>1213</v>
      </c>
      <c r="B251" s="69" t="s">
        <v>1214</v>
      </c>
      <c r="C251" s="9" t="s">
        <v>50</v>
      </c>
      <c r="D251" s="10" t="s">
        <v>36</v>
      </c>
      <c r="E251" s="11"/>
      <c r="F251" s="12" t="s">
        <v>1220</v>
      </c>
      <c r="G251" s="12"/>
      <c r="H251" s="12"/>
      <c r="I251" s="22" t="s">
        <v>38</v>
      </c>
      <c r="J251" s="22" t="s">
        <v>1180</v>
      </c>
      <c r="K251" s="13" t="s">
        <v>1221</v>
      </c>
      <c r="L251" s="13" t="s">
        <v>1222</v>
      </c>
      <c r="M251" s="14" t="s">
        <v>42</v>
      </c>
      <c r="N251" s="13" t="s">
        <v>1217</v>
      </c>
      <c r="O251" s="8" t="s">
        <v>1223</v>
      </c>
      <c r="P251" s="8"/>
      <c r="Q251" s="22"/>
      <c r="R251" s="18"/>
      <c r="S251" s="18"/>
      <c r="T251" s="18"/>
      <c r="U251" s="18"/>
      <c r="V251" s="18"/>
      <c r="W251" s="18"/>
      <c r="X251" s="19"/>
      <c r="Y251" s="20" t="s">
        <v>45</v>
      </c>
      <c r="Z251" s="21" t="str">
        <f t="shared" si="1"/>
        <v>{"id":"M3-NyO-23b-E-1-BR","stimulus":"&lt;p&gt;Arraste e ordene as seguintes frações da menor para a maior.&lt;/p&gt;","template":"&lt;p style=\"text-align:center;\"&gt;{{response}} &lt; {{response}} &lt; {{response}}&lt;/p&gt;","hint":"&lt;p&gt;Quando os numeradores são iguais, comparam-se os denominadores. A fração com o menor denominador é a maior.&lt;/p&gt;","feedback":"&lt;p&gt;Para ordenar frações com o mesmo numerador, basta comparar os denominadores.&lt;/p&gt;&lt;p&gt;A fração com o menor denominador é a maior.&lt;/p&gt;","seed":{"parameters":[{"name":"Q1","label":null,"min":1,"max":5,"step":1},{"name":"Q2","label":null,"min":1,"max":10,"step":1},{"name":"Q3","label":null,"min":1,"max":10,"step":1},{"name":"Q4","label":null,"min":1,"max":10,"step":1}],"calculated":[{"name":"T1","label":"{{function}}","function":"math.max({{Q1}}+{{Q2}}, {{Q1}}+{{Q3}}, {{Q1}}+{{Q4}})","temp":true},{"name":"T3","label":"{{function}}","function":"math.min({{Q1}}+{{Q2}}, {{Q1}}+{{Q3}}, {{Q1}}+{{Q4}})","temp":true},{"name":"T2","label":"{{function}}","function":"3*{{Q1}}+{{Q2}}+{{Q3}}+{{Q4}}-{{T1}}-{{T3}}","temp":true},{"name":"A1","label":"&lt;span class=\"fr-math-v2 fr-draggable\" contenteditable=\"false\" data-original-math=\"\\(\\frac{{{Q1}}}{{{T1}}}\\)\" draggable=\"true\"&gt;\\(\\frac{{{Q1}}}{{{T1}}}\\)&lt;/span&gt;","function":""},{"name":"A2","label":"&lt;span class=\"fr-math-v2 fr-draggable\" contenteditable=\"false\" data-original-math=\"\\(\\frac{{{Q1}}}{{{T2}}}\\)\" draggable=\"true\"&gt;\\(\\frac{{{Q1}}}{{{T2}}}\\)&lt;/span&gt;","function":""},{"name":"A3","label":"&lt;span class=\"fr-math-v2 fr-draggable\" contenteditable=\"false\" data-original-math=\"\\(\\frac{{{Q1}}}{{{T3}}}\\)\" draggable=\"true\"&gt;\\(\\frac{{{Q1}}}{{{T3}}}\\)&lt;/span&gt;","function":""}],"uniques":true},"algorithm":{"name":"calculateOperation","template":"Cloze with drag &amp; drop","params":{"keyboard":"INTERMEDIATE"}}}</v>
      </c>
      <c r="AA251" s="28" t="s">
        <v>1224</v>
      </c>
      <c r="AB251" s="22" t="str">
        <f t="shared" si="2"/>
        <v>M3-NyO-23b-E-1</v>
      </c>
      <c r="AC251" s="22" t="str">
        <f t="shared" si="3"/>
        <v>M3-NyO-23b-E-1-BR</v>
      </c>
      <c r="AD251" s="20" t="s">
        <v>47</v>
      </c>
      <c r="AE251" s="9"/>
      <c r="AF251" s="9" t="s">
        <v>48</v>
      </c>
      <c r="AG251" s="9" t="s">
        <v>49</v>
      </c>
    </row>
    <row r="252" ht="112.5" customHeight="1">
      <c r="A252" s="24" t="s">
        <v>1213</v>
      </c>
      <c r="B252" s="25" t="s">
        <v>1214</v>
      </c>
      <c r="C252" s="24" t="s">
        <v>50</v>
      </c>
      <c r="D252" s="10" t="s">
        <v>36</v>
      </c>
      <c r="E252" s="11"/>
      <c r="F252" s="13" t="s">
        <v>1225</v>
      </c>
      <c r="G252" s="13"/>
      <c r="H252" s="12"/>
      <c r="I252" s="22" t="s">
        <v>38</v>
      </c>
      <c r="J252" s="22" t="s">
        <v>1180</v>
      </c>
      <c r="K252" s="13" t="s">
        <v>1221</v>
      </c>
      <c r="L252" s="13" t="s">
        <v>1222</v>
      </c>
      <c r="M252" s="14" t="s">
        <v>42</v>
      </c>
      <c r="N252" s="13" t="s">
        <v>1217</v>
      </c>
      <c r="O252" s="8" t="s">
        <v>1223</v>
      </c>
      <c r="P252" s="8"/>
      <c r="Q252" s="22"/>
      <c r="R252" s="18"/>
      <c r="S252" s="18"/>
      <c r="T252" s="18"/>
      <c r="U252" s="18"/>
      <c r="V252" s="18"/>
      <c r="W252" s="18"/>
      <c r="X252" s="19"/>
      <c r="Y252" s="20" t="s">
        <v>45</v>
      </c>
      <c r="Z252" s="21" t="str">
        <f t="shared" si="1"/>
        <v>{"id":"M3-NyO-23b-E-2-BR","stimulus":"&lt;p&gt;Arraste e ordene as seguintes frações da maior para a menor.&lt;/p&gt;","template":"&lt;p style=\"text-align:center;\"&gt;{{response}} &gt; {{response}} &gt; {{response}}&lt;/p&gt;","hint":"&lt;p&gt;Quando os numeradores são iguais, comparam-se os denominadores. A fração com o menor denominador é a maior.&lt;/p&gt;","feedback":"&lt;p&gt;Para ordenar frações com o mesmo numerador, basta comparar os denominadores.&lt;/p&gt;&lt;p&gt;A fração com o menor denominador é a maior.&lt;/p&gt;","seed":{"parameters":[{"name":"Q1","label":null,"min":1,"max":5,"step":1},{"name":"Q2","label":null,"min":1,"max":10,"step":1},{"name":"Q3","label":null,"min":1,"max":10,"step":1},{"name":"Q4","label":null,"min":1,"max":10,"step":1}],"calculated":[{"name":"T1","label":"{{function}}","function":"math.max({{Q1}}+{{Q2}}, {{Q1}}+{{Q3}}, {{Q1}}+{{Q4}})","temp":true},{"name":"T3","label":"{{function}}","function":"math.min({{Q1}}+{{Q2}}, {{Q1}}+{{Q3}}, {{Q1}}+{{Q4}})","temp":true},{"name":"T2","label":"{{function}}","function":"3*{{Q1}}+{{Q2}}+{{Q3}}+{{Q4}}-{{T1}}-{{T3}}","temp":true},{"name":"A1","label":"&lt;span class=\"fr-math-v2 fr-draggable\" contenteditable=\"false\" data-original-math=\"\\(\\frac{{{Q1}}}{{{T3}}}\\)\" draggable=\"true\"&gt;\\(\\frac{{{Q1}}}{{{T3}}}\\)&lt;/span&gt;","function":""},{"name":"A2","label":"&lt;span class=\"fr-math-v2 fr-draggable\" contenteditable=\"false\" data-original-math=\"\\(\\frac{{{Q1}}}{{{T2}}}\\)\" draggable=\"true\"&gt;\\(\\frac{{{Q1}}}{{{T2}}}\\)&lt;/span&gt;","function":""},{"name":"A3","label":"&lt;span class=\"fr-math-v2 fr-draggable\" contenteditable=\"false\" data-original-math=\"\\(\\frac{{{Q1}}}{{{T1}}}\\)\" draggable=\"true\"&gt;\\(\\frac{{{Q1}}}{{{T1}}}\\)&lt;/span&gt;","function":""}],"uniques":true},"algorithm":{"name":"calculateOperation","template":"Cloze with drag &amp; drop","params":{"keyboard":"INTERMEDIATE"}}}</v>
      </c>
      <c r="AA252" s="28" t="s">
        <v>1226</v>
      </c>
      <c r="AB252" s="22" t="str">
        <f t="shared" si="2"/>
        <v>M3-NyO-23b-E-2</v>
      </c>
      <c r="AC252" s="22" t="str">
        <f t="shared" si="3"/>
        <v>M3-NyO-23b-E-2-BR</v>
      </c>
      <c r="AD252" s="20" t="s">
        <v>47</v>
      </c>
      <c r="AE252" s="9"/>
      <c r="AF252" s="9" t="s">
        <v>48</v>
      </c>
      <c r="AG252" s="9" t="s">
        <v>49</v>
      </c>
    </row>
    <row r="253" ht="112.5" customHeight="1">
      <c r="A253" s="9" t="s">
        <v>1213</v>
      </c>
      <c r="B253" s="69" t="s">
        <v>1214</v>
      </c>
      <c r="C253" s="9" t="s">
        <v>68</v>
      </c>
      <c r="D253" s="10" t="s">
        <v>36</v>
      </c>
      <c r="E253" s="11"/>
      <c r="F253" s="13" t="s">
        <v>1227</v>
      </c>
      <c r="G253" s="13"/>
      <c r="H253" s="12" t="s">
        <v>1228</v>
      </c>
      <c r="I253" s="22" t="s">
        <v>38</v>
      </c>
      <c r="J253" s="20" t="s">
        <v>278</v>
      </c>
      <c r="K253" s="13" t="s">
        <v>1229</v>
      </c>
      <c r="L253" s="45" t="s">
        <v>1230</v>
      </c>
      <c r="M253" s="14" t="s">
        <v>42</v>
      </c>
      <c r="N253" s="13" t="s">
        <v>1217</v>
      </c>
      <c r="O253" s="15" t="s">
        <v>1223</v>
      </c>
      <c r="P253" s="32"/>
      <c r="Q253" s="17"/>
      <c r="R253" s="18"/>
      <c r="S253" s="18"/>
      <c r="T253" s="18"/>
      <c r="U253" s="18"/>
      <c r="V253" s="18"/>
      <c r="W253" s="18"/>
      <c r="X253" s="19"/>
      <c r="Y253" s="20" t="s">
        <v>45</v>
      </c>
      <c r="Z253" s="21" t="str">
        <f t="shared" si="1"/>
        <v>{"id":"M3-NyO-23b-A-1-BR","stimulus":"&lt;p&gt;Dos três bolos de comemoração do aniversário de Beatriz, sobraram &lt;span class=\"fr-math-v2 fr-draggable\" contenteditable=\"false\" data-original-math=\"\\(\\frac{{{Q1}}}{{{T1}}}\\)\" draggable=\"true\"&gt;\\(\\frac{{{Q1}}}{{{T1}}}\\)&lt;/span&gt; do primeiro, &lt;span class=\"fr-math-v2 fr-draggable\" contenteditable=\"false\" data-original-math=\"\\(\\frac{{{Q1}}}{{{T2}}}\\)\" draggable=\"true\"&gt;\\(\\frac{{{Q1}}}{{{T2}}}\\)&lt;/span&gt; do segundo e &lt;span class=\"fr-math-v2 fr-draggable\" contenteditable=\"false\" data-original-math=\"\\(\\frac{{{Q1}}}{{{T3}}}\\)\" draggable=\"true\"&gt;\\(\\frac{{{Q1}}}{{{T3}}}\\)&lt;/span&gt; do terceiro. Qual das três frações é a maior?&lt;/p&gt;","hint":"&lt;p&gt;Quando os numeradores são iguais, comparam-se os denominadores. A fração com o menor denominador é a maior.&lt;/p&gt;","feedback":"&lt;p&gt;Para ordenar frações com o mesmo numerador, basta comparar os denominadores.&lt;/p&gt;&lt;p&gt;A fração com o menor denominador é a maior.&lt;/p&gt;","seed":{"parameters":[{"name":"Q1","label":null,"min":2,"max":6,"step":1},{"name":"Q2","label":null,"min":2,"max":6,"step":1},{"name":"Q3","label":null,"min":2,"max":6,"step":1},{"name":"Q4","label":null,"min":2,"max":6,"step":1}],"calculated":[{"name":"T1","function":"{{Q1}}+{{Q2}}","temp":true},{"name":"T2","function":"{{Q1}}+{{Q3}}","temp":true},{"name":"T3","function":"{{Q1}}+{{Q4}}","temp":true},{"name":"T4","function":"math.min({{T1}},{{T2}},{{T3}})","temp":true},{"name":"T5","function":"math.max({{T1}},{{T2}},{{T3}})","temp":true},{"name":"T6","function":"{{T1}}+{{T2}}+{{T3}}-{{T4}}-{{T5}}","temp":true},{"name":"A1","label":"&lt;span class=\"fr-math-v2 fr-draggable\" contenteditable=\"false\" data-original-math=\"\\(\\frac{{{Q1}}}{{{T4}}}\\)\" draggable=\"true\"&gt;\\(\\frac{{{Q1}}}{{{T4}}}\\)&lt;/span&gt;","function":"{{Q1}}/{{T4}}"},{"name":"A2","label":"&lt;span class=\"fr-math-v2 fr-draggable\" contenteditable=\"false\" data-original-math=\"\\(\\frac{{{Q1}}}{{{T5}}}\\)\" draggable=\"true\"&gt;\\(\\frac{{{Q1}}}{{{T5}}}\\)&lt;/span&gt;","function":"{{Q1}}/{{T5}}","incorrect":true},{"name":"A3","label":"&lt;span class=\"fr-math-v2 fr-draggable\" contenteditable=\"false\" data-original-math=\"\\(\\frac{{{Q1}}}{{{T6}}}\\)\" draggable=\"true\"&gt;\\(\\frac{{{Q1}}}{{{T6}}}\\)&lt;/span&gt;","function":"{{Q1}}/{{T6}}","incorrect":true}],"uniques":true},"algorithm":{"name":"trueFalse","template":"Multiple choice – standard","params":{"countCorrect":1,"countIncorrect":2,"showCheckIcon":false,
            "columns": 3
        }
    }
}</v>
      </c>
      <c r="AA253" s="21" t="s">
        <v>1231</v>
      </c>
      <c r="AB253" s="22" t="str">
        <f t="shared" si="2"/>
        <v>M3-NyO-23b-A-1</v>
      </c>
      <c r="AC253" s="22" t="str">
        <f t="shared" si="3"/>
        <v>M3-NyO-23b-A-1-BR</v>
      </c>
      <c r="AD253" s="20" t="s">
        <v>47</v>
      </c>
      <c r="AE253" s="9"/>
      <c r="AF253" s="9" t="s">
        <v>48</v>
      </c>
      <c r="AG253" s="9" t="s">
        <v>49</v>
      </c>
    </row>
    <row r="254" ht="112.5" customHeight="1">
      <c r="A254" s="9" t="s">
        <v>1213</v>
      </c>
      <c r="B254" s="69" t="s">
        <v>1214</v>
      </c>
      <c r="C254" s="9" t="s">
        <v>68</v>
      </c>
      <c r="D254" s="10" t="s">
        <v>36</v>
      </c>
      <c r="E254" s="11"/>
      <c r="F254" s="13" t="s">
        <v>1232</v>
      </c>
      <c r="G254" s="13"/>
      <c r="H254" s="46" t="s">
        <v>1233</v>
      </c>
      <c r="I254" s="17" t="s">
        <v>38</v>
      </c>
      <c r="J254" s="20" t="s">
        <v>278</v>
      </c>
      <c r="K254" s="13" t="s">
        <v>1234</v>
      </c>
      <c r="L254" s="45" t="s">
        <v>1235</v>
      </c>
      <c r="M254" s="14" t="s">
        <v>42</v>
      </c>
      <c r="N254" s="13" t="s">
        <v>1217</v>
      </c>
      <c r="O254" s="15" t="s">
        <v>1223</v>
      </c>
      <c r="P254" s="32"/>
      <c r="Q254" s="17"/>
      <c r="R254" s="18"/>
      <c r="S254" s="18"/>
      <c r="T254" s="18"/>
      <c r="U254" s="18"/>
      <c r="V254" s="18"/>
      <c r="W254" s="18"/>
      <c r="X254" s="19"/>
      <c r="Y254" s="20" t="s">
        <v>45</v>
      </c>
      <c r="Z254" s="21" t="str">
        <f t="shared" si="1"/>
        <v>{"id":"M3-NyO-23b-A-2-BR","stimulus":"&lt;p&gt;Paula resolveu &lt;span class=\"fr-math-v2 fr-draggable\" contenteditable=\"false\" data-original-math=\"\\(\\frac{{{Q1}}}{{{T1}}}\\)\" draggable=\"true\"&gt;\\(\\frac{{{Q1}}}{{{T1}}}\\)&lt;/span&gt; dos exercícios para casa de matemática, enquanto Miguel resolveu &lt;span class=\"fr-math-v2 fr-draggable\" contenteditable=\"false\" data-original-math=\"\\(\\frac{{{Q1}}}{{{T2}}}\\)\" draggable=\"true\"&gt;\\(\\frac{{{Q1}}}{{{T2}}}\\)&lt;/span&gt;. Que fração representa a menor quantidade de lição de casa concluída?&lt;/p&gt;","hint":"&lt;p&gt;Quando os numeradores são iguais, comparam-se os denominadores. A fração com o menor denominador é a maior.&lt;/p&gt;","feedback":"&lt;p&gt;Para ordenar frações com o mesmo numerador, basta comparar os denominadores.&lt;/p&gt;&lt;p&gt;A fração com o menor denominador é a maior.&lt;/p&gt;","seed":{"parameters":[{"name":"Q1","label":null,"min":1,"max":5,"step":1},{"name":"Q2","label":null,"min":1,"max":5,"step":1},{"name":"Q3","label":null,"min":1,"max":5,"step":1}],"calculated":[{"name":"T1","function":"{{Q1}}+{{Q2}}","temp":true},{"name":"T2","function":"{{Q1}}+{{Q3}}","temp":true},{"name":"T3","function":"math.max({{T1}},{{T2}})","temp":true},{"name":"T4","function":"math.min({{T1}},{{T2}})","temp":true},{"name":"A1","label":"&lt;span class=\"fr-math-v2 fr-draggable\" contenteditable=\"false\" data-original-math=\"\\(\\frac{{{Q1}}}{{{T3}}}\\)\" draggable=\"true\"&gt;\\(\\frac{{{Q1}}}{{{T3}}}\\)&lt;/span&gt;","function":"{{Q1}}/{{T3}}"},{"name":"A2","label":"&lt;span class=\"fr-math-v2 fr-draggable\" contenteditable=\"false\" data-original-math=\"\\(\\frac{{{Q1}}}{{{T4}}}\\)\" draggable=\"true\"&gt;\\(\\frac{{{Q1}}}{{{T4}}}\\)&lt;/span&gt;","function":"{{Q1}}/{{T4}}","incorrect":true}],"uniques":true},"algorithm":{"name":"trueFalse","template":"Multiple choice – standard","params":{"countCorrect":1,"countIncorrect":1,"showCheckIcon":false,
            "columns": 3
        }
    }
}</v>
      </c>
      <c r="AA254" s="21" t="s">
        <v>1236</v>
      </c>
      <c r="AB254" s="22" t="str">
        <f t="shared" si="2"/>
        <v>M3-NyO-23b-A-2</v>
      </c>
      <c r="AC254" s="22" t="str">
        <f t="shared" si="3"/>
        <v>M3-NyO-23b-A-2-BR</v>
      </c>
      <c r="AD254" s="20" t="s">
        <v>47</v>
      </c>
      <c r="AE254" s="9"/>
      <c r="AF254" s="9" t="s">
        <v>48</v>
      </c>
      <c r="AG254" s="9" t="s">
        <v>49</v>
      </c>
    </row>
    <row r="255" ht="112.5" customHeight="1">
      <c r="A255" s="9" t="s">
        <v>1213</v>
      </c>
      <c r="B255" s="69" t="s">
        <v>1214</v>
      </c>
      <c r="C255" s="9" t="s">
        <v>68</v>
      </c>
      <c r="D255" s="10" t="s">
        <v>36</v>
      </c>
      <c r="E255" s="11"/>
      <c r="F255" s="13" t="s">
        <v>1237</v>
      </c>
      <c r="G255" s="13"/>
      <c r="H255" s="12" t="s">
        <v>1238</v>
      </c>
      <c r="I255" s="22" t="s">
        <v>38</v>
      </c>
      <c r="J255" s="22" t="s">
        <v>1180</v>
      </c>
      <c r="K255" s="13" t="s">
        <v>1221</v>
      </c>
      <c r="L255" s="13" t="s">
        <v>1239</v>
      </c>
      <c r="M255" s="11" t="s">
        <v>42</v>
      </c>
      <c r="N255" s="13" t="s">
        <v>1217</v>
      </c>
      <c r="O255" s="13" t="s">
        <v>1240</v>
      </c>
      <c r="P255" s="13" t="s">
        <v>1241</v>
      </c>
      <c r="Q255" s="22"/>
      <c r="R255" s="18"/>
      <c r="S255" s="18"/>
      <c r="T255" s="18"/>
      <c r="U255" s="18"/>
      <c r="V255" s="18"/>
      <c r="W255" s="18"/>
      <c r="X255" s="19"/>
      <c r="Y255" s="20" t="s">
        <v>45</v>
      </c>
      <c r="Z255" s="21" t="str">
        <f t="shared" si="1"/>
        <v>{"id":"M3-NyO-23b-A-3-BR","stimulus":"&lt;p&gt;Em uma loja de jogos de videogame, &lt;span class=\"fr-math-v2 fr-draggable\" contenteditable=\"false\" data-original-math=\"\\(\\frac{{{Q1}}}{{{T1}}}\\)\" draggable=\"true\"&gt;\\(\\frac{{{Q1}}}{{{T1}}}\\)&lt;/span&gt; dos jogos vendidos foram de aventura, &lt;span class=\"fr-math-v2 fr-draggable\" contenteditable=\"false\" data-original-math=\"\\(\\frac{{{Q1}}}{{{T2}}}\\)\" draggable=\"true\"&gt;\\(\\frac{{{Q1}}}{{{T2}}}\\)&lt;/span&gt; foram de jogos de ação e &lt;span class=\"fr-math-v2 fr-draggable\" contenteditable=\"false\" data-original-math=\"\\(\\frac{{{Q1}}}{{{T3}}}\\)\" draggable=\"true\"&gt;\\(\\frac{{{Q1}}}{{{T3}}}\\)&lt;/span&gt;, de esporte. Arraste e ordene essas frações da maior para a menor.&lt;/p&gt;","template":"&lt;p style=\"text-align:center;\"&gt;{{response}} &gt; {{response}} &gt; {{response}}&lt;/p&gt;","hint":"&lt;p&gt;Quando os numeradores são iguais, comparam-se os denominadores. A fração com o menor denominador é a maior.&lt;/p&gt;","feedback":"&lt;p&gt;Para ordenar frações com o mesmo numerador, basta comparar os denominadores.&lt;/p&gt;&lt;p&gt;A fração com o menor denominador é a maior.&lt;/p&gt;&lt;p&gt;Sendo assim, {{T9}} &gt; {{T8}} &gt; {{T7}} porque {{T3}} &lt; {{T2}} &lt; {{T1}}.&lt;/p&gt;","seed":{"parameters":[{"name":"Q1","label":null,"min":1,"max":5,"step":1},{"name":"Q2","label":null,"min":1,"max":10,"step":1},{"name":"Q3","label":null,"min":1,"max":10,"step":1},{"name":"Q4","label":null,"min":1,"max":10,"step":1}],"calculated":[{"name":"T1","label":"{{function}}","function":"math.max({{Q1}}+{{Q2}}, {{Q1}}+{{Q3}}, {{Q1}}+{{Q4}})","temp":true},{"name":"T3","label":"{{function}}","function":"math.min({{Q1}}+{{Q2}}, {{Q1}}+{{Q3}}, {{Q1}}+{{Q4}})","temp":true},{"name":"T2","label":"{{function}}","function":"3*{{Q1}}+{{Q2}}+{{Q3}}+{{Q4}}-{{T1}}-{{T3}}","temp":true},{"name":"T7","label":"{{function}}","function":"&lt;span class=\"fr-math-v2 fr-draggable\" contenteditable=\"false\" data-original-math=\"\\(\\frac{{{Q1}}}{{{T1}}}\\)\" draggable=\"true\"&gt;\\(\\frac{{{Q1}}}{{{T1}}}\\)&lt;/span&gt;","temp":true},{"name":"T8","label":"{{function}}","function":"&lt;span class=\"fr-math-v2 fr-draggable\" contenteditable=\"false\" data-original-math=\"\\(\\frac{{{Q1}}}{{{T2}}}\\)\" draggable=\"true\"&gt;\\(\\frac{{{Q1}}}{{{T2}}}\\)&lt;/span&gt;","temp":true},{"name":"T9","label":"{{function}}","function":"&lt;span class=\"fr-math-v2 fr-draggable\" contenteditable=\"false\" data-original-math=\"\\(\\frac{{{Q1}}}{{{T3}}}\\)\" draggable=\"true\"&gt;\\(\\frac{{{Q1}}}{{{T3}}}\\)&lt;/span&gt;","temp":true},{"name":"A1","label":"&lt;span class=\"fr-math-v2 fr-draggable\" contenteditable=\"false\" data-original-math=\"\\(\\frac{{{Q1}}}{{{T3}}}\\)\" draggable=\"true\"&gt;\\(\\frac{{{Q1}}}{{{T3}}}\\)&lt;/span&gt;","function":""},{"name":"A2","label":"&lt;span class=\"fr-math-v2 fr-draggable\" contenteditable=\"false\" data-original-math=\"\\(\\frac{{{Q1}}}{{{T2}}}\\)\" draggable=\"true\"&gt;\\(\\frac{{{Q1}}}{{{T2}}}\\)&lt;/span&gt;","function":""},{"name":"A3","label":"&lt;span class=\"fr-math-v2 fr-draggable\" contenteditable=\"false\" data-original-math=\"\\(\\frac{{{Q1}}}{{{T1}}}\\)\" draggable=\"true\"&gt;\\(\\frac{{{Q1}}}{{{T1}}}\\)&lt;/span&gt;","function":""}],"uniques":true},"algorithm":{"name":"calculateOperation","template":"Cloze with drag &amp; drop","params":{"keyboard":"INTERMEDIATE"}}}</v>
      </c>
      <c r="AA255" s="28" t="s">
        <v>1242</v>
      </c>
      <c r="AB255" s="22" t="str">
        <f t="shared" si="2"/>
        <v>M3-NyO-23b-A-3</v>
      </c>
      <c r="AC255" s="22" t="str">
        <f t="shared" si="3"/>
        <v>M3-NyO-23b-A-3-BR</v>
      </c>
      <c r="AD255" s="20" t="s">
        <v>47</v>
      </c>
      <c r="AE255" s="24"/>
      <c r="AF255" s="9" t="s">
        <v>48</v>
      </c>
      <c r="AG255" s="9" t="s">
        <v>49</v>
      </c>
    </row>
    <row r="256" ht="112.5" customHeight="1">
      <c r="A256" s="9" t="s">
        <v>1213</v>
      </c>
      <c r="B256" s="69" t="s">
        <v>1214</v>
      </c>
      <c r="C256" s="9" t="s">
        <v>68</v>
      </c>
      <c r="D256" s="10" t="s">
        <v>36</v>
      </c>
      <c r="E256" s="11"/>
      <c r="F256" s="13" t="s">
        <v>1243</v>
      </c>
      <c r="G256" s="13"/>
      <c r="H256" s="12" t="s">
        <v>1244</v>
      </c>
      <c r="I256" s="22" t="s">
        <v>38</v>
      </c>
      <c r="J256" s="11" t="s">
        <v>1180</v>
      </c>
      <c r="K256" s="13" t="s">
        <v>1221</v>
      </c>
      <c r="L256" s="13" t="s">
        <v>1239</v>
      </c>
      <c r="M256" s="11" t="s">
        <v>42</v>
      </c>
      <c r="N256" s="13" t="s">
        <v>1217</v>
      </c>
      <c r="O256" s="13" t="s">
        <v>1245</v>
      </c>
      <c r="P256" s="13" t="s">
        <v>1241</v>
      </c>
      <c r="Q256" s="22"/>
      <c r="R256" s="18"/>
      <c r="S256" s="18"/>
      <c r="T256" s="18"/>
      <c r="U256" s="18"/>
      <c r="V256" s="18"/>
      <c r="W256" s="18"/>
      <c r="X256" s="22"/>
      <c r="Y256" s="20" t="s">
        <v>45</v>
      </c>
      <c r="Z256" s="21" t="str">
        <f t="shared" si="1"/>
        <v>{"id":"M3-NyO-23b-A-4-BR","stimulus":"&lt;p&gt;Para uma atividade escolar, Lorena pintou três quadrados de papel de mesmo tamanho. Ela pintou de verde &lt;span class=\"fr-math-v2 fr-draggable\" contenteditable=\"false\" data-original-math=\"\\(\\frac{{{Q1}}}{{{T1}}}\\)\" draggable=\"true\"&gt;\\(\\frac{{{Q1}}}{{{T1}}}\\)&lt;/span&gt; do primero quadrado, &lt;span class=\"fr-math-v2 fr-draggable\" contenteditable=\"false\" data-original-math=\"\\(\\frac{{{Q1}}}{{{T2}}}\\)\" draggable=\"true\"&gt;\\(\\frac{{{Q1}}}{{{T2}}}\\)&lt;/span&gt; do segundo e &lt;span class=\"fr-math-v2 fr-draggable\" contenteditable=\"false\" data-original-math=\"\\(\\frac{{{Q1}}}{{{T3}}}\\)\" draggable=\"true\"&gt;\\(\\frac{{{Q1}}}{{{T3}}}\\)&lt;/span&gt; do terceiro. Arraste e ordene essas frações da menor para a maior.&lt;/p&gt;","template":"&lt;p style=\"text-align:center;\"&gt;{{response}} &lt; {{response}} &lt; {{response}}&lt;/p&gt;","hint":"&lt;p&gt;Quando os numeradores são iguais, comparam-se os denominadores. A fração com o menor denominador é a maior.&lt;/p&gt;","feedback":"&lt;p&gt;Para ordenar frações com o mesmo numerador, basta comparar os denominadores.&lt;/p&gt;&lt;p&gt;A fração com o menor denominador é a maior.&lt;/p&gt;&lt;p&gt;Sendo assim, {{T7}} &lt; {{T8}} &lt; {{T9}} porque {{T1}} &gt; {{T2}} &gt; {{T3}}.&lt;/p&gt;","seed":{"parameters":[{"name":"Q1","label":null,"min":1,"max":5,"step":1},{"name":"Q2","label":null,"min":1,"max":10,"step":1},{"name":"Q3","label":null,"min":1,"max":10,"step":1},{"name":"Q4","label":null,"min":1,"max":10,"step":1}],"calculated":[{"name":"T1","label":"{{function}}","function":"math.max({{Q1}}+{{Q2}}, {{Q1}}+{{Q3}}, {{Q1}}+{{Q4}})","temp":true},{"name":"T3","label":"{{function}}","function":"math.min({{Q1}}+{{Q2}}, {{Q1}}+{{Q3}}, {{Q1}}+{{Q4}})","temp":true},{"name":"T2","label":"{{function}}","function":"3*{{Q1}}+{{Q2}}+{{Q3}}+{{Q4}}-{{T1}}-{{T3}}","temp":true},{"name":"T7","label":"{{function}}","function":"&lt;span class=\"fr-math-v2 fr-draggable\" contenteditable=\"false\" data-original-math=\"\\(\\frac{{{Q1}}}{{{T1}}}\\)\" draggable=\"true\"&gt;\\(\\frac{{{Q1}}}{{{T1}}}\\)&lt;/span&gt;","temp":true},{"name":"T8","label":"{{function}}","function":"&lt;span class=\"fr-math-v2 fr-draggable\" contenteditable=\"false\" data-original-math=\"\\(\\frac{{{Q1}}}{{{T2}}}\\)\" draggable=\"true\"&gt;\\(\\frac{{{Q1}}}{{{T2}}}\\)&lt;/span&gt;","temp":true},{"name":"T9","label":"{{function}}","function":"&lt;span class=\"fr-math-v2 fr-draggable\" contenteditable=\"false\" data-original-math=\"\\(\\frac{{{Q1}}}{{{T3}}}\\)\" draggable=\"true\"&gt;\\(\\frac{{{Q1}}}{{{T3}}}\\)&lt;/span&gt;","temp":true},{"name":"A1","label":"&lt;span class=\"fr-math-v2 fr-draggable\" contenteditable=\"false\" data-original-math=\"\\(\\frac{{{Q1}}}{{{T1}}}\\)\" draggable=\"true\"&gt;\\(\\frac{{{Q1}}}{{{T1}}}\\)&lt;/span&gt;","function":""},{"name":"A2","label":"&lt;span class=\"fr-math-v2 fr-draggable\" contenteditable=\"false\" data-original-math=\"\\(\\frac{{{Q1}}}{{{T2}}}\\)\" draggable=\"true\"&gt;\\(\\frac{{{Q1}}}{{{T2}}}\\)&lt;/span&gt;","function":""},{"name":"A3","label":"&lt;span class=\"fr-math-v2 fr-draggable\" contenteditable=\"false\" data-original-math=\"\\(\\frac{{{Q1}}}{{{T3}}}\\)\" draggable=\"true\"&gt;\\(\\frac{{{Q1}}}{{{T3}}}\\)&lt;/span&gt;","function":""}],"uniques":true},"algorithm":{"name":"calculateOperation","template":"Cloze with drag &amp; drop","params":{"keyboard":"INTERMEDIATE"}}}</v>
      </c>
      <c r="AA256" s="28" t="s">
        <v>1246</v>
      </c>
      <c r="AB256" s="22" t="str">
        <f t="shared" si="2"/>
        <v>M3-NyO-23b-A-4</v>
      </c>
      <c r="AC256" s="22" t="str">
        <f t="shared" si="3"/>
        <v>M3-NyO-23b-A-4-BR</v>
      </c>
      <c r="AD256" s="20" t="s">
        <v>47</v>
      </c>
      <c r="AE256" s="24"/>
      <c r="AF256" s="9" t="s">
        <v>48</v>
      </c>
      <c r="AG256" s="9" t="s">
        <v>49</v>
      </c>
    </row>
    <row r="257" ht="112.5" customHeight="1">
      <c r="A257" s="9" t="s">
        <v>1213</v>
      </c>
      <c r="B257" s="69" t="s">
        <v>1214</v>
      </c>
      <c r="C257" s="9" t="s">
        <v>68</v>
      </c>
      <c r="D257" s="10" t="s">
        <v>36</v>
      </c>
      <c r="E257" s="11"/>
      <c r="F257" s="13" t="s">
        <v>1247</v>
      </c>
      <c r="G257" s="13"/>
      <c r="H257" s="19" t="s">
        <v>1248</v>
      </c>
      <c r="I257" s="22" t="s">
        <v>38</v>
      </c>
      <c r="J257" s="11" t="s">
        <v>1180</v>
      </c>
      <c r="K257" s="13" t="s">
        <v>1221</v>
      </c>
      <c r="L257" s="13" t="s">
        <v>1249</v>
      </c>
      <c r="M257" s="14" t="s">
        <v>42</v>
      </c>
      <c r="N257" s="13" t="s">
        <v>1217</v>
      </c>
      <c r="O257" s="13" t="s">
        <v>1245</v>
      </c>
      <c r="P257" s="13" t="s">
        <v>1241</v>
      </c>
      <c r="Q257" s="20"/>
      <c r="R257" s="8"/>
      <c r="S257" s="8"/>
      <c r="T257" s="8"/>
      <c r="U257" s="8"/>
      <c r="V257" s="8"/>
      <c r="W257" s="8"/>
      <c r="X257" s="20"/>
      <c r="Y257" s="20" t="s">
        <v>45</v>
      </c>
      <c r="Z257" s="21" t="str">
        <f t="shared" si="1"/>
        <v>{"id":"M3-NyO-23b-A-5-BR","stimulus":"&lt;p&gt;Um cinema possui três salas para projetar seus filmes. Para uma das salas foram vendidos &lt;span class=\"fr-math-v2 fr-draggable\" contenteditable=\"false\" data-original-math=\"\\(\\frac{{{Q1}}}{{{T1}}}\\)\" draggable=\"true\"&gt;\\(\\frac{{{Q1}}}{{{T1}}}\\)&lt;/span&gt; das entradas disponíveis; para a segunda, &lt;span class=\"fr-math-v2 fr-draggable\" contenteditable=\"false\" data-original-math=\"\\(\\frac{{{Q1}}}{{{T2}}}\\)\" draggable=\"true\"&gt;\\(\\frac{{{Q1}}}{{{T2}}}\\)&lt;/span&gt; e para a terceira, &lt;span class=\"fr-math-v2 fr-draggable\" contenteditable=\"false\" data-original-math=\"\\(\\frac{{{Q1}}}{{{T3}}}\\)\" draggable=\"true\"&gt;\\(\\frac{{{Q1}}}{{{T3}}}\\)&lt;/span&gt;. Arraste e ordene essas frações da menor para a maior.&lt;/p&gt;","template":"&lt;p style=\"text-align:center;\"&gt;{{response}} &lt; {{response}} &lt; {{response}}&lt;/p&gt;","hint":"&lt;p&gt;Quando os numeradores são iguais, comparam-se os denominadores. A fração com o menor denominador é a maior.&lt;/p&gt;","feedback":"&lt;p&gt;Para ordenar frações com o mesmo numerador, basta comparar os denominadores.&lt;/p&gt;&lt;p&gt;A fração com o menor denominador é a maior.&lt;/p&gt;&lt;p&gt;Sendo assim, {{T7}} &lt; {{T8}} &lt; {{T9}} porque {{T1}} &gt; {{T2}} &gt; {{T3}}.&lt;/p&gt;","seed":{"parameters":[{"name":"Q1","label":null,"min":1,"max":5,"step":1},{"name":"Q2","label":null,"min":1,"max":10,"step":1},{"name":"Q3","label":null,"min":1,"max":10,"step":1},{"name":"Q4","label":null,"min":1,"max":10,"step":1}],"calculated":[{"name":"T1","label":"{{function}}","function":"math.max({{Q1}}+{{Q2}}, {{Q1}}+{{Q3}}, {{Q1}}+{{Q4}})","temp":true},{"name":"T3","label":"{{function}}","function":"math.min({{Q1}}+{{Q2}}, {{Q1}}+{{Q3}}, {{Q1}}+{{Q4}})","temp":true},{"name":"T2","label":"{{function}}","function":"3*{{Q1}}+{{Q2}}+{{Q3}}+{{Q4}}-{{T1}}-{{T3}}","temp":true},{"name":"T7","label":"{{function}}","function":"&lt;span class=\"fr-math-v2 fr-draggable\" contenteditable=\"false\" data-original-math=\"\\(\\frac{{{Q1}}}{{{T1}}}\\)\" draggable=\"true\"&gt;\\(\\frac{{{Q1}}}{{{T1}}}\\)&lt;/span&gt;","temp":true},{"name":"T8","label":"{{function}}","function":"&lt;span class=\"fr-math-v2 fr-draggable\" contenteditable=\"false\" data-original-math=\"\\(\\frac{{{Q1}}}{{{T2}}}\\)\" draggable=\"true\"&gt;\\(\\frac{{{Q1}}}{{{T2}}}\\)&lt;/span&gt;","temp":true},{"name":"T9","label":"{{function}}","function":"&lt;span class=\"fr-math-v2 fr-draggable\" contenteditable=\"false\" data-original-math=\"\\(\\frac{{{Q1}}}{{{T3}}}\\)\" draggable=\"true\"&gt;\\(\\frac{{{Q1}}}{{{T3}}}\\)&lt;/span&gt;","temp":true},{"name":"A1","label":"&lt;span class=\"fr-math-v2 fr-draggable\" contenteditable=\"false\" data-original-math=\"\\(\\frac{{{Q1}}}{{{T1}}}\\)\" draggable=\"true\"&gt;\\(\\frac{{{Q1}}}{{{T1}}}\\)&lt;/span&gt;","function":""},{"name":"A2","label":"&lt;span class=\"fr-math-v2 fr-draggable\" contenteditable=\"false\" data-original-math=\"\\(\\frac{{{Q1}}}{{{T2}}}\\)\" draggable=\"true\"&gt;\\(\\frac{{{Q1}}}{{{T2}}}\\)&lt;/span&gt;","function":""},{"name":"A3","label":"&lt;span class=\"fr-math-v2 fr-draggable\" contenteditable=\"false\" data-original-math=\"\\(\\frac{{{Q1}}}{{{T3}}}\\)\" draggable=\"true\"&gt;\\(\\frac{{{Q1}}}{{{T3}}}\\)&lt;/span&gt;","function":""}],"uniques":true},"algorithm":{"name":"calculateOperation","template":"Cloze with drag &amp; drop","params":{"keyboard":"INTERMEDIATE"}}}</v>
      </c>
      <c r="AA257" s="28" t="s">
        <v>1250</v>
      </c>
      <c r="AB257" s="22" t="str">
        <f t="shared" si="2"/>
        <v>M3-NyO-23b-A-5</v>
      </c>
      <c r="AC257" s="22" t="str">
        <f t="shared" si="3"/>
        <v>M3-NyO-23b-A-5-BR</v>
      </c>
      <c r="AD257" s="20" t="s">
        <v>47</v>
      </c>
      <c r="AE257" s="24"/>
      <c r="AF257" s="9" t="s">
        <v>48</v>
      </c>
      <c r="AG257" s="9" t="s">
        <v>49</v>
      </c>
    </row>
    <row r="258" ht="112.5" customHeight="1">
      <c r="A258" s="9" t="s">
        <v>1251</v>
      </c>
      <c r="B258" s="69" t="s">
        <v>1252</v>
      </c>
      <c r="C258" s="9" t="s">
        <v>35</v>
      </c>
      <c r="D258" s="10" t="s">
        <v>36</v>
      </c>
      <c r="E258" s="11"/>
      <c r="F258" s="12" t="s">
        <v>1253</v>
      </c>
      <c r="G258" s="12"/>
      <c r="H258" s="46"/>
      <c r="I258" s="17" t="s">
        <v>38</v>
      </c>
      <c r="J258" s="17" t="s">
        <v>278</v>
      </c>
      <c r="K258" s="46" t="s">
        <v>1254</v>
      </c>
      <c r="L258" s="45" t="s">
        <v>1255</v>
      </c>
      <c r="M258" s="14" t="s">
        <v>42</v>
      </c>
      <c r="N258" s="27" t="s">
        <v>1256</v>
      </c>
      <c r="O258" s="8" t="s">
        <v>1257</v>
      </c>
      <c r="P258" s="8"/>
      <c r="Q258" s="17"/>
      <c r="R258" s="18"/>
      <c r="S258" s="18"/>
      <c r="T258" s="18"/>
      <c r="U258" s="18"/>
      <c r="V258" s="18"/>
      <c r="W258" s="18"/>
      <c r="X258" s="22"/>
      <c r="Y258" s="20" t="s">
        <v>45</v>
      </c>
      <c r="Z258" s="21" t="str">
        <f t="shared" si="1"/>
        <v>{"id":"M3-NyO-24a-I-1-BR","stimulus":"&lt;p&gt;Qual é a metade de {{Q1}}?&lt;/p&gt;&lt;p&gt;A metade de {{Q1}} é:&lt;/p&gt;","hint":"&lt;p&gt;A metade de um número é calculada dividindo-o por 2.&lt;/p&gt;","feedback":"&lt;p&gt;A metade de um número é calculada dividindo-o por 2. Neste caso:&lt;/p&gt;&lt;p style=\"text-align: center\"&gt;{{Q1}} : 2 = {{A1}}&lt;/p&gt;","seed":{"parameters":[{"name":"Q1","label":null,"min":20,"max":250,"step":2}],"calculated":[{"name":"A1","label":"{{function}}","function":"{{Q1}}/2"},{"name":"A2","label":"{{function}}","function":"{{Q1}}*2","incorrect":true},{"name":"A3","label":"{{function}}","function":"{{Q1}}-2","incorrect":true},{"name":"A4","label":"{{function}}","function":"{{Q1}}*4","incorrect":true},{"name":"A5","label":"{{function}}","function":"{{Q1}}-4","incorrect":true}],"uniques":true},"algorithm":{"name":"trueFalse","template":"Multiple choice – standard","params":{"countCorrect":1,"countIncorrect":2,"showCheckIcon":false,
            "columns": 3
        }
    }
}</v>
      </c>
      <c r="AA258" s="21" t="s">
        <v>1258</v>
      </c>
      <c r="AB258" s="22" t="str">
        <f t="shared" si="2"/>
        <v>M3-NyO-24a-I-1</v>
      </c>
      <c r="AC258" s="22" t="str">
        <f t="shared" si="3"/>
        <v>M3-NyO-24a-I-1-BR</v>
      </c>
      <c r="AD258" s="20" t="s">
        <v>47</v>
      </c>
      <c r="AE258" s="9"/>
      <c r="AF258" s="9" t="s">
        <v>48</v>
      </c>
      <c r="AG258" s="9" t="s">
        <v>49</v>
      </c>
    </row>
    <row r="259" ht="112.5" customHeight="1">
      <c r="A259" s="9" t="s">
        <v>1251</v>
      </c>
      <c r="B259" s="69" t="s">
        <v>1252</v>
      </c>
      <c r="C259" s="9" t="s">
        <v>50</v>
      </c>
      <c r="D259" s="10" t="s">
        <v>36</v>
      </c>
      <c r="E259" s="11"/>
      <c r="F259" s="12" t="s">
        <v>1259</v>
      </c>
      <c r="G259" s="12"/>
      <c r="H259" s="12"/>
      <c r="I259" s="22" t="s">
        <v>38</v>
      </c>
      <c r="J259" s="11" t="s">
        <v>92</v>
      </c>
      <c r="K259" s="12" t="s">
        <v>1254</v>
      </c>
      <c r="L259" s="13" t="s">
        <v>1260</v>
      </c>
      <c r="M259" s="14" t="s">
        <v>42</v>
      </c>
      <c r="N259" s="27" t="s">
        <v>1256</v>
      </c>
      <c r="O259" s="8" t="s">
        <v>1257</v>
      </c>
      <c r="P259" s="8"/>
      <c r="Q259" s="17"/>
      <c r="R259" s="18"/>
      <c r="S259" s="18"/>
      <c r="T259" s="18"/>
      <c r="U259" s="18"/>
      <c r="V259" s="18"/>
      <c r="W259" s="18"/>
      <c r="X259" s="22"/>
      <c r="Y259" s="20" t="s">
        <v>45</v>
      </c>
      <c r="Z259" s="21" t="str">
        <f t="shared" si="1"/>
        <v>{"id":"M3-NyO-24a-E-1-BR","stimulus":"&lt;p&gt;Qual é a metade de {{Q1}}.&lt;/p&gt;","template":"&lt;p&gt;A metade de {{Q1}} é {{response}}.&lt;/p&gt;","hint":"&lt;p&gt;A metade de um número é calculada dividindo-o por 2.&lt;/p&gt;","feedback":"&lt;p&gt;A metade de um número é calculada dividindo-o por 2. Neste caso:&lt;/p&gt;&lt;p style=\"text-align: center\"&gt;{{Q1}} : 2 = {{A1}}&lt;/p&gt;","seed":{"parameters":[{"name":"Q1","label":null,"min":20,"max":250,"step":2}],"calculated":[{"name":"A1","label":"{{function}}","function":"{{Q1}}/2"}],"uniques":true},"algorithm":{"name":"calculateOperation","params":{"method":"equivLiteral","keyboard":"NUMERICAL"}}}</v>
      </c>
      <c r="AA259" s="21" t="s">
        <v>1261</v>
      </c>
      <c r="AB259" s="22" t="str">
        <f t="shared" si="2"/>
        <v>M3-NyO-24a-E-1</v>
      </c>
      <c r="AC259" s="22" t="str">
        <f t="shared" si="3"/>
        <v>M3-NyO-24a-E-1-BR</v>
      </c>
      <c r="AD259" s="20" t="s">
        <v>47</v>
      </c>
      <c r="AE259" s="9"/>
      <c r="AF259" s="9" t="s">
        <v>48</v>
      </c>
      <c r="AG259" s="9" t="s">
        <v>49</v>
      </c>
    </row>
    <row r="260" ht="112.5" customHeight="1">
      <c r="A260" s="9" t="s">
        <v>1251</v>
      </c>
      <c r="B260" s="69" t="s">
        <v>1252</v>
      </c>
      <c r="C260" s="9" t="s">
        <v>68</v>
      </c>
      <c r="D260" s="10" t="s">
        <v>36</v>
      </c>
      <c r="E260" s="11"/>
      <c r="F260" s="13" t="s">
        <v>1262</v>
      </c>
      <c r="G260" s="13"/>
      <c r="H260" s="12"/>
      <c r="I260" s="22" t="s">
        <v>38</v>
      </c>
      <c r="J260" s="11" t="s">
        <v>92</v>
      </c>
      <c r="K260" s="12" t="s">
        <v>1263</v>
      </c>
      <c r="L260" s="13" t="s">
        <v>1260</v>
      </c>
      <c r="M260" s="14" t="s">
        <v>42</v>
      </c>
      <c r="N260" s="27" t="s">
        <v>1256</v>
      </c>
      <c r="O260" s="8" t="s">
        <v>1257</v>
      </c>
      <c r="P260" s="8"/>
      <c r="Q260" s="17"/>
      <c r="R260" s="18"/>
      <c r="S260" s="18"/>
      <c r="T260" s="18"/>
      <c r="U260" s="18"/>
      <c r="V260" s="18"/>
      <c r="W260" s="18"/>
      <c r="X260" s="22"/>
      <c r="Y260" s="20" t="s">
        <v>45</v>
      </c>
      <c r="Z260" s="21" t="str">
        <f t="shared" si="1"/>
        <v>{"id":"M3-NyO-24a-A-1-BR","stimulus":"&lt;p&gt;Cláudio criou uma &lt;i&gt;playlist &lt;/i&gt;com {{Q1}} músicas, das quais metade são de &lt;i&gt;rock.&lt;/i&gt; Quantas músicas da lista são desse gênero?&lt;/p&gt;","template":"&lt;p&gt;A lista tem {{response}} músicas de &lt;i&gt;rock&lt;/i&gt;.&lt;/p&gt;","hint":"&lt;p&gt;A metade de um número é calculada dividindo-o por 2.&lt;/p&gt;","feedback":"&lt;p&gt;A metade de um número é calculada dividindo-o por 2. Neste caso:&lt;/p&gt;&lt;p style=\"text-align: center\"&gt;{{Q1}} : 2 = {{A1}}&lt;/p&gt;","seed":{"parameters":[{"name":"Q1","label":null,"min":30,"max":80,"step":2}],"calculated":[{"name":"A1","label":"{{function}}","function":"{{Q1}}/2"}],"uniques":true},"algorithm":{"name":"calculateOperation","params":{"method":"equivLiteral","keyboard":"NUMERICAL"}}}</v>
      </c>
      <c r="AA260" s="21" t="s">
        <v>1264</v>
      </c>
      <c r="AB260" s="22" t="str">
        <f t="shared" si="2"/>
        <v>M3-NyO-24a-A-1</v>
      </c>
      <c r="AC260" s="22" t="str">
        <f t="shared" si="3"/>
        <v>M3-NyO-24a-A-1-BR</v>
      </c>
      <c r="AD260" s="20" t="s">
        <v>47</v>
      </c>
      <c r="AE260" s="9"/>
      <c r="AF260" s="9" t="s">
        <v>48</v>
      </c>
      <c r="AG260" s="9" t="s">
        <v>49</v>
      </c>
    </row>
    <row r="261" ht="112.5" customHeight="1">
      <c r="A261" s="9" t="s">
        <v>1251</v>
      </c>
      <c r="B261" s="69" t="s">
        <v>1252</v>
      </c>
      <c r="C261" s="9" t="s">
        <v>68</v>
      </c>
      <c r="D261" s="10" t="s">
        <v>36</v>
      </c>
      <c r="E261" s="11"/>
      <c r="F261" s="13" t="s">
        <v>1265</v>
      </c>
      <c r="G261" s="13"/>
      <c r="H261" s="12" t="s">
        <v>1266</v>
      </c>
      <c r="I261" s="22" t="s">
        <v>38</v>
      </c>
      <c r="J261" s="11" t="s">
        <v>92</v>
      </c>
      <c r="K261" s="12" t="s">
        <v>1267</v>
      </c>
      <c r="L261" s="13" t="s">
        <v>1260</v>
      </c>
      <c r="M261" s="14" t="s">
        <v>42</v>
      </c>
      <c r="N261" s="27" t="s">
        <v>1256</v>
      </c>
      <c r="O261" s="8" t="s">
        <v>1257</v>
      </c>
      <c r="P261" s="8"/>
      <c r="Q261" s="17"/>
      <c r="R261" s="18"/>
      <c r="S261" s="18"/>
      <c r="T261" s="18"/>
      <c r="U261" s="18"/>
      <c r="V261" s="18"/>
      <c r="W261" s="18"/>
      <c r="X261" s="22"/>
      <c r="Y261" s="20" t="s">
        <v>45</v>
      </c>
      <c r="Z261" s="21" t="str">
        <f t="shared" si="1"/>
        <v>{"id":"M3-NyO-24a-A-2-BR","stimulus":"&lt;p&gt;Sílvia reservou uma passagem de ônibus no valor de R$ {{Q1}}. No momento de efetivar a compra, foi cobrado apenas metade do valor da reserva. Quanto ela precisou pagar pela passagem?&lt;/p&gt;","template":"&lt;p&gt;Ela pagou R$ {{response}} pela passagem.&lt;/p&gt;","hint":"&lt;p&gt;A metade de um número é calculada dividindo-o por 2.&lt;/p&gt;","feedback":"&lt;p&gt;A metade de um número é calculada dividindo-o por 2. Neste caso:&lt;/p&gt;&lt;p style=\"text-align: center\"&gt;{{Q1}} : 2 = {{A1}}&lt;/p&gt;","seed":{"parameters":[{"name":"Q1","label":null,"min":20,"max":80,"step":2}],"calculated":[{"name":"A1","label":"{{function}}","function":"{{Q1}}/2"}],"uniques":true},"algorithm":{"name":"calculateOperation","params":{"method":"equivLiteral","keyboard":"NUMERICAL"}}}</v>
      </c>
      <c r="AA261" s="21" t="s">
        <v>1268</v>
      </c>
      <c r="AB261" s="22" t="str">
        <f t="shared" si="2"/>
        <v>M3-NyO-24a-A-2</v>
      </c>
      <c r="AC261" s="22" t="str">
        <f t="shared" si="3"/>
        <v>M3-NyO-24a-A-2-BR</v>
      </c>
      <c r="AD261" s="20" t="s">
        <v>47</v>
      </c>
      <c r="AE261" s="9"/>
      <c r="AF261" s="9" t="s">
        <v>48</v>
      </c>
      <c r="AG261" s="9" t="s">
        <v>49</v>
      </c>
    </row>
    <row r="262" ht="112.5" customHeight="1">
      <c r="A262" s="9" t="s">
        <v>1251</v>
      </c>
      <c r="B262" s="69" t="s">
        <v>1252</v>
      </c>
      <c r="C262" s="9" t="s">
        <v>68</v>
      </c>
      <c r="D262" s="10" t="s">
        <v>36</v>
      </c>
      <c r="E262" s="11"/>
      <c r="F262" s="13" t="s">
        <v>1269</v>
      </c>
      <c r="G262" s="13"/>
      <c r="H262" s="12" t="s">
        <v>1270</v>
      </c>
      <c r="I262" s="22" t="s">
        <v>38</v>
      </c>
      <c r="J262" s="11" t="s">
        <v>92</v>
      </c>
      <c r="K262" s="12" t="s">
        <v>1271</v>
      </c>
      <c r="L262" s="13" t="s">
        <v>1260</v>
      </c>
      <c r="M262" s="14" t="s">
        <v>42</v>
      </c>
      <c r="N262" s="27" t="s">
        <v>1256</v>
      </c>
      <c r="O262" s="8" t="s">
        <v>1257</v>
      </c>
      <c r="P262" s="8"/>
      <c r="Q262" s="17"/>
      <c r="R262" s="18"/>
      <c r="S262" s="18"/>
      <c r="T262" s="18"/>
      <c r="U262" s="18"/>
      <c r="V262" s="18"/>
      <c r="W262" s="18"/>
      <c r="X262" s="22"/>
      <c r="Y262" s="20" t="s">
        <v>45</v>
      </c>
      <c r="Z262" s="21" t="str">
        <f t="shared" si="1"/>
        <v>{"id":"M3-NyO-24a-A-3-BR","stimulus":"&lt;p&gt;Uma barra de chocolate pesa {{Q1}} g. Quanto pesa a metade dessa barra?&lt;/p&gt;","template":"&lt;p&gt;A metade da barra de chocolate pesa {{response}} g.&lt;/p&gt;","hint":"&lt;p&gt;A metade de um número é calculada dividindo-o por 2.&lt;/p&gt;","feedback":"&lt;p&gt;A metade de um número é calculada dividindo-o por 2. Neste caso:&lt;/p&gt;&lt;p style=\"text-align: center\"&gt;{{Q1}} : 2 = {{A1}}&lt;/p&gt;","seed":{"parameters":[{"name":"Q1","label":null,"min":20,"max":120,"step":2}],"calculated":[{"name":"A1","label":"{{function}}","function":"{{Q1}}/2"}],"uniques":true},"algorithm":{"name":"calculateOperation","params":{"method":"equivLiteral","keyboard":"NUMERICAL"}}}</v>
      </c>
      <c r="AA262" s="21" t="s">
        <v>1272</v>
      </c>
      <c r="AB262" s="22" t="str">
        <f t="shared" si="2"/>
        <v>M3-NyO-24a-A-3</v>
      </c>
      <c r="AC262" s="22" t="str">
        <f t="shared" si="3"/>
        <v>M3-NyO-24a-A-3-BR</v>
      </c>
      <c r="AD262" s="20" t="s">
        <v>47</v>
      </c>
      <c r="AE262" s="9"/>
      <c r="AF262" s="9" t="s">
        <v>48</v>
      </c>
      <c r="AG262" s="9" t="s">
        <v>49</v>
      </c>
    </row>
    <row r="263" ht="112.5" customHeight="1">
      <c r="A263" s="9" t="s">
        <v>1251</v>
      </c>
      <c r="B263" s="69" t="s">
        <v>1252</v>
      </c>
      <c r="C263" s="9" t="s">
        <v>68</v>
      </c>
      <c r="D263" s="10" t="s">
        <v>36</v>
      </c>
      <c r="E263" s="11"/>
      <c r="F263" s="13" t="s">
        <v>1273</v>
      </c>
      <c r="G263" s="13"/>
      <c r="H263" s="12" t="s">
        <v>1274</v>
      </c>
      <c r="I263" s="22" t="s">
        <v>38</v>
      </c>
      <c r="J263" s="11" t="s">
        <v>92</v>
      </c>
      <c r="K263" s="12" t="s">
        <v>1275</v>
      </c>
      <c r="L263" s="13" t="s">
        <v>1260</v>
      </c>
      <c r="M263" s="14" t="s">
        <v>42</v>
      </c>
      <c r="N263" s="27" t="s">
        <v>1256</v>
      </c>
      <c r="O263" s="8" t="s">
        <v>1257</v>
      </c>
      <c r="P263" s="8"/>
      <c r="Q263" s="17"/>
      <c r="R263" s="18"/>
      <c r="S263" s="18"/>
      <c r="T263" s="18"/>
      <c r="U263" s="18"/>
      <c r="V263" s="18"/>
      <c r="W263" s="18"/>
      <c r="X263" s="22"/>
      <c r="Y263" s="20" t="s">
        <v>45</v>
      </c>
      <c r="Z263" s="21" t="str">
        <f t="shared" si="1"/>
        <v>{"id":"M3-NyO-24a-A-4-BR","stimulus":"&lt;p&gt;Foram vendidos {{Q1}} ingressos para um show, sendo que metade deles foram com antecedência. Quantos ingressos antecipados foram vendidos?&lt;/p&gt;","template":"&lt;p&gt;Foram vendidos {{response}} ingressos antecipados.&lt;/p&gt;","hint":"&lt;p&gt;A metade de um número é calculada dividindo-o por 2.&lt;/p&gt;","feedback":"&lt;p&gt;A metade de um número é calculada dividindo-o por 2. Neste caso:&lt;/p&gt;&lt;p style=\"text-align: center\"&gt;{{Q1}} : 2 = {{A1}}&lt;/p&gt;","seed":{"parameters":[{"name":"Q1","label":null,"min":200,"max":990,"step":2}],"calculated":[{"name":"A1","label":"{{function}}","function":"{{Q1}}/2"}],"uniques":true},"algorithm":{"name":"calculateOperation","params":{"method":"equivLiteral","keyboard":"NUMERICAL"}}}</v>
      </c>
      <c r="AA263" s="21" t="s">
        <v>1276</v>
      </c>
      <c r="AB263" s="22" t="str">
        <f t="shared" si="2"/>
        <v>M3-NyO-24a-A-4</v>
      </c>
      <c r="AC263" s="22" t="str">
        <f t="shared" si="3"/>
        <v>M3-NyO-24a-A-4-BR</v>
      </c>
      <c r="AD263" s="20" t="s">
        <v>47</v>
      </c>
      <c r="AE263" s="9"/>
      <c r="AF263" s="9" t="s">
        <v>48</v>
      </c>
      <c r="AG263" s="9" t="s">
        <v>49</v>
      </c>
    </row>
    <row r="264" ht="112.5" customHeight="1">
      <c r="A264" s="9" t="s">
        <v>1251</v>
      </c>
      <c r="B264" s="69" t="s">
        <v>1252</v>
      </c>
      <c r="C264" s="9" t="s">
        <v>68</v>
      </c>
      <c r="D264" s="10" t="s">
        <v>36</v>
      </c>
      <c r="E264" s="11"/>
      <c r="F264" s="13" t="s">
        <v>1277</v>
      </c>
      <c r="G264" s="13"/>
      <c r="H264" s="12" t="s">
        <v>1278</v>
      </c>
      <c r="I264" s="22" t="s">
        <v>38</v>
      </c>
      <c r="J264" s="11" t="s">
        <v>92</v>
      </c>
      <c r="K264" s="12" t="s">
        <v>1279</v>
      </c>
      <c r="L264" s="13" t="s">
        <v>1260</v>
      </c>
      <c r="M264" s="14" t="s">
        <v>42</v>
      </c>
      <c r="N264" s="27" t="s">
        <v>1256</v>
      </c>
      <c r="O264" s="8" t="s">
        <v>1257</v>
      </c>
      <c r="P264" s="8"/>
      <c r="Q264" s="17"/>
      <c r="R264" s="18"/>
      <c r="S264" s="18"/>
      <c r="T264" s="18"/>
      <c r="U264" s="18"/>
      <c r="V264" s="18"/>
      <c r="W264" s="18"/>
      <c r="X264" s="22"/>
      <c r="Y264" s="20" t="s">
        <v>45</v>
      </c>
      <c r="Z264" s="21" t="str">
        <f t="shared" si="1"/>
        <v>{"id":"M3-NyO-24a-A-5-BR","stimulus":"&lt;p&gt;Para preparar alguns biscoitos, Cristina usou {{Q1}} g de farinha. Quanta farinha seria usada para fazer metade dos biscoitos?&lt;/p&gt;","template":"&lt;p&gt;A metade da farinha é {{response}} g.&lt;/p&gt;","hint":"&lt;p&gt;A metade de um número é calculada dividindo-o por 2.&lt;/p&gt;","feedback":"&lt;p&gt;A metade de um número é calculada dividindo-o por 2. Neste caso:&lt;/p&gt;&lt;p style=\"text-align: center\"&gt;{{Q1}} : 2 = {{A1}}&lt;/p&gt;","seed":{"parameters":[{"name":"Q1","label":null,"min":200,"max":500,"step":2}],"calculated":[{"name":"A1","label":"{{function}}","function":"{{Q1}}/2"}],"uniques":true},"algorithm":{"name":"calculateOperation","params":{"method":"equivLiteral","keyboard":"NUMERICAL"}}}</v>
      </c>
      <c r="AA264" s="21" t="s">
        <v>1280</v>
      </c>
      <c r="AB264" s="22" t="str">
        <f t="shared" si="2"/>
        <v>M3-NyO-24a-A-5</v>
      </c>
      <c r="AC264" s="22" t="str">
        <f t="shared" si="3"/>
        <v>M3-NyO-24a-A-5-BR</v>
      </c>
      <c r="AD264" s="20" t="s">
        <v>47</v>
      </c>
      <c r="AE264" s="9"/>
      <c r="AF264" s="9" t="s">
        <v>48</v>
      </c>
      <c r="AG264" s="9" t="s">
        <v>49</v>
      </c>
    </row>
    <row r="265" ht="112.5" customHeight="1">
      <c r="A265" s="9" t="s">
        <v>1281</v>
      </c>
      <c r="B265" s="69" t="s">
        <v>1282</v>
      </c>
      <c r="C265" s="9" t="s">
        <v>35</v>
      </c>
      <c r="D265" s="10" t="s">
        <v>36</v>
      </c>
      <c r="E265" s="11"/>
      <c r="F265" s="12" t="s">
        <v>1283</v>
      </c>
      <c r="G265" s="12"/>
      <c r="H265" s="19"/>
      <c r="I265" s="22"/>
      <c r="J265" s="22" t="s">
        <v>39</v>
      </c>
      <c r="K265" s="19" t="s">
        <v>1284</v>
      </c>
      <c r="L265" s="13" t="s">
        <v>1285</v>
      </c>
      <c r="M265" s="14" t="s">
        <v>42</v>
      </c>
      <c r="N265" s="46" t="s">
        <v>1286</v>
      </c>
      <c r="O265" s="15" t="s">
        <v>1287</v>
      </c>
      <c r="P265" s="16"/>
      <c r="Q265" s="17"/>
      <c r="R265" s="18"/>
      <c r="S265" s="18"/>
      <c r="T265" s="18"/>
      <c r="U265" s="18"/>
      <c r="V265" s="18"/>
      <c r="W265" s="18"/>
      <c r="X265" s="19"/>
      <c r="Y265" s="20" t="s">
        <v>45</v>
      </c>
      <c r="Z265" s="21" t="str">
        <f t="shared" si="1"/>
        <v>{"id":"M3-NyO-38a-I-1-BR","stimulus":"&lt;p&gt;Arraste cada terça parte para seu número.&lt;/p&gt;","hint":"&lt;p&gt;A terça parte de um número é calculada dividindo-o por 3.&lt;/p&gt;","feedback":"&lt;p&gt;A terça parte de um número é calculada dividindo-o por 3.&lt;/p&gt;","seed":{"parameters":[{"name":"Q1","label":null,"min":3,"max":300,"step":3},{"name":"Q2","label":null,"min":3,"max":300,"step":3},{"name":"Q3","label":null,"min":3,"max":300,"step":3}],"calculated":[{"name":"A1","label":"{{Q1}}","function":"{{Q1}}/3","feedback":"&lt;p style=\"text-align: center\"&gt;{{Q1}} : 3 = {{function}}&lt;/p&gt;"},{"name":"A2","label":"{{Q2}}","function":"{{Q2}}/3","feedback":"&lt;p&gt;{{Q2}} : 3 = {{function}}&lt;/p&gt;"},{"name":"A3","label":"{{Q3}}","function":"{{Q3}}/3","feedback":"&lt;p&gt;{{Q3}} : 3 = {{function}}&lt;/p&gt;"}],"isNumToWords":true,"uniques":true},"algorithm":{"name":"linkOperationResult","params":{"invert":true},"template":"Match list"}}</v>
      </c>
      <c r="AA265" s="21" t="s">
        <v>1288</v>
      </c>
      <c r="AB265" s="22" t="str">
        <f t="shared" si="2"/>
        <v>M3-NyO-38a-I-1</v>
      </c>
      <c r="AC265" s="22" t="str">
        <f t="shared" si="3"/>
        <v>M3-NyO-38a-I-1-BR</v>
      </c>
      <c r="AD265" s="20" t="s">
        <v>47</v>
      </c>
      <c r="AE265" s="9"/>
      <c r="AF265" s="9" t="s">
        <v>48</v>
      </c>
      <c r="AG265" s="9" t="s">
        <v>49</v>
      </c>
    </row>
    <row r="266" ht="112.5" customHeight="1">
      <c r="A266" s="9" t="s">
        <v>1281</v>
      </c>
      <c r="B266" s="69" t="s">
        <v>1282</v>
      </c>
      <c r="C266" s="9" t="s">
        <v>50</v>
      </c>
      <c r="D266" s="10" t="s">
        <v>36</v>
      </c>
      <c r="E266" s="11"/>
      <c r="F266" s="13" t="s">
        <v>1289</v>
      </c>
      <c r="G266" s="13"/>
      <c r="H266" s="12"/>
      <c r="I266" s="22"/>
      <c r="J266" s="11" t="s">
        <v>92</v>
      </c>
      <c r="K266" s="13" t="s">
        <v>1290</v>
      </c>
      <c r="L266" s="13" t="s">
        <v>1291</v>
      </c>
      <c r="M266" s="14" t="s">
        <v>42</v>
      </c>
      <c r="N266" s="46" t="s">
        <v>1286</v>
      </c>
      <c r="O266" s="15" t="s">
        <v>1292</v>
      </c>
      <c r="P266" s="16"/>
      <c r="Q266" s="17"/>
      <c r="R266" s="18"/>
      <c r="S266" s="18"/>
      <c r="T266" s="18"/>
      <c r="U266" s="18"/>
      <c r="V266" s="18"/>
      <c r="W266" s="18"/>
      <c r="X266" s="19"/>
      <c r="Y266" s="20" t="s">
        <v>45</v>
      </c>
      <c r="Z266" s="21" t="str">
        <f t="shared" si="1"/>
        <v>{"id":"M3-NyO-38a-E-1-BR","stimulus":"&lt;p&gt;Calcule a terça parte do número a seguir.&lt;/p&gt;","template":"&lt;p&gt;A terça parte de {{Q1}} é {{response}}.&lt;/p&gt;","hint":"&lt;p&gt;A terça parte de um número é calculada dividindo-o por 3.&lt;/p&gt;","feedback":"&lt;p&gt;A terça parte de um número é calculada dividindo-o por 3.&lt;/p&gt;&lt;p style=\"text-align: center\"&gt;{{Q1}} : 3 = {{A1}}&lt;/p&gt;","seed":{"parameters":[{"name":"Q1","label":null,"min":3,"max":300,"step":3}],"calculated":[{"name":"A1","label":"{{function}}","function":"{{Q1}}/3"}],"uniques":true},"algorithm":{"name":"calculateOperation","params":{"method":"equivLiteral","keyboard":"NUMERICAL"}}}</v>
      </c>
      <c r="AA266" s="21" t="s">
        <v>1293</v>
      </c>
      <c r="AB266" s="22" t="str">
        <f t="shared" si="2"/>
        <v>M3-NyO-38a-E-1</v>
      </c>
      <c r="AC266" s="22" t="str">
        <f t="shared" si="3"/>
        <v>M3-NyO-38a-E-1-BR</v>
      </c>
      <c r="AD266" s="20" t="s">
        <v>47</v>
      </c>
      <c r="AE266" s="9"/>
      <c r="AF266" s="9" t="s">
        <v>48</v>
      </c>
      <c r="AG266" s="9" t="s">
        <v>49</v>
      </c>
    </row>
    <row r="267" ht="112.5" customHeight="1">
      <c r="A267" s="9" t="s">
        <v>1281</v>
      </c>
      <c r="B267" s="69" t="s">
        <v>1282</v>
      </c>
      <c r="C267" s="9" t="s">
        <v>68</v>
      </c>
      <c r="D267" s="10" t="s">
        <v>36</v>
      </c>
      <c r="E267" s="11"/>
      <c r="F267" s="13" t="s">
        <v>1294</v>
      </c>
      <c r="G267" s="13"/>
      <c r="H267" s="12"/>
      <c r="I267" s="22"/>
      <c r="J267" s="11" t="s">
        <v>92</v>
      </c>
      <c r="K267" s="12" t="s">
        <v>1295</v>
      </c>
      <c r="L267" s="13" t="s">
        <v>1291</v>
      </c>
      <c r="M267" s="14" t="s">
        <v>42</v>
      </c>
      <c r="N267" s="46" t="s">
        <v>1286</v>
      </c>
      <c r="O267" s="15" t="s">
        <v>1296</v>
      </c>
      <c r="P267" s="16"/>
      <c r="Q267" s="17"/>
      <c r="R267" s="18"/>
      <c r="S267" s="18"/>
      <c r="T267" s="18"/>
      <c r="U267" s="18"/>
      <c r="V267" s="18"/>
      <c r="W267" s="18"/>
      <c r="X267" s="19"/>
      <c r="Y267" s="20" t="s">
        <v>45</v>
      </c>
      <c r="Z267" s="21" t="str">
        <f t="shared" si="1"/>
        <v>{"id":"M3-NyO-38a-A-1-BR","stimulus":"&lt;p&gt;Mariza vai doar um terço de suas economias para uma ONG. Se ela tem &lt;span class=\"no-break\"&gt;R$ {{Q1}}&lt;/span&gt; economizados, qual valor será doado?&lt;/p&gt;","template":"&lt;p&gt;Mariza vai doar &lt;span class=\"no-break\"&gt;R$ {{response}}.&lt;/span&gt;&lt;/p&gt;","hint":"&lt;p&gt;A terça parte de um número é calculada dividindo-o por 3.&lt;/p&gt;","feedback":"&lt;p&gt;A terça parte de um número é calculada dividindo-o por 3.&lt;/p&gt;&lt;p style=\"text-align: center\"&gt;{{Q1}} : 3 = {{A1}}&lt;/p&gt;","seed":{"parameters":[{"name":"Q1","label":null,"min":150,"max":900,"step":3}],"calculated":[{"name":"A1","label":"{{function}}","function":"{{Q1}}/3"}],"uniques":true},"algorithm":{"name":"calculateOperation","params":{"method":"equivLiteral","keyboard":"NUMERICAL"}}}</v>
      </c>
      <c r="AA267" s="21" t="s">
        <v>1297</v>
      </c>
      <c r="AB267" s="22" t="str">
        <f t="shared" si="2"/>
        <v>M3-NyO-38a-A-1</v>
      </c>
      <c r="AC267" s="22" t="str">
        <f t="shared" si="3"/>
        <v>M3-NyO-38a-A-1-BR</v>
      </c>
      <c r="AD267" s="20" t="s">
        <v>47</v>
      </c>
      <c r="AE267" s="9"/>
      <c r="AF267" s="9" t="s">
        <v>48</v>
      </c>
      <c r="AG267" s="9" t="s">
        <v>49</v>
      </c>
    </row>
    <row r="268" ht="112.5" customHeight="1">
      <c r="A268" s="9" t="s">
        <v>1281</v>
      </c>
      <c r="B268" s="69" t="s">
        <v>1282</v>
      </c>
      <c r="C268" s="9" t="s">
        <v>68</v>
      </c>
      <c r="D268" s="10" t="s">
        <v>36</v>
      </c>
      <c r="E268" s="11"/>
      <c r="F268" s="13" t="s">
        <v>1298</v>
      </c>
      <c r="G268" s="13"/>
      <c r="H268" s="12" t="s">
        <v>1299</v>
      </c>
      <c r="I268" s="22"/>
      <c r="J268" s="11" t="s">
        <v>92</v>
      </c>
      <c r="K268" s="12" t="s">
        <v>1295</v>
      </c>
      <c r="L268" s="13" t="s">
        <v>1291</v>
      </c>
      <c r="M268" s="14" t="s">
        <v>42</v>
      </c>
      <c r="N268" s="46" t="s">
        <v>1286</v>
      </c>
      <c r="O268" s="45" t="s">
        <v>1296</v>
      </c>
      <c r="P268" s="8"/>
      <c r="Q268" s="20"/>
      <c r="R268" s="8"/>
      <c r="S268" s="8"/>
      <c r="T268" s="8"/>
      <c r="U268" s="8"/>
      <c r="V268" s="8"/>
      <c r="W268" s="8"/>
      <c r="X268" s="20"/>
      <c r="Y268" s="20" t="s">
        <v>45</v>
      </c>
      <c r="Z268" s="21" t="str">
        <f t="shared" si="1"/>
        <v>{"id":"M3-NyO-38a-A-2-BR","stimulus":"&lt;p&gt;Antônia precisa de um terço de {{Q1}} ml de leite para fazer um bolo. Quantos mililitros de leite ela precisa?&lt;/p&gt;","template":"&lt;p&gt;Antônia precisa de &lt;span class=\"no-break\"&gt;{{response}} ml de leite.&lt;/span&gt;&lt;/p&gt;","hint":"&lt;p&gt;A terça parte de um número é calculada dividindo-o por 3.&lt;/p&gt;","feedback":"&lt;p&gt;A terça parte de um número é calculada dividindo-o por 3.&lt;/p&gt;&lt;p style=\"text-align: center\"&gt;{{Q1}} : 3 = {{A1}}&lt;/p&gt;","seed":{"parameters":[{"name":"Q1","label":null,"min":30,"max":300,"step":3}],"calculated":[{"name":"A1","label":"{{function}}","function":"{{Q1}}/3"}],"uniques":true},"algorithm":{"name":"calculateOperation","params":{"method":"equivLiteral","keyboard":"NUMERICAL"}}}</v>
      </c>
      <c r="AA268" s="21" t="s">
        <v>1300</v>
      </c>
      <c r="AB268" s="22" t="str">
        <f t="shared" si="2"/>
        <v>M3-NyO-38a-A-2</v>
      </c>
      <c r="AC268" s="22" t="str">
        <f t="shared" si="3"/>
        <v>M3-NyO-38a-A-2-BR</v>
      </c>
      <c r="AD268" s="20" t="s">
        <v>47</v>
      </c>
      <c r="AE268" s="24"/>
      <c r="AF268" s="9" t="s">
        <v>48</v>
      </c>
      <c r="AG268" s="9" t="s">
        <v>49</v>
      </c>
    </row>
    <row r="269" ht="112.5" customHeight="1">
      <c r="A269" s="9" t="s">
        <v>1281</v>
      </c>
      <c r="B269" s="69" t="s">
        <v>1282</v>
      </c>
      <c r="C269" s="9" t="s">
        <v>68</v>
      </c>
      <c r="D269" s="10" t="s">
        <v>36</v>
      </c>
      <c r="E269" s="11"/>
      <c r="F269" s="12" t="s">
        <v>1301</v>
      </c>
      <c r="G269" s="12"/>
      <c r="H269" s="12" t="s">
        <v>1302</v>
      </c>
      <c r="I269" s="22"/>
      <c r="J269" s="11" t="s">
        <v>92</v>
      </c>
      <c r="K269" s="12" t="s">
        <v>1303</v>
      </c>
      <c r="L269" s="13" t="s">
        <v>1291</v>
      </c>
      <c r="M269" s="14" t="s">
        <v>42</v>
      </c>
      <c r="N269" s="46" t="s">
        <v>1286</v>
      </c>
      <c r="O269" s="45" t="s">
        <v>1296</v>
      </c>
      <c r="P269" s="8"/>
      <c r="Q269" s="20"/>
      <c r="R269" s="8"/>
      <c r="S269" s="8"/>
      <c r="T269" s="8"/>
      <c r="U269" s="8"/>
      <c r="V269" s="8"/>
      <c r="W269" s="8"/>
      <c r="X269" s="20"/>
      <c r="Y269" s="20" t="s">
        <v>45</v>
      </c>
      <c r="Z269" s="21" t="str">
        <f t="shared" si="1"/>
        <v>{"id":"M3-NyO-38a-A-3-BR","stimulus":"&lt;p&gt;Jonas está fazendo uma viagem e já percorreu um terço da distância até o destino final. Se o trajeto total é de {{Q1}} km, quantos quilômetros ele percorreu?&lt;/p&gt;","template":"&lt;p&gt;Ele percorreu &lt;span class=\"no-break\"&gt;{{response}} km.&lt;/span&gt;&lt;/p&gt;","hint":"&lt;p&gt;A terça parte de um número é calculada dividindo-o por 3.&lt;/p&gt;","feedback":"&lt;p&gt;A terça parte de um número é calculada dividindo-o por 3.&lt;/p&gt;&lt;p style=\"text-align: center\"&gt;{{Q1}} : 3 = {{A1}}&lt;/p&gt;","seed":{"parameters":[{"name":"Q1","label":null,"min":120,"max":300,"step":3}],"calculated":[{"name":"A1","label":"{{function}}","function":"{{Q1}}/3"}],"uniques":true},"algorithm":{"name":"calculateOperation","params":{"method":"equivLiteral","keyboard":"NUMERICAL"}}}</v>
      </c>
      <c r="AA269" s="21" t="s">
        <v>1304</v>
      </c>
      <c r="AB269" s="22" t="str">
        <f t="shared" si="2"/>
        <v>M3-NyO-38a-A-3</v>
      </c>
      <c r="AC269" s="22" t="str">
        <f t="shared" si="3"/>
        <v>M3-NyO-38a-A-3-BR</v>
      </c>
      <c r="AD269" s="20" t="s">
        <v>47</v>
      </c>
      <c r="AE269" s="24"/>
      <c r="AF269" s="9" t="s">
        <v>48</v>
      </c>
      <c r="AG269" s="9" t="s">
        <v>49</v>
      </c>
    </row>
    <row r="270" ht="112.5" customHeight="1">
      <c r="A270" s="9" t="s">
        <v>1281</v>
      </c>
      <c r="B270" s="69" t="s">
        <v>1282</v>
      </c>
      <c r="C270" s="9" t="s">
        <v>68</v>
      </c>
      <c r="D270" s="10" t="s">
        <v>36</v>
      </c>
      <c r="E270" s="11"/>
      <c r="F270" s="13" t="s">
        <v>1305</v>
      </c>
      <c r="G270" s="13"/>
      <c r="H270" s="12" t="s">
        <v>1306</v>
      </c>
      <c r="I270" s="22"/>
      <c r="J270" s="11" t="s">
        <v>92</v>
      </c>
      <c r="K270" s="12" t="s">
        <v>1307</v>
      </c>
      <c r="L270" s="13" t="s">
        <v>1291</v>
      </c>
      <c r="M270" s="14" t="s">
        <v>42</v>
      </c>
      <c r="N270" s="46" t="s">
        <v>1286</v>
      </c>
      <c r="O270" s="45" t="s">
        <v>1296</v>
      </c>
      <c r="P270" s="8"/>
      <c r="Q270" s="20"/>
      <c r="R270" s="8"/>
      <c r="S270" s="8"/>
      <c r="T270" s="8"/>
      <c r="U270" s="8"/>
      <c r="V270" s="8"/>
      <c r="W270" s="8"/>
      <c r="X270" s="20"/>
      <c r="Y270" s="20" t="s">
        <v>45</v>
      </c>
      <c r="Z270" s="21" t="str">
        <f t="shared" si="1"/>
        <v>{"id":"M3-NyO-38a-A-4-BR","stimulus":"&lt;p&gt;Em uma escola de idiomas há {{Q1}} alunos. Se um terço desses alunos são de outros países, quantos estrangeiros há na escola?&lt;/p&gt;","template":"&lt;p&gt;Há &lt;span class=\"no-break\"&gt;{{response}} alunos estrangeiros.&lt;/span&gt;&lt;/p&gt;","hint":"&lt;p&gt;A terça parte de um número é calculada dividindo-o por 3.&lt;/p&gt;","feedback":"&lt;p&gt;A terça parte de um número é calculada dividindo-o por 3.&lt;/p&gt;&lt;p style=\"text-align: center\"&gt;{{Q1}} : 3 = {{A1}}&lt;/p&gt;","seed":{"parameters":[{"name":"Q1","label":null,"min":120,"max":300,"step":3}],"calculated":[{"name":"A1","label":"{{function}}","function":"{{Q1}}/3"}],"uniques":true},"algorithm":{"name":"calculateOperation","params":{"method":"equivLiteral","keyboard":"NUMERICAL"}}}</v>
      </c>
      <c r="AA270" s="21" t="s">
        <v>1308</v>
      </c>
      <c r="AB270" s="22" t="str">
        <f t="shared" si="2"/>
        <v>M3-NyO-38a-A-4</v>
      </c>
      <c r="AC270" s="22" t="str">
        <f t="shared" si="3"/>
        <v>M3-NyO-38a-A-4-BR</v>
      </c>
      <c r="AD270" s="20" t="s">
        <v>47</v>
      </c>
      <c r="AE270" s="24"/>
      <c r="AF270" s="9" t="s">
        <v>48</v>
      </c>
      <c r="AG270" s="9" t="s">
        <v>49</v>
      </c>
    </row>
    <row r="271" ht="112.5" customHeight="1">
      <c r="A271" s="9" t="s">
        <v>1281</v>
      </c>
      <c r="B271" s="69" t="s">
        <v>1282</v>
      </c>
      <c r="C271" s="9" t="s">
        <v>68</v>
      </c>
      <c r="D271" s="10" t="s">
        <v>36</v>
      </c>
      <c r="E271" s="11"/>
      <c r="F271" s="13" t="s">
        <v>1309</v>
      </c>
      <c r="G271" s="13"/>
      <c r="H271" s="12" t="s">
        <v>1310</v>
      </c>
      <c r="I271" s="22"/>
      <c r="J271" s="11" t="s">
        <v>92</v>
      </c>
      <c r="K271" s="12" t="s">
        <v>1311</v>
      </c>
      <c r="L271" s="13" t="s">
        <v>1291</v>
      </c>
      <c r="M271" s="14" t="s">
        <v>42</v>
      </c>
      <c r="N271" s="46" t="s">
        <v>1286</v>
      </c>
      <c r="O271" s="46" t="s">
        <v>1312</v>
      </c>
      <c r="P271" s="8"/>
      <c r="Q271" s="20"/>
      <c r="R271" s="8"/>
      <c r="S271" s="8"/>
      <c r="T271" s="8"/>
      <c r="U271" s="8"/>
      <c r="V271" s="8"/>
      <c r="W271" s="8"/>
      <c r="X271" s="20"/>
      <c r="Y271" s="20" t="s">
        <v>45</v>
      </c>
      <c r="Z271" s="21" t="str">
        <f t="shared" si="1"/>
        <v>{"id":"M3-NyO-38a-A-5-BR","stimulus":"&lt;p&gt;Helena e Jaime trabalham juntos vendendo revistas. Em um certo dia, Helena vendeu {{Q1}} revistas e Jaime, um terço dessa quantidade. Quantas revistas Jaime vendeu?&lt;/p&gt;","template":"&lt;p&gt;Ele vendeu &lt;span class=\"no-break\"&gt;{{response}} revistas.&lt;/span&gt;&lt;/p&gt;","hint":"&lt;p&gt;A terça parte de um número é calculada dividindo-o por 3.&lt;/p&gt;","feedback":"&lt;p&gt;A terça parte de um número é calculada dividindo-o por 3.&lt;/p&gt;&lt;p style=\"text-align: center\"&gt;{{Q1}} : 3 = {{A1}}&lt;/p&gt;","seed":{"parameters":[{"name":"Q1","label":null,"min":21,"max":60,"step":3}],"calculated":[{"name":"A1","label":"{{function}}","function":"{{Q1}}/3"}],"uniques":true},"algorithm":{"name":"calculateOperation","params":{"method":"equivLiteral","keyboard":"NUMERICAL"}}}</v>
      </c>
      <c r="AA271" s="21" t="s">
        <v>1313</v>
      </c>
      <c r="AB271" s="22" t="str">
        <f t="shared" si="2"/>
        <v>M3-NyO-38a-A-5</v>
      </c>
      <c r="AC271" s="22" t="str">
        <f t="shared" si="3"/>
        <v>M3-NyO-38a-A-5-BR</v>
      </c>
      <c r="AD271" s="20" t="s">
        <v>47</v>
      </c>
      <c r="AE271" s="24"/>
      <c r="AF271" s="9" t="s">
        <v>48</v>
      </c>
      <c r="AG271" s="9" t="s">
        <v>49</v>
      </c>
    </row>
    <row r="272" ht="112.5" customHeight="1">
      <c r="A272" s="9" t="s">
        <v>1314</v>
      </c>
      <c r="B272" s="69" t="s">
        <v>1315</v>
      </c>
      <c r="C272" s="9" t="s">
        <v>35</v>
      </c>
      <c r="D272" s="10" t="s">
        <v>36</v>
      </c>
      <c r="E272" s="11"/>
      <c r="F272" s="12" t="s">
        <v>1316</v>
      </c>
      <c r="G272" s="12"/>
      <c r="H272" s="12"/>
      <c r="I272" s="22"/>
      <c r="J272" s="22" t="s">
        <v>39</v>
      </c>
      <c r="K272" s="12" t="s">
        <v>1317</v>
      </c>
      <c r="L272" s="13" t="s">
        <v>1318</v>
      </c>
      <c r="M272" s="14" t="s">
        <v>42</v>
      </c>
      <c r="N272" s="15" t="s">
        <v>1319</v>
      </c>
      <c r="O272" s="15" t="s">
        <v>1320</v>
      </c>
      <c r="P272" s="32"/>
      <c r="Q272" s="14"/>
      <c r="R272" s="27"/>
      <c r="S272" s="27"/>
      <c r="T272" s="27"/>
      <c r="U272" s="27"/>
      <c r="V272" s="27"/>
      <c r="W272" s="27"/>
      <c r="X272" s="12"/>
      <c r="Y272" s="20" t="s">
        <v>45</v>
      </c>
      <c r="Z272" s="21" t="str">
        <f t="shared" si="1"/>
        <v>{"id":"M3-NyO-24b-I-1-BR","stimulus":"&lt;p&gt;Arraste cada quarta parte para seu número.&lt;/p&gt;","hint":"&lt;p&gt;A quarta parte de um número é calculada dividindo-o por 4.&lt;/p&gt;","feedback":"&lt;p&gt;A quarta parte de um número é calculada dividindo-o por 4.&lt;/p&gt;","seed":{"parameters":[{"name":"Q1","label":null,"min":4,"max":400,"step":4},{"name":"Q2","label":null,"min":4,"max":400,"step":4},{"name":"Q3","label":null,"min":4,"max":400,"step":4}],"calculated":[{"name":"A1","label":"{{Q1}}","function":"{{Q1}}/4","feedback":"&lt;p style=\"text-align: center\"&gt;{{Q1}} : 4 = {{function}}&lt;/p&gt;"},{"name":"A2","label":"{{Q2}}","function":"{{Q2}}/4","feedback":"&lt;p&gt;{{Q2}} : 4 = {{function}}&lt;/p&gt;"},{"name":"A3","label":"{{Q3}}","function":"{{Q3}}/4","feedback":"&lt;p&gt;{{Q3}} : 4 = {{function}}&lt;/p&gt;"}],"isNumToWords":true,"uniques":true},"algorithm":{"name":"linkOperationResult","params":{"invert":true},"template":"Match list"}}</v>
      </c>
      <c r="AA272" s="21" t="s">
        <v>1321</v>
      </c>
      <c r="AB272" s="22" t="str">
        <f t="shared" si="2"/>
        <v>M3-NyO-24b-I-1</v>
      </c>
      <c r="AC272" s="22" t="str">
        <f t="shared" si="3"/>
        <v>M3-NyO-24b-I-1-BR</v>
      </c>
      <c r="AD272" s="20" t="s">
        <v>47</v>
      </c>
      <c r="AE272" s="9"/>
      <c r="AF272" s="9" t="s">
        <v>48</v>
      </c>
      <c r="AG272" s="9" t="s">
        <v>49</v>
      </c>
    </row>
    <row r="273" ht="112.5" customHeight="1">
      <c r="A273" s="9" t="s">
        <v>1314</v>
      </c>
      <c r="B273" s="69" t="s">
        <v>1315</v>
      </c>
      <c r="C273" s="9" t="s">
        <v>50</v>
      </c>
      <c r="D273" s="10" t="s">
        <v>36</v>
      </c>
      <c r="E273" s="11"/>
      <c r="F273" s="45" t="s">
        <v>1322</v>
      </c>
      <c r="G273" s="45"/>
      <c r="H273" s="12"/>
      <c r="I273" s="22"/>
      <c r="J273" s="11" t="s">
        <v>92</v>
      </c>
      <c r="K273" s="13" t="s">
        <v>1323</v>
      </c>
      <c r="L273" s="13" t="s">
        <v>1324</v>
      </c>
      <c r="M273" s="14" t="s">
        <v>42</v>
      </c>
      <c r="N273" s="15" t="s">
        <v>1319</v>
      </c>
      <c r="O273" s="15" t="s">
        <v>1325</v>
      </c>
      <c r="P273" s="16"/>
      <c r="Q273" s="17"/>
      <c r="R273" s="18"/>
      <c r="S273" s="18"/>
      <c r="T273" s="18"/>
      <c r="U273" s="18"/>
      <c r="V273" s="18"/>
      <c r="W273" s="18"/>
      <c r="X273" s="19"/>
      <c r="Y273" s="20" t="s">
        <v>45</v>
      </c>
      <c r="Z273" s="21" t="str">
        <f t="shared" si="1"/>
        <v>{"id":"M3-NyO-24b-E-1-BR","stimulus":"&lt;p&gt;Calcule a quarta parte do número a seguir:&lt;/p&gt;","template":"&lt;p style=\"text-align: center\"&gt;{{Q1}}: {{response}}&lt;/p&gt;","hint":"&lt;p&gt;A quarta parte de um número é calculada dividindo-o por 4.&lt;/p&gt;","feedback":"&lt;p&gt;A quarta parte de um número é calculada dividindo-o por 4.&lt;/p&gt;&lt;p style=\"text-align: center\"&gt;{{Q1}} : 4 = {{A1}}&lt;/p&gt;","seed":{"parameters":[{"name":"Q1","label":null,"min":4,"max":400,"step":4}],"calculated":[{"name":"A1","label":"{{function}}","function":"{{Q1}}/4"}],"uniques":true},"algorithm":{"name":"calculateOperation","params":{"method":"equivLiteral","keyboard":"NUMERICAL"}}}</v>
      </c>
      <c r="AA273" s="21" t="s">
        <v>1326</v>
      </c>
      <c r="AB273" s="22" t="str">
        <f t="shared" si="2"/>
        <v>M3-NyO-24b-E-1</v>
      </c>
      <c r="AC273" s="22" t="str">
        <f t="shared" si="3"/>
        <v>M3-NyO-24b-E-1-BR</v>
      </c>
      <c r="AD273" s="20" t="s">
        <v>47</v>
      </c>
      <c r="AE273" s="9"/>
      <c r="AF273" s="9" t="s">
        <v>48</v>
      </c>
      <c r="AG273" s="9" t="s">
        <v>49</v>
      </c>
    </row>
    <row r="274" ht="112.5" customHeight="1">
      <c r="A274" s="9" t="s">
        <v>1314</v>
      </c>
      <c r="B274" s="69" t="s">
        <v>1315</v>
      </c>
      <c r="C274" s="9" t="s">
        <v>68</v>
      </c>
      <c r="D274" s="10" t="s">
        <v>36</v>
      </c>
      <c r="E274" s="11"/>
      <c r="F274" s="13" t="s">
        <v>1327</v>
      </c>
      <c r="G274" s="13"/>
      <c r="H274" s="12"/>
      <c r="I274" s="22"/>
      <c r="J274" s="11" t="s">
        <v>92</v>
      </c>
      <c r="K274" s="12" t="s">
        <v>1328</v>
      </c>
      <c r="L274" s="13" t="s">
        <v>1324</v>
      </c>
      <c r="M274" s="14" t="s">
        <v>42</v>
      </c>
      <c r="N274" s="32" t="s">
        <v>1319</v>
      </c>
      <c r="O274" s="15" t="s">
        <v>1325</v>
      </c>
      <c r="P274" s="16"/>
      <c r="Q274" s="17"/>
      <c r="R274" s="18"/>
      <c r="S274" s="18"/>
      <c r="T274" s="18"/>
      <c r="U274" s="18"/>
      <c r="V274" s="18"/>
      <c r="W274" s="18"/>
      <c r="X274" s="19"/>
      <c r="Y274" s="20" t="s">
        <v>45</v>
      </c>
      <c r="Z274" s="21" t="str">
        <f t="shared" si="1"/>
        <v>{"id":"M3-NyO-24b-A-1-BR","stimulus":"&lt;p&gt;Júlio vai gastar um quarto do dinheiro que ele tem para comprar um presente para o seu amigo Luís. Se ele tem &lt;span class=\"no-break\"&gt;R$ {{Q1}}&lt;/span&gt;, quanto dinheiro destinará ao presente?&lt;/p&gt;","template":"&lt;p&gt;Júlio vai gastar &lt;span class=\"no-break\"&gt;R$ {{response}}&lt;/span&gt; no presente.&lt;/p&gt;","hint":"&lt;p&gt;A quarta parte de um número é calculada dividindo-o por 4.&lt;/p&gt;","feedback":"&lt;p&gt;A quarta parte de um número é calculada dividindo-o por 4.&lt;/p&gt;&lt;p style=\"text-align: center\"&gt;{{Q1}} : 4 = {{A1}}&lt;/p&gt;","seed":{"parameters":[{"name":"Q1","label":null,"min":40,"max":98,"step":4}],"calculated":[{"name":"A1","label":"{{function}}","function":"{{Q1}}/4"}],"uniques":true},"algorithm":{"name":"calculateOperation","params":{"method":"equivLiteral","keyboard":"NUMERICAL"}}}</v>
      </c>
      <c r="AA274" s="21" t="s">
        <v>1329</v>
      </c>
      <c r="AB274" s="22" t="str">
        <f t="shared" si="2"/>
        <v>M3-NyO-24b-A-1</v>
      </c>
      <c r="AC274" s="22" t="str">
        <f t="shared" si="3"/>
        <v>M3-NyO-24b-A-1-BR</v>
      </c>
      <c r="AD274" s="20" t="s">
        <v>47</v>
      </c>
      <c r="AE274" s="9"/>
      <c r="AF274" s="9" t="s">
        <v>48</v>
      </c>
      <c r="AG274" s="9" t="s">
        <v>49</v>
      </c>
    </row>
    <row r="275" ht="112.5" customHeight="1">
      <c r="A275" s="9" t="s">
        <v>1314</v>
      </c>
      <c r="B275" s="69" t="s">
        <v>1315</v>
      </c>
      <c r="C275" s="9" t="s">
        <v>68</v>
      </c>
      <c r="D275" s="10" t="s">
        <v>36</v>
      </c>
      <c r="E275" s="11"/>
      <c r="F275" s="12" t="s">
        <v>1330</v>
      </c>
      <c r="G275" s="12"/>
      <c r="H275" s="12"/>
      <c r="I275" s="22"/>
      <c r="J275" s="11" t="s">
        <v>92</v>
      </c>
      <c r="K275" s="12" t="s">
        <v>1328</v>
      </c>
      <c r="L275" s="13" t="s">
        <v>1324</v>
      </c>
      <c r="M275" s="14" t="s">
        <v>42</v>
      </c>
      <c r="N275" s="46" t="s">
        <v>1319</v>
      </c>
      <c r="O275" s="45" t="s">
        <v>1325</v>
      </c>
      <c r="P275" s="18"/>
      <c r="Q275" s="22"/>
      <c r="R275" s="18"/>
      <c r="S275" s="18"/>
      <c r="T275" s="18"/>
      <c r="U275" s="18"/>
      <c r="V275" s="18"/>
      <c r="W275" s="18"/>
      <c r="X275" s="22"/>
      <c r="Y275" s="20" t="s">
        <v>45</v>
      </c>
      <c r="Z275" s="21" t="str">
        <f t="shared" si="1"/>
        <v>{"id":"M3-NyO-24b-A-2-BR","stimulus":"&lt;p&gt;A idade de Sara é um quarto da idade de Martha. Se Martha tem {{Q1}} anos, quantos anos tem Sara?&lt;/p&gt;","template":"&lt;p&gt;Sara tem {{response}} anos.&lt;/p&gt;","hint":"&lt;p&gt;A quarta parte de um número é calculada dividindo-o por 4.&lt;/p&gt;","feedback":"&lt;p&gt;A quarta parte de um número é calculada dividindo-o por 4.&lt;/p&gt;&lt;p style=\"text-align: center\"&gt;{{Q1}} : 4 = {{A1}}&lt;/p&gt;","seed":{"parameters":[{"name":"Q1","label":null,"min":12,"max":40,"step":4}],"calculated":[{"name":"A1","label":"{{function}}","function":"{{Q1}}/4"}],"uniques":true},"algorithm":{"name":"calculateOperation","params":{"method":"equivLiteral","keyboard":"NUMERICAL"}}}</v>
      </c>
      <c r="AA275" s="21" t="s">
        <v>1331</v>
      </c>
      <c r="AB275" s="22" t="str">
        <f t="shared" si="2"/>
        <v>M3-NyO-24b-A-2</v>
      </c>
      <c r="AC275" s="22" t="str">
        <f t="shared" si="3"/>
        <v>M3-NyO-24b-A-2-BR</v>
      </c>
      <c r="AD275" s="20" t="s">
        <v>47</v>
      </c>
      <c r="AE275" s="24"/>
      <c r="AF275" s="9" t="s">
        <v>48</v>
      </c>
      <c r="AG275" s="9" t="s">
        <v>49</v>
      </c>
    </row>
    <row r="276" ht="112.5" customHeight="1">
      <c r="A276" s="9" t="s">
        <v>1314</v>
      </c>
      <c r="B276" s="69" t="s">
        <v>1315</v>
      </c>
      <c r="C276" s="9" t="s">
        <v>68</v>
      </c>
      <c r="D276" s="10" t="s">
        <v>36</v>
      </c>
      <c r="E276" s="11"/>
      <c r="F276" s="13" t="s">
        <v>1332</v>
      </c>
      <c r="G276" s="13"/>
      <c r="H276" s="12" t="s">
        <v>1333</v>
      </c>
      <c r="I276" s="22"/>
      <c r="J276" s="11" t="s">
        <v>92</v>
      </c>
      <c r="K276" s="12" t="s">
        <v>1334</v>
      </c>
      <c r="L276" s="13" t="s">
        <v>1324</v>
      </c>
      <c r="M276" s="14" t="s">
        <v>42</v>
      </c>
      <c r="N276" s="46" t="s">
        <v>1319</v>
      </c>
      <c r="O276" s="70" t="s">
        <v>1335</v>
      </c>
      <c r="P276" s="18"/>
      <c r="Q276" s="22"/>
      <c r="R276" s="18"/>
      <c r="S276" s="18"/>
      <c r="T276" s="18"/>
      <c r="U276" s="18"/>
      <c r="V276" s="18"/>
      <c r="W276" s="18"/>
      <c r="X276" s="22"/>
      <c r="Y276" s="20" t="s">
        <v>45</v>
      </c>
      <c r="Z276" s="21" t="str">
        <f t="shared" si="1"/>
        <v>{"id":"M3-NyO-24b-A-3-BR","stimulus":"&lt;p&gt;Rubens já completou um quarto de seu álbum de figurinhas. Se o álbum tem espaço para {{Q1}} figurinhas, quantas figurinhas do álbum Rubens já tem?&lt;/p&gt;","template":"&lt;p&gt;Ele tem {{response}} figurinhas.&lt;/p&gt;","hint":"&lt;p&gt;A quarta parte de um número é calculada dividindo-o por 4.&lt;/p&gt;","feedback":"&lt;p&gt;A quarta parte de um número é calculada dividindo-o por 4.&lt;/p&gt;&lt;p style=\"text-align: center\"&gt;{{Q1}} : 4 = {{A1}}&lt;/p&gt;","seed":{"parameters":[{"name":"Q1","label":null,"min":120,"max":240,"step":4}],"calculated":[{"name":"A1","label":"{{function}}","function":"{{Q1}}/4"}],"uniques":true},"algorithm":{"name":"calculateOperation","params":{"method":"equivLiteral","keyboard":"NUMERICAL"}}}</v>
      </c>
      <c r="AA276" s="21" t="s">
        <v>1336</v>
      </c>
      <c r="AB276" s="22" t="str">
        <f t="shared" si="2"/>
        <v>M3-NyO-24b-A-3</v>
      </c>
      <c r="AC276" s="22" t="str">
        <f t="shared" si="3"/>
        <v>M3-NyO-24b-A-3-BR</v>
      </c>
      <c r="AD276" s="20" t="s">
        <v>47</v>
      </c>
      <c r="AE276" s="24"/>
      <c r="AF276" s="9" t="s">
        <v>48</v>
      </c>
      <c r="AG276" s="9" t="s">
        <v>49</v>
      </c>
    </row>
    <row r="277" ht="112.5" customHeight="1">
      <c r="A277" s="9" t="s">
        <v>1314</v>
      </c>
      <c r="B277" s="69" t="s">
        <v>1315</v>
      </c>
      <c r="C277" s="9" t="s">
        <v>68</v>
      </c>
      <c r="D277" s="10" t="s">
        <v>36</v>
      </c>
      <c r="E277" s="11"/>
      <c r="F277" s="12" t="s">
        <v>1337</v>
      </c>
      <c r="G277" s="12"/>
      <c r="H277" s="12" t="s">
        <v>1338</v>
      </c>
      <c r="I277" s="22"/>
      <c r="J277" s="11" t="s">
        <v>92</v>
      </c>
      <c r="K277" s="12" t="s">
        <v>1339</v>
      </c>
      <c r="L277" s="13" t="s">
        <v>1324</v>
      </c>
      <c r="M277" s="14" t="s">
        <v>42</v>
      </c>
      <c r="N277" s="46" t="s">
        <v>1319</v>
      </c>
      <c r="O277" s="70" t="s">
        <v>1340</v>
      </c>
      <c r="P277" s="18"/>
      <c r="Q277" s="22"/>
      <c r="R277" s="18"/>
      <c r="S277" s="18"/>
      <c r="T277" s="18"/>
      <c r="U277" s="18"/>
      <c r="V277" s="18"/>
      <c r="W277" s="18"/>
      <c r="X277" s="22"/>
      <c r="Y277" s="20" t="s">
        <v>45</v>
      </c>
      <c r="Z277" s="21" t="str">
        <f t="shared" si="1"/>
        <v>{"id":"M3-NyO-24b-A-4-BR","stimulus":"&lt;p&gt;Há {{Q1}} veículos estacionados em um estacionamento. Sabendo que um quarto dos veículos é motos, quantas motos há no estacionamento?&lt;/p&gt;","template":"&lt;p&gt;Há {{response}} motos.&lt;/p&gt;","hint":"&lt;p&gt;A quarta parte de um número é calculada dividindo-o por 4.&lt;/p&gt;","feedback":"&lt;p&gt;A quarta parte de um número é calculada dividindo-o por 4.&lt;/p&gt;&lt;p style=\"text-align: center\"&gt;{{Q1}} : 4 = {{A1}}&lt;/p&gt;","seed":{"parameters":[{"name":"Q1","label":null,"min":40,"max":120,"step":4}],"calculated":[{"name":"A1","label":"{{function}}","function":"{{Q1}}/4"}],"uniques":true},"algorithm":{"name":"calculateOperation","params":{"method":"equivLiteral","keyboard":"NUMERICAL"}}}</v>
      </c>
      <c r="AA277" s="21" t="s">
        <v>1341</v>
      </c>
      <c r="AB277" s="22" t="str">
        <f t="shared" si="2"/>
        <v>M3-NyO-24b-A-4</v>
      </c>
      <c r="AC277" s="22" t="str">
        <f t="shared" si="3"/>
        <v>M3-NyO-24b-A-4-BR</v>
      </c>
      <c r="AD277" s="20" t="s">
        <v>47</v>
      </c>
      <c r="AE277" s="24"/>
      <c r="AF277" s="9" t="s">
        <v>48</v>
      </c>
      <c r="AG277" s="9" t="s">
        <v>49</v>
      </c>
    </row>
    <row r="278" ht="112.5" customHeight="1">
      <c r="A278" s="9" t="s">
        <v>1314</v>
      </c>
      <c r="B278" s="69" t="s">
        <v>1315</v>
      </c>
      <c r="C278" s="9" t="s">
        <v>68</v>
      </c>
      <c r="D278" s="10" t="s">
        <v>36</v>
      </c>
      <c r="E278" s="11"/>
      <c r="F278" s="13" t="s">
        <v>1342</v>
      </c>
      <c r="G278" s="13"/>
      <c r="H278" s="12" t="s">
        <v>1343</v>
      </c>
      <c r="I278" s="22"/>
      <c r="J278" s="11" t="s">
        <v>92</v>
      </c>
      <c r="K278" s="12" t="s">
        <v>1344</v>
      </c>
      <c r="L278" s="13" t="s">
        <v>1324</v>
      </c>
      <c r="M278" s="14" t="s">
        <v>42</v>
      </c>
      <c r="N278" s="46" t="s">
        <v>1319</v>
      </c>
      <c r="O278" s="70" t="s">
        <v>1345</v>
      </c>
      <c r="P278" s="18"/>
      <c r="Q278" s="22"/>
      <c r="R278" s="18"/>
      <c r="S278" s="18"/>
      <c r="T278" s="18"/>
      <c r="U278" s="18"/>
      <c r="V278" s="18"/>
      <c r="W278" s="18"/>
      <c r="X278" s="22"/>
      <c r="Y278" s="20" t="s">
        <v>45</v>
      </c>
      <c r="Z278" s="21" t="str">
        <f t="shared" si="1"/>
        <v>{"id":"M3-NyO-24b-A-5-BR","stimulus":"&lt;p&gt;Na pizzaria de Manuel são feitas {{Q1}} pizzas todos os dias. Se um quarto das pizzas é de mussarela, quantas pizzas desse tipo são feitas por dia?&lt;/p&gt;","template":"&lt;p&gt;São feitas {{response}} pizzas de mussarela por dia.&lt;/p&gt;","hint":"&lt;p&gt;A quarta parte de um número é calculada dividindo-o por 4.&lt;/p&gt;","feedback":"&lt;p&gt;A quarta parte de um número é calculada dividindo-o por 4.&lt;/p&gt;&lt;p style=\"text-align: center\"&gt;{{Q1}} : 4 = {{A1}}&lt;/p&gt;","seed":{"parameters":[{"name":"Q1","label":null,"min":100,"max":400,"step":4}],"calculated":[{"name":"A1","label":"{{function}}","function":"{{Q1}}/4"}],"uniques":true},"algorithm":{"name":"calculateOperation","params":{"method":"equivLiteral","keyboard":"NUMERICAL"}}}</v>
      </c>
      <c r="AA278" s="21" t="s">
        <v>1346</v>
      </c>
      <c r="AB278" s="22" t="str">
        <f t="shared" si="2"/>
        <v>M3-NyO-24b-A-5</v>
      </c>
      <c r="AC278" s="22" t="str">
        <f t="shared" si="3"/>
        <v>M3-NyO-24b-A-5-BR</v>
      </c>
      <c r="AD278" s="20" t="s">
        <v>47</v>
      </c>
      <c r="AE278" s="24"/>
      <c r="AF278" s="9" t="s">
        <v>48</v>
      </c>
      <c r="AG278" s="9" t="s">
        <v>49</v>
      </c>
    </row>
    <row r="279" ht="112.5" customHeight="1">
      <c r="A279" s="9" t="s">
        <v>1347</v>
      </c>
      <c r="B279" s="69" t="s">
        <v>1348</v>
      </c>
      <c r="C279" s="9" t="s">
        <v>35</v>
      </c>
      <c r="D279" s="10" t="s">
        <v>36</v>
      </c>
      <c r="E279" s="11"/>
      <c r="F279" s="12" t="s">
        <v>1349</v>
      </c>
      <c r="G279" s="12"/>
      <c r="H279" s="12"/>
      <c r="I279" s="22"/>
      <c r="J279" s="22" t="s">
        <v>39</v>
      </c>
      <c r="K279" s="12" t="s">
        <v>1350</v>
      </c>
      <c r="L279" s="13" t="s">
        <v>1351</v>
      </c>
      <c r="M279" s="14" t="s">
        <v>42</v>
      </c>
      <c r="N279" s="45" t="s">
        <v>1352</v>
      </c>
      <c r="O279" s="15" t="s">
        <v>1353</v>
      </c>
      <c r="P279" s="16"/>
      <c r="Q279" s="22"/>
      <c r="R279" s="18"/>
      <c r="S279" s="18"/>
      <c r="T279" s="18"/>
      <c r="U279" s="18"/>
      <c r="V279" s="18"/>
      <c r="W279" s="18"/>
      <c r="X279" s="22"/>
      <c r="Y279" s="20" t="s">
        <v>45</v>
      </c>
      <c r="Z279" s="21" t="str">
        <f t="shared" si="1"/>
        <v>{"id":"M3-NyO-38b-I-1-BR","stimulus":"&lt;p&gt;Arraste cada quinta parte para seu número.&lt;/p&gt;","hint":"&lt;p&gt;A quinta parte de um número é calculada dividindo-o por 5.&lt;/p&gt;","feedback":"&lt;p&gt;A quinta parte de um número é calculada dividindo-o por 5.&lt;/p&gt;","seed":{"parameters":[{"name":"Q1","label":null,"min":5,"max":300,"step":5},{"name":"Q2","label":null,"min":5,"max":300,"step":5},{"name":"Q3","label":null,"min":5,"max":300,"step":5}],"calculated":[{"name":"A1","label":"{{Q1}}","function":"{{Q1}}/5","feedback":"&lt;p style=\"text-align: center\"&gt;{{Q1}} : 5 = {{function}}&lt;/p&gt;"},{"name":"A2","label":"{{Q2}}","function":"{{Q2}}/5","feedback":"&lt;p&gt;{{Q2}} : 5 = {{function}}&lt;/p&gt;"},{"name":"A3","label":"{{Q3}}","function":"{{Q3}}/5","feedback":"&lt;p&gt;{{Q3}} : 5 = {{function}}&lt;/p&gt;"}],"isNumToWords":true,"uniques":true},"algorithm":{"name":"linkOperationResult","params":{"invert":true},"template":"Match list"}}</v>
      </c>
      <c r="AA279" s="21" t="s">
        <v>1354</v>
      </c>
      <c r="AB279" s="22" t="str">
        <f t="shared" si="2"/>
        <v>M3-NyO-38b-I-1</v>
      </c>
      <c r="AC279" s="22" t="str">
        <f t="shared" si="3"/>
        <v>M3-NyO-38b-I-1-BR</v>
      </c>
      <c r="AD279" s="20" t="s">
        <v>47</v>
      </c>
      <c r="AE279" s="9"/>
      <c r="AF279" s="9" t="s">
        <v>48</v>
      </c>
      <c r="AG279" s="9" t="s">
        <v>49</v>
      </c>
    </row>
    <row r="280" ht="112.5" customHeight="1">
      <c r="A280" s="9" t="s">
        <v>1347</v>
      </c>
      <c r="B280" s="69" t="s">
        <v>1348</v>
      </c>
      <c r="C280" s="9" t="s">
        <v>50</v>
      </c>
      <c r="D280" s="10" t="s">
        <v>36</v>
      </c>
      <c r="E280" s="11"/>
      <c r="F280" s="12" t="s">
        <v>1355</v>
      </c>
      <c r="G280" s="12"/>
      <c r="H280" s="12"/>
      <c r="I280" s="22"/>
      <c r="J280" s="11" t="s">
        <v>92</v>
      </c>
      <c r="K280" s="13" t="s">
        <v>1356</v>
      </c>
      <c r="L280" s="13" t="s">
        <v>1357</v>
      </c>
      <c r="M280" s="14" t="s">
        <v>42</v>
      </c>
      <c r="N280" s="45" t="s">
        <v>1352</v>
      </c>
      <c r="O280" s="15" t="s">
        <v>1358</v>
      </c>
      <c r="P280" s="16"/>
      <c r="Q280" s="22"/>
      <c r="R280" s="18"/>
      <c r="S280" s="18"/>
      <c r="T280" s="18"/>
      <c r="U280" s="18"/>
      <c r="V280" s="18"/>
      <c r="W280" s="18"/>
      <c r="X280" s="22"/>
      <c r="Y280" s="20" t="s">
        <v>45</v>
      </c>
      <c r="Z280" s="21" t="str">
        <f t="shared" si="1"/>
        <v>{"id":"M3-NyO-38b-E-1-BR","stimulus":"&lt;p&gt;Calcule a quinta parte do número a seguir.&lt;/p&gt;","template":"&lt;p style=\"text-align: center\"&gt;{{Q1}} : {{response}}&lt;/p&gt;","hint":"&lt;p&gt;A quinta parte de um número é calculada dividindo-o por 5.&lt;/p&gt;","feedback":"&lt;p&gt;A quinta parte de um número é calculada dividindo-o por 5.&lt;/p&gt;&lt;p style=\"text-align: center\"&gt;{{Q1}} : 5 = {{A1}}&lt;/p&gt;","seed":{"parameters":[{"name":"Q1","label":null,"min":5,"max":300,"step":5}],"calculated":[{"name":"A1","label":"{{function}}","function":"{{Q1}}/5"}],"uniques":true},"algorithm":{"name":"calculateOperation","params":{"method":"equivLiteral","keyboard":"NUMERICAL"}}}</v>
      </c>
      <c r="AA280" s="21" t="s">
        <v>1359</v>
      </c>
      <c r="AB280" s="22" t="str">
        <f t="shared" si="2"/>
        <v>M3-NyO-38b-E-1</v>
      </c>
      <c r="AC280" s="22" t="str">
        <f t="shared" si="3"/>
        <v>M3-NyO-38b-E-1-BR</v>
      </c>
      <c r="AD280" s="20" t="s">
        <v>47</v>
      </c>
      <c r="AE280" s="9"/>
      <c r="AF280" s="9" t="s">
        <v>48</v>
      </c>
      <c r="AG280" s="9" t="s">
        <v>49</v>
      </c>
    </row>
    <row r="281" ht="112.5" customHeight="1">
      <c r="A281" s="9" t="s">
        <v>1347</v>
      </c>
      <c r="B281" s="69" t="s">
        <v>1348</v>
      </c>
      <c r="C281" s="9" t="s">
        <v>68</v>
      </c>
      <c r="D281" s="10" t="s">
        <v>36</v>
      </c>
      <c r="E281" s="11"/>
      <c r="F281" s="13" t="s">
        <v>1360</v>
      </c>
      <c r="G281" s="13"/>
      <c r="H281" s="12"/>
      <c r="I281" s="22"/>
      <c r="J281" s="11" t="s">
        <v>92</v>
      </c>
      <c r="K281" s="12" t="s">
        <v>1361</v>
      </c>
      <c r="L281" s="13" t="s">
        <v>1357</v>
      </c>
      <c r="M281" s="14" t="s">
        <v>42</v>
      </c>
      <c r="N281" s="45" t="s">
        <v>1352</v>
      </c>
      <c r="O281" s="15" t="s">
        <v>1358</v>
      </c>
      <c r="P281" s="16"/>
      <c r="Q281" s="22"/>
      <c r="R281" s="18"/>
      <c r="S281" s="18"/>
      <c r="T281" s="18"/>
      <c r="U281" s="18"/>
      <c r="V281" s="18"/>
      <c r="W281" s="18"/>
      <c r="X281" s="22"/>
      <c r="Y281" s="20" t="s">
        <v>45</v>
      </c>
      <c r="Z281" s="21" t="str">
        <f t="shared" si="1"/>
        <v>{"id":"M3-NyO-38b-A-1-BR","stimulus":"&lt;p&gt;Apenas um quinto das crianças de uma escola foram vacinados contra a gripe. Se a escola tem {{Q1}} alunos, quantos tomaram a vacina?&lt;/p&gt;","template":"&lt;p&gt;Dos alunos da escola, {{response}} tomaram a vacina.&lt;/p&gt;","hint":"&lt;p&gt;A quinta parte de um número é calculada dividindo-o por 5.&lt;/p&gt;","feedback":"&lt;p&gt;A quinta parte de um número é calculada dividindo-o por 5.&lt;/p&gt;&lt;p style=\"text-align: center\"&gt;{{Q1}} : 5 = {{A1}}&lt;/p&gt;","seed":{"parameters":[{"name":"Q1","label":null,"min":100,"max":500,"step":5}],"calculated":[{"name":"A1","label":"{{function}}","function":"{{Q1}}/5"}],"uniques":true},"algorithm":{"name":"calculateOperation","params":{"method":"equivLiteral","keyboard":"NUMERICAL"}}}</v>
      </c>
      <c r="AA281" s="21" t="s">
        <v>1362</v>
      </c>
      <c r="AB281" s="22" t="str">
        <f t="shared" si="2"/>
        <v>M3-NyO-38b-A-1</v>
      </c>
      <c r="AC281" s="22" t="str">
        <f t="shared" si="3"/>
        <v>M3-NyO-38b-A-1-BR</v>
      </c>
      <c r="AD281" s="20" t="s">
        <v>47</v>
      </c>
      <c r="AE281" s="9"/>
      <c r="AF281" s="9" t="s">
        <v>48</v>
      </c>
      <c r="AG281" s="9" t="s">
        <v>49</v>
      </c>
    </row>
    <row r="282" ht="112.5" customHeight="1">
      <c r="A282" s="9" t="s">
        <v>1347</v>
      </c>
      <c r="B282" s="69" t="s">
        <v>1348</v>
      </c>
      <c r="C282" s="9" t="s">
        <v>68</v>
      </c>
      <c r="D282" s="10" t="s">
        <v>36</v>
      </c>
      <c r="E282" s="11"/>
      <c r="F282" s="13" t="s">
        <v>1363</v>
      </c>
      <c r="G282" s="13"/>
      <c r="H282" s="12" t="s">
        <v>1364</v>
      </c>
      <c r="I282" s="22"/>
      <c r="J282" s="11" t="s">
        <v>92</v>
      </c>
      <c r="K282" s="12" t="s">
        <v>1365</v>
      </c>
      <c r="L282" s="13" t="s">
        <v>1357</v>
      </c>
      <c r="M282" s="68" t="s">
        <v>42</v>
      </c>
      <c r="N282" s="45" t="s">
        <v>1352</v>
      </c>
      <c r="O282" s="15" t="s">
        <v>1358</v>
      </c>
      <c r="P282" s="18"/>
      <c r="Q282" s="22"/>
      <c r="R282" s="18"/>
      <c r="S282" s="18"/>
      <c r="T282" s="18"/>
      <c r="U282" s="18"/>
      <c r="V282" s="18"/>
      <c r="W282" s="18"/>
      <c r="X282" s="22"/>
      <c r="Y282" s="20" t="s">
        <v>45</v>
      </c>
      <c r="Z282" s="21" t="str">
        <f t="shared" si="1"/>
        <v>{"id":"M3-NyO-38b-A-2-BR","stimulus":"&lt;p&gt;Em um avião, um quinto dos assentos já estão ocupados por passageiros. Se há um total de {{Q1}} assentos, quantos estão ocupados?&lt;/p&gt;","template":"&lt;p&gt;Há {{response}} assentos ocupados.&lt;/p&gt;","hint":"&lt;p&gt;A quinta parte de um número é calculada dividindo-o por 5.&lt;/p&gt;","feedback":"&lt;p&gt;A quinta parte de um número é calculada dividindo-o por 5.&lt;/p&gt;&lt;p style=\"text-align: center\"&gt;{{Q1}} : 5 = {{A1}}&lt;/p&gt;","seed":{"parameters":[{"name":"Q1","label":null,"min":100,"max":250,"step":5}],"calculated":[{"name":"A1","label":"{{function}}","function":"{{Q1}}/5"}],"uniques":true},"algorithm":{"name":"calculateOperation","params":{"method":"equivLiteral","keyboard":"NUMERICAL"}}}</v>
      </c>
      <c r="AA282" s="21" t="s">
        <v>1366</v>
      </c>
      <c r="AB282" s="22" t="str">
        <f t="shared" si="2"/>
        <v>M3-NyO-38b-A-2</v>
      </c>
      <c r="AC282" s="22" t="str">
        <f t="shared" si="3"/>
        <v>M3-NyO-38b-A-2-BR</v>
      </c>
      <c r="AD282" s="20" t="s">
        <v>47</v>
      </c>
      <c r="AE282" s="24"/>
      <c r="AF282" s="9" t="s">
        <v>48</v>
      </c>
      <c r="AG282" s="9" t="s">
        <v>49</v>
      </c>
    </row>
    <row r="283" ht="112.5" customHeight="1">
      <c r="A283" s="9" t="s">
        <v>1347</v>
      </c>
      <c r="B283" s="69" t="s">
        <v>1348</v>
      </c>
      <c r="C283" s="9" t="s">
        <v>68</v>
      </c>
      <c r="D283" s="10" t="s">
        <v>36</v>
      </c>
      <c r="E283" s="11"/>
      <c r="F283" s="12" t="s">
        <v>1367</v>
      </c>
      <c r="G283" s="12"/>
      <c r="H283" s="12" t="s">
        <v>1368</v>
      </c>
      <c r="I283" s="22"/>
      <c r="J283" s="11" t="s">
        <v>92</v>
      </c>
      <c r="K283" s="12" t="s">
        <v>1369</v>
      </c>
      <c r="L283" s="13" t="s">
        <v>1357</v>
      </c>
      <c r="M283" s="68" t="s">
        <v>42</v>
      </c>
      <c r="N283" s="45" t="s">
        <v>1352</v>
      </c>
      <c r="O283" s="15" t="s">
        <v>1370</v>
      </c>
      <c r="P283" s="18"/>
      <c r="Q283" s="22"/>
      <c r="R283" s="18"/>
      <c r="S283" s="18"/>
      <c r="T283" s="18"/>
      <c r="U283" s="18"/>
      <c r="V283" s="18"/>
      <c r="W283" s="18"/>
      <c r="X283" s="22"/>
      <c r="Y283" s="20" t="s">
        <v>45</v>
      </c>
      <c r="Z283" s="21" t="str">
        <f t="shared" si="1"/>
        <v>{"id":"M3-NyO-38b-A-3-BR","stimulus":"&lt;p&gt;Ruth leu a quinta parte de um livro que tem {{Q1}} páginas. Quantas páginas ela leu?&lt;/p&gt;","template":"&lt;p&gt;Ela leu {{response}} páginas do livro.&lt;/p&gt;","hint":"&lt;p&gt;A quinta parte de um número é calculada dividindo-o por 5.&lt;/p&gt;","feedback":"&lt;p&gt;A quinta parte de um número é calculada dividindo-o por 5.&lt;/p&gt;&lt;p style=\"text-align: center\"&gt;{{Q1}} : 5 = {{A1}}&lt;/p&gt;","seed":{"parameters":[{"name":"Q1","label":null,"min":100,"max":400,"step":5}],"calculated":[{"name":"A1","label":"{{function}}","function":"{{Q1}}/5"}],"uniques":true},"algorithm":{"name":"calculateOperation","params":{"method":"equivLiteral","keyboard":"NUMERICAL"}}}</v>
      </c>
      <c r="AA283" s="21" t="s">
        <v>1371</v>
      </c>
      <c r="AB283" s="22" t="str">
        <f t="shared" si="2"/>
        <v>M3-NyO-38b-A-3</v>
      </c>
      <c r="AC283" s="22" t="str">
        <f t="shared" si="3"/>
        <v>M3-NyO-38b-A-3-BR</v>
      </c>
      <c r="AD283" s="20" t="s">
        <v>47</v>
      </c>
      <c r="AE283" s="24"/>
      <c r="AF283" s="9" t="s">
        <v>48</v>
      </c>
      <c r="AG283" s="9" t="s">
        <v>49</v>
      </c>
    </row>
    <row r="284" ht="112.5" customHeight="1">
      <c r="A284" s="9" t="s">
        <v>1347</v>
      </c>
      <c r="B284" s="69" t="s">
        <v>1348</v>
      </c>
      <c r="C284" s="9" t="s">
        <v>68</v>
      </c>
      <c r="D284" s="10" t="s">
        <v>36</v>
      </c>
      <c r="E284" s="11"/>
      <c r="F284" s="12" t="s">
        <v>1372</v>
      </c>
      <c r="G284" s="12"/>
      <c r="H284" s="12" t="s">
        <v>1373</v>
      </c>
      <c r="I284" s="22"/>
      <c r="J284" s="11" t="s">
        <v>92</v>
      </c>
      <c r="K284" s="12" t="s">
        <v>1374</v>
      </c>
      <c r="L284" s="13" t="s">
        <v>1357</v>
      </c>
      <c r="M284" s="68" t="s">
        <v>42</v>
      </c>
      <c r="N284" s="45" t="s">
        <v>1352</v>
      </c>
      <c r="O284" s="15" t="s">
        <v>1375</v>
      </c>
      <c r="P284" s="18"/>
      <c r="Q284" s="22"/>
      <c r="R284" s="18"/>
      <c r="S284" s="18"/>
      <c r="T284" s="18"/>
      <c r="U284" s="18"/>
      <c r="V284" s="18"/>
      <c r="W284" s="18"/>
      <c r="X284" s="22"/>
      <c r="Y284" s="20" t="s">
        <v>45</v>
      </c>
      <c r="Z284" s="21" t="str">
        <f t="shared" si="1"/>
        <v>{
    "id": "M3-NyO-38b-A-4-BR",
    "stimulus": "&lt;p&gt;A árvore que Lucas plantou tem um quinto do tamanho de uma árvore de &lt;span class=\"no-break\"&gt;{{Q1}} cm&lt;/span&gt; de altura que está ao lado dela. Qual é a altura de sua árvore?&lt;/p&gt;",
    "template": "&lt;p&gt;A árvore de Lucas mede &lt;span class=\"no-break\"&gt;{{response}} cm.&lt;/span&gt;&lt;/p&gt;",
    "hint": "&lt;p&gt;A quinta parte de um número é calculada dividindo-o por 5.&lt;/p&gt;",
    "feedback": "&lt;p&gt;A quinta parte de um número é calculada dividindo-o por 5.&lt;/p&gt;&lt;p style=\"text-align: center\"&gt;{{Q1}} : 5 = {{A1}}&lt;/p&gt;",
    "seed": {
        "parameters": [
            {
                "name": "Q1",
                "label": null,
                "min": 165,
                "max": 195,
                "step": 5
            }
        ],
        "calculated": [
            {
                "name": "A1",
                "label": "{{function}}",
                "function": "{{Q1}}/5"
            }
        ],
        "uniques": true
    },
    "algorithm": {
        "name": "calculateOperation",
        "params": {
            "method": "equivLiteral",
            "keyboard": "NUMERICAL"
        }
    }
}</v>
      </c>
      <c r="AA284" s="21" t="s">
        <v>1376</v>
      </c>
      <c r="AB284" s="22" t="str">
        <f t="shared" si="2"/>
        <v>M3-NyO-38b-A-4</v>
      </c>
      <c r="AC284" s="22" t="str">
        <f t="shared" si="3"/>
        <v>M3-NyO-38b-A-4-BR</v>
      </c>
      <c r="AD284" s="20" t="s">
        <v>47</v>
      </c>
      <c r="AE284" s="24"/>
      <c r="AF284" s="9" t="s">
        <v>48</v>
      </c>
      <c r="AG284" s="9" t="s">
        <v>49</v>
      </c>
    </row>
    <row r="285" ht="112.5" customHeight="1">
      <c r="A285" s="9" t="s">
        <v>1347</v>
      </c>
      <c r="B285" s="69" t="s">
        <v>1348</v>
      </c>
      <c r="C285" s="9" t="s">
        <v>68</v>
      </c>
      <c r="D285" s="10" t="s">
        <v>36</v>
      </c>
      <c r="E285" s="11"/>
      <c r="F285" s="13" t="s">
        <v>1377</v>
      </c>
      <c r="G285" s="13"/>
      <c r="H285" s="12" t="s">
        <v>1378</v>
      </c>
      <c r="I285" s="22"/>
      <c r="J285" s="11" t="s">
        <v>92</v>
      </c>
      <c r="K285" s="12" t="s">
        <v>1379</v>
      </c>
      <c r="L285" s="13" t="s">
        <v>1357</v>
      </c>
      <c r="M285" s="68" t="s">
        <v>42</v>
      </c>
      <c r="N285" s="45" t="s">
        <v>1352</v>
      </c>
      <c r="O285" s="15" t="s">
        <v>1380</v>
      </c>
      <c r="P285" s="18"/>
      <c r="Q285" s="22"/>
      <c r="R285" s="18"/>
      <c r="S285" s="18"/>
      <c r="T285" s="18"/>
      <c r="U285" s="18"/>
      <c r="V285" s="18"/>
      <c r="W285" s="18"/>
      <c r="X285" s="22"/>
      <c r="Y285" s="20" t="s">
        <v>45</v>
      </c>
      <c r="Z285" s="21" t="str">
        <f t="shared" si="1"/>
        <v>{"id":"M3-NyO-38b-A-5-BR","stimulus":"&lt;p&gt;Em um jogo de basquete, um time marcou {{Q1}} pontos. Uma das jogadores foi a autora de um quinto desses pontos. Quantos pontos ela marcou?&lt;/p&gt;","template":"&lt;p&gt;Ela marcou {{response}} pontos.&lt;/p&gt;","hint":"&lt;p&gt;A quinta parte de um número é calculada dividindo-o por 5.&lt;/p&gt;","feedback":"&lt;p&gt;A quinta parte de um número é calculada dividindo-o por 5.&lt;/p&gt;&lt;p style=\"text-align: center\"&gt;{{Q1}} : 5 = {{A1}}&lt;/p&gt;","seed":{"parameters":[{"name":"Q1","label":null,"min":60,"max":120,"step":5}],"calculated":[{"name":"A1","label":"{{function}}","function":"{{Q1}}/5"}],"uniques":true},"algorithm":{"name":"calculateOperation","params":{"method":"equivLiteral","keyboard":"NUMERICAL"}}}</v>
      </c>
      <c r="AA285" s="21" t="s">
        <v>1381</v>
      </c>
      <c r="AB285" s="22" t="str">
        <f t="shared" si="2"/>
        <v>M3-NyO-38b-A-5</v>
      </c>
      <c r="AC285" s="22" t="str">
        <f t="shared" si="3"/>
        <v>M3-NyO-38b-A-5-BR</v>
      </c>
      <c r="AD285" s="20" t="s">
        <v>47</v>
      </c>
      <c r="AE285" s="24"/>
      <c r="AF285" s="9" t="s">
        <v>48</v>
      </c>
      <c r="AG285" s="9" t="s">
        <v>49</v>
      </c>
    </row>
    <row r="286" ht="112.5" customHeight="1">
      <c r="A286" s="9" t="s">
        <v>1382</v>
      </c>
      <c r="B286" s="25" t="s">
        <v>1383</v>
      </c>
      <c r="C286" s="24" t="s">
        <v>35</v>
      </c>
      <c r="D286" s="10" t="s">
        <v>36</v>
      </c>
      <c r="E286" s="11"/>
      <c r="F286" s="23" t="s">
        <v>1384</v>
      </c>
      <c r="G286" s="23"/>
      <c r="H286" s="25"/>
      <c r="I286" s="66"/>
      <c r="J286" s="24" t="s">
        <v>530</v>
      </c>
      <c r="K286" s="25" t="s">
        <v>1385</v>
      </c>
      <c r="L286" s="25" t="s">
        <v>1386</v>
      </c>
      <c r="M286" s="26" t="s">
        <v>42</v>
      </c>
      <c r="N286" s="34" t="s">
        <v>1387</v>
      </c>
      <c r="O286" s="35" t="s">
        <v>1388</v>
      </c>
      <c r="P286" s="18"/>
      <c r="Q286" s="22"/>
      <c r="R286" s="18"/>
      <c r="S286" s="18"/>
      <c r="T286" s="18"/>
      <c r="U286" s="18"/>
      <c r="V286" s="18"/>
      <c r="W286" s="18"/>
      <c r="X286" s="22"/>
      <c r="Y286" s="20" t="s">
        <v>45</v>
      </c>
      <c r="Z286" s="21" t="str">
        <f t="shared" si="1"/>
        <v>{"id":"M3-NyO-39a-I-1-BR","stimulus":"&lt;p&gt;Arraste cada décima parte para seu número.&lt;/p&gt;","hint":"&lt;p&gt;A décima parte de um número é calculada dividindo-o por 10.&lt;/p&gt;","feedback":"&lt;p&gt;A décima parte de um número é calculada dividindo-o por 10.&lt;/p&gt;","seed":{"parameters":[{"name":"Q1","label":null,"min":10,"max":99,"step":1},{"name":"Q2","label":null,"min":10,"max":99,"step":1},{"name":"Q3","label":null,"min":10,"max":99,"step":1}],"calculated":[{"name":"A1","label":"{{Q1}}","function":"{{Q1}}*10","feedback":"&lt;p&gt;{{function}} : 10 = {{Q1}}&lt;/p&gt;"},{"name":"A2","label":"{{Q2}}","function":"{{Q2}}*10","feedback":"&lt;p&gt;{{function}} : 10 = {{Q2}}&lt;/p&gt;"},{"name":"A3","label":"{{Q3}}","function":"{{Q3}}*10","feedback":"&lt;p&gt;{{function}} : 10 = {{Q3}}&lt;/p&gt;"}],"uniques":true},"algorithm":{"name":"linkOperationResult","params":{"invert":false},"template":"Match list"}}</v>
      </c>
      <c r="AA286" s="21" t="s">
        <v>1389</v>
      </c>
      <c r="AB286" s="22" t="str">
        <f t="shared" si="2"/>
        <v>M3-NyO-39a-I-1</v>
      </c>
      <c r="AC286" s="22" t="str">
        <f t="shared" si="3"/>
        <v>M3-NyO-39a-I-1-BR</v>
      </c>
      <c r="AD286" s="22"/>
      <c r="AE286" s="24"/>
      <c r="AF286" s="9" t="s">
        <v>48</v>
      </c>
      <c r="AG286" s="9"/>
    </row>
    <row r="287" ht="112.5" customHeight="1">
      <c r="A287" s="9" t="s">
        <v>1382</v>
      </c>
      <c r="B287" s="25" t="s">
        <v>1383</v>
      </c>
      <c r="C287" s="24" t="s">
        <v>50</v>
      </c>
      <c r="D287" s="10" t="s">
        <v>36</v>
      </c>
      <c r="E287" s="11"/>
      <c r="F287" s="25" t="s">
        <v>1390</v>
      </c>
      <c r="G287" s="25"/>
      <c r="H287" s="25"/>
      <c r="I287" s="66"/>
      <c r="J287" s="24" t="s">
        <v>156</v>
      </c>
      <c r="K287" s="25" t="s">
        <v>1391</v>
      </c>
      <c r="L287" s="25" t="s">
        <v>1392</v>
      </c>
      <c r="M287" s="26" t="s">
        <v>42</v>
      </c>
      <c r="N287" s="34" t="s">
        <v>1387</v>
      </c>
      <c r="O287" s="34" t="s">
        <v>1393</v>
      </c>
      <c r="P287" s="18"/>
      <c r="Q287" s="22"/>
      <c r="R287" s="18"/>
      <c r="S287" s="18"/>
      <c r="T287" s="18"/>
      <c r="U287" s="18"/>
      <c r="V287" s="18"/>
      <c r="W287" s="18"/>
      <c r="X287" s="22"/>
      <c r="Y287" s="20" t="s">
        <v>45</v>
      </c>
      <c r="Z287" s="21" t="str">
        <f t="shared" si="1"/>
        <v>{"id":"M3-NyO-39a-E-1-BR","stimulus":"&lt;p&gt;Calcule a décima parte do número a seguir.&lt;/p&gt;","template":"&lt;p style=\"text-align: center\"&gt;{{T1}}: {{response}}&lt;/p&gt;","hint":"&lt;p&gt;A décima parte de um número é calculada dividindo-o por 10.&lt;/p&gt;","feedback":"&lt;p&gt;A décima parte de um número é calculada dividindo-o por 10.&lt;/p&gt;&lt;p style=\"text-align: center\"&gt;{{T1}} : 10 = {{Q1}}&lt;/p&gt;","seed":{"parameters":[{"name":"Q1","label":null,"min":10,"max":99,"step":1},{"name":"Q2","label":null,"min":10,"max":99,"step":1}],"calculated":[{"name":"T1","label":"{{function}}","function":"{{Q1}}*10","temp":true},{"name":"A1","label":"{{function}}","function":"{{Q1}}"}],"uniques":true},"algorithm":{"name":"calculateOperation","params":{"method":"equivLiteral","keyboard":"NUMERICAL"}}}</v>
      </c>
      <c r="AA287" s="21" t="s">
        <v>1394</v>
      </c>
      <c r="AB287" s="22" t="str">
        <f t="shared" si="2"/>
        <v>M3-NyO-39a-E-1</v>
      </c>
      <c r="AC287" s="22" t="str">
        <f t="shared" si="3"/>
        <v>M3-NyO-39a-E-1-BR</v>
      </c>
      <c r="AD287" s="22"/>
      <c r="AE287" s="24"/>
      <c r="AF287" s="9" t="s">
        <v>48</v>
      </c>
      <c r="AG287" s="9"/>
    </row>
    <row r="288" ht="112.5" customHeight="1">
      <c r="A288" s="9" t="s">
        <v>1382</v>
      </c>
      <c r="B288" s="25" t="s">
        <v>1383</v>
      </c>
      <c r="C288" s="24" t="s">
        <v>68</v>
      </c>
      <c r="D288" s="10" t="s">
        <v>36</v>
      </c>
      <c r="E288" s="11"/>
      <c r="F288" s="23" t="s">
        <v>1395</v>
      </c>
      <c r="G288" s="23"/>
      <c r="H288" s="38"/>
      <c r="I288" s="72"/>
      <c r="J288" s="24" t="s">
        <v>156</v>
      </c>
      <c r="K288" s="25" t="s">
        <v>1396</v>
      </c>
      <c r="L288" s="25" t="s">
        <v>1392</v>
      </c>
      <c r="M288" s="26" t="s">
        <v>42</v>
      </c>
      <c r="N288" s="34" t="s">
        <v>1387</v>
      </c>
      <c r="O288" s="34" t="s">
        <v>1393</v>
      </c>
      <c r="P288" s="18"/>
      <c r="Q288" s="22"/>
      <c r="R288" s="18"/>
      <c r="S288" s="18"/>
      <c r="T288" s="18"/>
      <c r="U288" s="18"/>
      <c r="V288" s="18"/>
      <c r="W288" s="18"/>
      <c r="X288" s="22"/>
      <c r="Y288" s="20" t="s">
        <v>45</v>
      </c>
      <c r="Z288" s="21" t="str">
        <f t="shared" si="1"/>
        <v>{"id":"M3-NyO-39a-A-1-BR","stimulus":"&lt;p&gt;Juliana quer ler a décima parte de um livro de {{T1}} páginas todos os dias. Quantas páginas ela vai ler por dia?&lt;/p&gt;","template":"&lt;p&gt;Cada dia ela vai ler {{response}} páginas.&lt;/p&gt;","hint":"&lt;p&gt;A décima parte de um número é calculada dividindo-o por 10.&lt;/p&gt;","feedback":"&lt;p&gt;A décima parte de um número é calculada dividindo-o por 10.&lt;/p&gt;&lt;p style=\"text-align: center\"&gt;{{T1}} : 10 = {{Q1}}&lt;/p&gt;","seed":{"parameters":[{"name":"Q1","label":null,"min":20,"max":40,"step":1}],"calculated":[{"name":"T1","label":"{{function}}","function":"{{Q1}}*10","temp":true},{"name":"A1","label":"{{function}}","function":"{{Q1}}"}],"uniques":true},"algorithm":{"name":"calculateOperation","params":{"method":"equivLiteral","keyboard":"NUMERICAL"}}}</v>
      </c>
      <c r="AA288" s="21" t="s">
        <v>1397</v>
      </c>
      <c r="AB288" s="22" t="str">
        <f t="shared" si="2"/>
        <v>M3-NyO-39a-A-1</v>
      </c>
      <c r="AC288" s="22" t="str">
        <f t="shared" si="3"/>
        <v>M3-NyO-39a-A-1-BR</v>
      </c>
      <c r="AD288" s="22"/>
      <c r="AE288" s="24"/>
      <c r="AF288" s="9" t="s">
        <v>48</v>
      </c>
      <c r="AG288" s="9"/>
    </row>
    <row r="289" ht="112.5" customHeight="1">
      <c r="A289" s="9" t="s">
        <v>1382</v>
      </c>
      <c r="B289" s="25" t="s">
        <v>1383</v>
      </c>
      <c r="C289" s="24" t="s">
        <v>68</v>
      </c>
      <c r="D289" s="10" t="s">
        <v>36</v>
      </c>
      <c r="E289" s="11"/>
      <c r="F289" s="23" t="s">
        <v>1398</v>
      </c>
      <c r="G289" s="23"/>
      <c r="H289" s="38"/>
      <c r="I289" s="72"/>
      <c r="J289" s="24" t="s">
        <v>156</v>
      </c>
      <c r="K289" s="25" t="s">
        <v>1399</v>
      </c>
      <c r="L289" s="25" t="s">
        <v>1392</v>
      </c>
      <c r="M289" s="26" t="s">
        <v>42</v>
      </c>
      <c r="N289" s="34" t="s">
        <v>1387</v>
      </c>
      <c r="O289" s="34" t="s">
        <v>1393</v>
      </c>
      <c r="P289" s="18"/>
      <c r="Q289" s="22"/>
      <c r="R289" s="18"/>
      <c r="S289" s="18"/>
      <c r="T289" s="18"/>
      <c r="U289" s="18"/>
      <c r="V289" s="18"/>
      <c r="W289" s="18"/>
      <c r="X289" s="22"/>
      <c r="Y289" s="20" t="s">
        <v>45</v>
      </c>
      <c r="Z289" s="21" t="str">
        <f t="shared" si="1"/>
        <v>{"id":"M3-NyO-39a-A-2-BR","stimulus":"&lt;p&gt;Um professor preparou {{T1}} atividades para a aula de música. Ele quer que seus alunos façam um décimo dessas atividades durante a aula a cada semana. Quantas atividades os alunos irão fazer por semana?&lt;/p&gt;","template":"&lt;p&gt;Eles farão {{response}} atividades em aula por semana.&lt;/p&gt;","hint":"&lt;p&gt;A décima parte de um número é calculada dividindo-o por 10.&lt;/p&gt;","feedback":"&lt;p&gt;A décima parte de um número é calculada dividindo-o por 10.&lt;/p&gt;&lt;p style=\"text-align: center\"&gt;{{T1}} : 10 = {{Q1}}&lt;/p&gt;","seed":{"parameters":[{"name":"Q1","label":null,"min":2,"max":9,"step":1}],"calculated":[{"name":"T1","label":"{{function}}","function":"{{Q1}}*10","temp":true},{"name":"A1","label":"{{function}}","function":"{{Q1}}"}],"uniques":true},"algorithm":{"name":"calculateOperation","params":{"method":"equivLiteral","keyboard":"NUMERICAL"}}}</v>
      </c>
      <c r="AA289" s="21" t="s">
        <v>1400</v>
      </c>
      <c r="AB289" s="22" t="str">
        <f t="shared" si="2"/>
        <v>M3-NyO-39a-A-2</v>
      </c>
      <c r="AC289" s="22" t="str">
        <f t="shared" si="3"/>
        <v>M3-NyO-39a-A-2-BR</v>
      </c>
      <c r="AD289" s="22"/>
      <c r="AE289" s="24"/>
      <c r="AF289" s="9" t="s">
        <v>48</v>
      </c>
      <c r="AG289" s="9"/>
    </row>
    <row r="290" ht="112.5" customHeight="1">
      <c r="A290" s="9" t="s">
        <v>1382</v>
      </c>
      <c r="B290" s="25" t="s">
        <v>1383</v>
      </c>
      <c r="C290" s="24" t="s">
        <v>68</v>
      </c>
      <c r="D290" s="10" t="s">
        <v>36</v>
      </c>
      <c r="E290" s="11"/>
      <c r="F290" s="23" t="s">
        <v>1401</v>
      </c>
      <c r="G290" s="23"/>
      <c r="H290" s="38"/>
      <c r="I290" s="72"/>
      <c r="J290" s="24" t="s">
        <v>156</v>
      </c>
      <c r="K290" s="25" t="s">
        <v>1402</v>
      </c>
      <c r="L290" s="25" t="s">
        <v>1392</v>
      </c>
      <c r="M290" s="26" t="s">
        <v>42</v>
      </c>
      <c r="N290" s="34" t="s">
        <v>1387</v>
      </c>
      <c r="O290" s="34" t="s">
        <v>1393</v>
      </c>
      <c r="P290" s="18"/>
      <c r="Q290" s="22"/>
      <c r="R290" s="18"/>
      <c r="S290" s="18"/>
      <c r="T290" s="18"/>
      <c r="U290" s="18"/>
      <c r="V290" s="18"/>
      <c r="W290" s="18"/>
      <c r="X290" s="22"/>
      <c r="Y290" s="20" t="s">
        <v>45</v>
      </c>
      <c r="Z290" s="21" t="str">
        <f t="shared" si="1"/>
        <v>{"id":"M3-NyO-39a-A-3-BR","stimulus":"&lt;p&gt;Um avô quer distribuir R$ {{T1}} entre seus netos, de modo que cada neto receba um décimo desse valor. Quanto ele dará a cada um?&lt;/p&gt;","template":"&lt;p&gt;Cada neto receberá R$ {{response}}.&lt;/p&gt;","hint":"&lt;p&gt;A décima parte de um número é calculada dividindo-o por 10.&lt;/p&gt;","feedback":"&lt;p&gt;A décima parte de um número é calculada dividindo-o por 10.&lt;/p&gt;&lt;p style=\"text-align: center\"&gt;{{T1}} : 10 = {{Q1}}&lt;/p&gt;","seed":{"parameters":[{"name":"Q1","label":null,"min":5,"max":20,"step":1}],"calculated":[{"name":"T1","label":"{{function}}","function":"{{Q1}}*10","temp":true},{"name":"A1","label":"{{function}}","function":"{{Q1}}"}],"uniques":true},"algorithm":{"name":"calculateOperation","params":{"method":"equivLiteral","keyboard":"NUMERICAL"}}}</v>
      </c>
      <c r="AA290" s="21" t="s">
        <v>1403</v>
      </c>
      <c r="AB290" s="22" t="str">
        <f t="shared" si="2"/>
        <v>M3-NyO-39a-A-3</v>
      </c>
      <c r="AC290" s="22" t="str">
        <f t="shared" si="3"/>
        <v>M3-NyO-39a-A-3-BR</v>
      </c>
      <c r="AD290" s="22"/>
      <c r="AE290" s="24"/>
      <c r="AF290" s="9" t="s">
        <v>48</v>
      </c>
      <c r="AG290" s="9"/>
    </row>
    <row r="291" ht="112.5" customHeight="1">
      <c r="A291" s="9" t="s">
        <v>1404</v>
      </c>
      <c r="B291" s="69" t="s">
        <v>1405</v>
      </c>
      <c r="C291" s="9" t="s">
        <v>35</v>
      </c>
      <c r="D291" s="10" t="s">
        <v>36</v>
      </c>
      <c r="E291" s="11"/>
      <c r="F291" s="23" t="s">
        <v>1406</v>
      </c>
      <c r="G291" s="23"/>
      <c r="H291" s="25" t="s">
        <v>1407</v>
      </c>
      <c r="I291" s="24" t="s">
        <v>38</v>
      </c>
      <c r="J291" s="24" t="s">
        <v>278</v>
      </c>
      <c r="K291" s="25" t="s">
        <v>113</v>
      </c>
      <c r="L291" s="25" t="s">
        <v>113</v>
      </c>
      <c r="M291" s="24" t="s">
        <v>42</v>
      </c>
      <c r="N291" s="23" t="s">
        <v>1408</v>
      </c>
      <c r="O291" s="23" t="s">
        <v>1409</v>
      </c>
      <c r="P291" s="18"/>
      <c r="Q291" s="22"/>
      <c r="R291" s="18"/>
      <c r="S291" s="18"/>
      <c r="T291" s="18"/>
      <c r="U291" s="18"/>
      <c r="V291" s="18"/>
      <c r="W291" s="18"/>
      <c r="X291" s="22"/>
      <c r="Y291" s="20" t="s">
        <v>1410</v>
      </c>
      <c r="Z291" s="21" t="str">
        <f t="shared" si="1"/>
        <v>{"id":"M3-MyM-1a-I-1-BR","stimulus":"&lt;p&gt;Escolha a unidade de comprimento correta para completar esta frase.&lt;/p&gt;&lt;p&gt;«Elaine está tricotando um cachecol usando um fio de lã com espessura de 3 ... .»&lt;/p&gt;","hint":"&lt;p&gt;Nas unidades de comprimento, os submúltiplos do metro são o &lt;b&gt;decímetro,&lt;/b&gt; o &lt;b&gt;centímetro&lt;/b&gt; e o &lt;b&gt;milímetro.&lt;/b&gt;&lt;/p&gt;","feedback":"&lt;p&gt;Nas unidades de comprimento, os submúltiplos do metro (m) são o &lt;b&gt;decímetro&lt;/b&gt; (dm), o &lt;b&gt;centímetro&lt;/b&gt; (cm) e o &lt;b&gt;milímetro&lt;/b&gt; (mm).&lt;/p&gt;","seed":{"parameters":[],"calculated":[{"name":"A1","label":"m","incorrect":true},{"name":"A2","label":"dm","incorrect":true},{"name":"A3","label":"cm","incorrect":true},{"name":"A4","label":"mm"}],"uniques":true},"algorithm":{"name":"trueFalse","template":"Multiple choice – standard","params":{"countCorrect":1,"countIncorrect":2,"showCheckIcon":false,
            "columns": 3
        }
    }
}</v>
      </c>
      <c r="AA291" s="21" t="s">
        <v>1411</v>
      </c>
      <c r="AB291" s="22" t="str">
        <f t="shared" si="2"/>
        <v>M3-MyM-1a-I-1</v>
      </c>
      <c r="AC291" s="22" t="str">
        <f t="shared" si="3"/>
        <v>M3-MyM-1a-I-1-BR</v>
      </c>
      <c r="AD291" s="20" t="s">
        <v>47</v>
      </c>
      <c r="AE291" s="9"/>
      <c r="AF291" s="9" t="s">
        <v>48</v>
      </c>
      <c r="AG291" s="9"/>
    </row>
    <row r="292" ht="112.5" customHeight="1">
      <c r="A292" s="9" t="s">
        <v>1404</v>
      </c>
      <c r="B292" s="69" t="s">
        <v>1405</v>
      </c>
      <c r="C292" s="9" t="s">
        <v>35</v>
      </c>
      <c r="D292" s="10" t="s">
        <v>36</v>
      </c>
      <c r="E292" s="11"/>
      <c r="F292" s="23" t="s">
        <v>1412</v>
      </c>
      <c r="G292" s="23"/>
      <c r="H292" s="38"/>
      <c r="I292" s="24" t="s">
        <v>38</v>
      </c>
      <c r="J292" s="24" t="s">
        <v>278</v>
      </c>
      <c r="K292" s="25" t="s">
        <v>113</v>
      </c>
      <c r="L292" s="25" t="s">
        <v>113</v>
      </c>
      <c r="M292" s="24" t="s">
        <v>42</v>
      </c>
      <c r="N292" s="23" t="s">
        <v>1408</v>
      </c>
      <c r="O292" s="23" t="s">
        <v>1409</v>
      </c>
      <c r="P292" s="18"/>
      <c r="Q292" s="22"/>
      <c r="R292" s="18"/>
      <c r="S292" s="18"/>
      <c r="T292" s="18"/>
      <c r="U292" s="18"/>
      <c r="V292" s="18"/>
      <c r="W292" s="18"/>
      <c r="X292" s="22"/>
      <c r="Y292" s="20" t="s">
        <v>1410</v>
      </c>
      <c r="Z292" s="21" t="str">
        <f t="shared" si="1"/>
        <v>{"id":"M3-MyM-1a-I-2-BR","stimulus":"&lt;p&gt;Escolha a unidade de comprimento correta para completar esta frase.&lt;/p&gt;&lt;p&gt;“Uma lata de lixo para casa tem altura geralmente entre 4 e 5 ... .”&lt;/p&gt;","hint":"&lt;p&gt;Nas unidades de comprimento, os submúltiplos do metro (m) são o &lt;b&gt;decímetro&lt;/b&gt; (dm), o &lt;b&gt;centímetro&lt;/b&gt; (cm) e o &lt;b&gt;milímetro&lt;/b&gt; (mm).&lt;/p&gt;","seed":{"parameters":[],"calculated":[{"name":"A1","label":"m","incorrect":true},{"name":"A2","label":"dm"},{"name":"A3","label":"cm","incorrect":true},{"name":"A4","label":"mm","incorrect":true}],"uniques":true},"algorithm":{"name":"trueFalse","template":"Multiple choice – standard","params":{"countCorrect":1,"countIncorrect":2,"showCheckIcon":false,
            "columns": 3
        }
    }
}</v>
      </c>
      <c r="AA292" s="21" t="s">
        <v>1413</v>
      </c>
      <c r="AB292" s="22" t="str">
        <f t="shared" si="2"/>
        <v>M3-MyM-1a-I-2</v>
      </c>
      <c r="AC292" s="22" t="str">
        <f t="shared" si="3"/>
        <v>M3-MyM-1a-I-2-BR</v>
      </c>
      <c r="AD292" s="20" t="s">
        <v>47</v>
      </c>
      <c r="AE292" s="9"/>
      <c r="AF292" s="9" t="s">
        <v>48</v>
      </c>
      <c r="AG292" s="9"/>
    </row>
    <row r="293" ht="112.5" customHeight="1">
      <c r="A293" s="9" t="s">
        <v>1404</v>
      </c>
      <c r="B293" s="69" t="s">
        <v>1405</v>
      </c>
      <c r="C293" s="9" t="s">
        <v>35</v>
      </c>
      <c r="D293" s="10" t="s">
        <v>36</v>
      </c>
      <c r="E293" s="11"/>
      <c r="F293" s="23" t="s">
        <v>1414</v>
      </c>
      <c r="G293" s="23"/>
      <c r="H293" s="38"/>
      <c r="I293" s="24" t="s">
        <v>38</v>
      </c>
      <c r="J293" s="9" t="s">
        <v>278</v>
      </c>
      <c r="K293" s="25" t="s">
        <v>113</v>
      </c>
      <c r="L293" s="25" t="s">
        <v>113</v>
      </c>
      <c r="M293" s="24" t="s">
        <v>42</v>
      </c>
      <c r="N293" s="23" t="s">
        <v>1408</v>
      </c>
      <c r="O293" s="23" t="s">
        <v>1409</v>
      </c>
      <c r="P293" s="18"/>
      <c r="Q293" s="22"/>
      <c r="R293" s="18"/>
      <c r="S293" s="18"/>
      <c r="T293" s="18"/>
      <c r="U293" s="18"/>
      <c r="V293" s="18"/>
      <c r="W293" s="18"/>
      <c r="X293" s="22"/>
      <c r="Y293" s="20" t="s">
        <v>1410</v>
      </c>
      <c r="Z293" s="21" t="str">
        <f t="shared" si="1"/>
        <v>{"id":"M3-MyM-1a-I-3-BR","stimulus":"&lt;p&gt;Escolha a unidade de comprimento correta para completar esta frase.&lt;/p&gt;&lt;p&gt;«Um lápis novo mede 18 ... .»&lt;/p&gt;","hint":"&lt;p&gt;Em unidades de comprimento, os submúltiplos do metro são o &lt;b&gt;decímetro,&lt;/b&gt; o &lt;b&gt;centímetro&lt;/b&gt; e o &lt;b&gt;milímetro.&lt;/b&gt;&lt;/p&gt;","feedback":"&lt;p&gt;Em unidades de comprimento, os submúltiplos do metro (m) são o &lt;b&gt;decímetro&lt;/b&gt; (dm), o &lt;b&gt;centímetro&lt;/b&gt; (cm) e o &lt;b&gt;milímetro&lt;/b&gt; (mm).&lt;/p&gt;","seed":{"parameters":[],"calculated":[{"name":"A1","label":"m","incorrect":true},{"name":"A2","label":"dm","incorrect":true},{"name":"A3","label":"cm"},{"name":"A4","label":"mm","incorrect":true}],"uniques":true},"algorithm":{"name":"trueFalse","template":"Multiple choice – standard","params":{"countCorrect":1,"countIncorrect":2,"showCheckIcon":false,
            "columns": 3
        }
    }
}</v>
      </c>
      <c r="AA293" s="21" t="s">
        <v>1415</v>
      </c>
      <c r="AB293" s="22" t="str">
        <f t="shared" si="2"/>
        <v>M3-MyM-1a-I-3</v>
      </c>
      <c r="AC293" s="22" t="str">
        <f t="shared" si="3"/>
        <v>M3-MyM-1a-I-3-BR</v>
      </c>
      <c r="AD293" s="20" t="s">
        <v>47</v>
      </c>
      <c r="AE293" s="9"/>
      <c r="AF293" s="9" t="s">
        <v>48</v>
      </c>
      <c r="AG293" s="9"/>
    </row>
    <row r="294" ht="112.5" customHeight="1">
      <c r="A294" s="9" t="s">
        <v>1404</v>
      </c>
      <c r="B294" s="69" t="s">
        <v>1405</v>
      </c>
      <c r="C294" s="9" t="s">
        <v>50</v>
      </c>
      <c r="D294" s="10" t="s">
        <v>36</v>
      </c>
      <c r="E294" s="11"/>
      <c r="F294" s="25" t="s">
        <v>1416</v>
      </c>
      <c r="G294" s="25"/>
      <c r="H294" s="25" t="s">
        <v>1417</v>
      </c>
      <c r="I294" s="24" t="s">
        <v>38</v>
      </c>
      <c r="J294" s="9" t="s">
        <v>52</v>
      </c>
      <c r="K294" s="25" t="s">
        <v>113</v>
      </c>
      <c r="L294" s="25" t="s">
        <v>1418</v>
      </c>
      <c r="M294" s="24" t="s">
        <v>42</v>
      </c>
      <c r="N294" s="23" t="s">
        <v>1408</v>
      </c>
      <c r="O294" s="23" t="s">
        <v>1409</v>
      </c>
      <c r="P294" s="18"/>
      <c r="Q294" s="22"/>
      <c r="R294" s="18"/>
      <c r="S294" s="18"/>
      <c r="T294" s="18"/>
      <c r="U294" s="18"/>
      <c r="V294" s="18"/>
      <c r="W294" s="18"/>
      <c r="X294" s="22"/>
      <c r="Y294" s="20" t="s">
        <v>1410</v>
      </c>
      <c r="Z294" s="21" t="str">
        <f t="shared" si="1"/>
        <v>{"id":"M3-MyM-1a-E-1-BR","stimulus":"&lt;p&gt;Complete a frase com a unidade de comprimento correta. Escreva a unidade na forma abreviada.&lt;/p&gt;","template":"&lt;p&gt;A altura de um pinheiro pode chegar a 20 {{response}}.&lt;/p&gt;","hint":"&lt;p&gt;Em unidades de comprimento, os submúltiplos do metro são o &lt;b&gt;decímetro,&lt;/b&gt; o &lt;b&gt;centímetro&lt;/b&gt; e o &lt;b&gt;milímetro.&lt;/b&gt;&lt;/p&gt;","feedback":"&lt;p&gt;Em unidades de comprimento, os submúltiplos do metro (m) são o &lt;b&gt;decímetro&lt;/b&gt; (dm), o &lt;b&gt;centímetro&lt;/b&gt; (cm) e o &lt;b&gt;milímetro&lt;/b&gt; (mm).&lt;/p&gt;","seed":{"parameters":[],"calculated":[{"name":"A1","label":"m"}],"uniques":true},"algorithm":{"name":"calculateOperation","template":"Cloze with text"}}</v>
      </c>
      <c r="AA294" s="28" t="s">
        <v>1419</v>
      </c>
      <c r="AB294" s="22" t="str">
        <f t="shared" si="2"/>
        <v>M3-MyM-1a-E-1</v>
      </c>
      <c r="AC294" s="22" t="str">
        <f t="shared" si="3"/>
        <v>M3-MyM-1a-E-1-BR</v>
      </c>
      <c r="AD294" s="20" t="s">
        <v>47</v>
      </c>
      <c r="AE294" s="9"/>
      <c r="AF294" s="9" t="s">
        <v>48</v>
      </c>
      <c r="AG294" s="9"/>
    </row>
    <row r="295" ht="112.5" customHeight="1">
      <c r="A295" s="9" t="s">
        <v>1404</v>
      </c>
      <c r="B295" s="69" t="s">
        <v>1405</v>
      </c>
      <c r="C295" s="9" t="s">
        <v>50</v>
      </c>
      <c r="D295" s="10" t="s">
        <v>36</v>
      </c>
      <c r="E295" s="11"/>
      <c r="F295" s="23" t="s">
        <v>1420</v>
      </c>
      <c r="G295" s="23"/>
      <c r="H295" s="25" t="s">
        <v>1417</v>
      </c>
      <c r="I295" s="24" t="s">
        <v>38</v>
      </c>
      <c r="J295" s="9" t="s">
        <v>52</v>
      </c>
      <c r="K295" s="25" t="s">
        <v>113</v>
      </c>
      <c r="L295" s="25" t="s">
        <v>1421</v>
      </c>
      <c r="M295" s="24" t="s">
        <v>42</v>
      </c>
      <c r="N295" s="23" t="s">
        <v>1408</v>
      </c>
      <c r="O295" s="23" t="s">
        <v>1409</v>
      </c>
      <c r="P295" s="18"/>
      <c r="Q295" s="22"/>
      <c r="R295" s="18"/>
      <c r="S295" s="18"/>
      <c r="T295" s="18"/>
      <c r="U295" s="18"/>
      <c r="V295" s="18"/>
      <c r="W295" s="18"/>
      <c r="X295" s="22"/>
      <c r="Y295" s="20" t="s">
        <v>1410</v>
      </c>
      <c r="Z295" s="21" t="str">
        <f t="shared" si="1"/>
        <v>{"id":"M3-MyM-1a-E-2-BR","stimulus":"&lt;p&gt;Complete a frase com a unidade de comprimento correta. Escreva a unidade na forma abreviada.&lt;/p&gt;","template":"&lt;p&gt;Um cadarço de tênis mede cerca de 50 {{response}}.&lt;/p&gt;","hint":"&lt;p&gt;Em unidades de comprimento, os submúltiplos do metro são o &lt;b&gt;decímetro,&lt;/b&gt; o &lt;b&gt;centímetro&lt;/b&gt; e o &lt;b&gt;milímetro.&lt;/b&gt;&lt;/p&gt;","feedback":"&lt;p&gt;Em unidades de comprimento, os submúltiplos do metro (m) são o &lt;b&gt;decímetro&lt;/b&gt; (dm), o &lt;b&gt;centímetro&lt;/b&gt; (cm) e o &lt;b&gt;milímetro&lt;/b&gt; (mm).&lt;/p&gt;","seed":{"parameters":[],"calculated":[{"name":"A1","label":"cm"}],"uniques":true},"algorithm":{"name":"calculateOperation","template":"Cloze with text"}}</v>
      </c>
      <c r="AA295" s="28" t="s">
        <v>1422</v>
      </c>
      <c r="AB295" s="22" t="str">
        <f t="shared" si="2"/>
        <v>M3-MyM-1a-E-2</v>
      </c>
      <c r="AC295" s="22" t="str">
        <f t="shared" si="3"/>
        <v>M3-MyM-1a-E-2-BR</v>
      </c>
      <c r="AD295" s="20" t="s">
        <v>47</v>
      </c>
      <c r="AE295" s="9"/>
      <c r="AF295" s="9" t="s">
        <v>48</v>
      </c>
      <c r="AG295" s="9"/>
    </row>
    <row r="296" ht="112.5" customHeight="1">
      <c r="A296" s="9" t="s">
        <v>1404</v>
      </c>
      <c r="B296" s="69" t="s">
        <v>1405</v>
      </c>
      <c r="C296" s="9" t="s">
        <v>50</v>
      </c>
      <c r="D296" s="10" t="s">
        <v>36</v>
      </c>
      <c r="E296" s="11"/>
      <c r="F296" s="23" t="s">
        <v>1423</v>
      </c>
      <c r="G296" s="23"/>
      <c r="H296" s="25" t="s">
        <v>1417</v>
      </c>
      <c r="I296" s="24" t="s">
        <v>38</v>
      </c>
      <c r="J296" s="9" t="s">
        <v>52</v>
      </c>
      <c r="K296" s="25" t="s">
        <v>113</v>
      </c>
      <c r="L296" s="25" t="s">
        <v>1424</v>
      </c>
      <c r="M296" s="24" t="s">
        <v>42</v>
      </c>
      <c r="N296" s="23" t="s">
        <v>1408</v>
      </c>
      <c r="O296" s="23" t="s">
        <v>1409</v>
      </c>
      <c r="P296" s="18"/>
      <c r="Q296" s="22"/>
      <c r="R296" s="18"/>
      <c r="S296" s="18"/>
      <c r="T296" s="18"/>
      <c r="U296" s="18"/>
      <c r="V296" s="18"/>
      <c r="W296" s="18"/>
      <c r="X296" s="22"/>
      <c r="Y296" s="20" t="s">
        <v>1410</v>
      </c>
      <c r="Z296" s="21" t="str">
        <f t="shared" si="1"/>
        <v>{"id":"M3-MyM-1a-E-3-BR","stimulus":"&lt;p&gt;Complete a frase com a unidade de comprimento correta. Escreva a unidade na forma abreviada.&lt;/p&gt;","template":"&lt;p&gt;A altura média da mulher brasileira é de 16 {{response}}.&lt;/p&gt;","hint":"&lt;p&gt;Em unidades de comprimento, os submúltiplos do metro são o &lt;b&gt;decímetro,&lt;/b&gt; o &lt;b&gt;centímetro&lt;/b&gt; e o &lt;b&gt;milímetro.&lt;/b&gt;&lt;/p&gt;","feedback":"&lt;p&gt;Em unidades de comprimento, os submúltiplos do metro (m) são o &lt;b&gt;decímetro&lt;/b&gt; (dm), o &lt;b&gt;centímetro&lt;/b&gt; (cm) e o &lt;b&gt;milímetro&lt;/b&gt; (mm).&lt;/p&gt;","seed":{"parameters":[],"calculated":[{"name":"A1","label":"dm"}],"uniques":true},"algorithm":{"name":"calculateOperation","template":"Cloze with text"}}</v>
      </c>
      <c r="AA296" s="28" t="s">
        <v>1425</v>
      </c>
      <c r="AB296" s="22" t="str">
        <f t="shared" si="2"/>
        <v>M3-MyM-1a-E-3</v>
      </c>
      <c r="AC296" s="22" t="str">
        <f t="shared" si="3"/>
        <v>M3-MyM-1a-E-3-BR</v>
      </c>
      <c r="AD296" s="20" t="s">
        <v>47</v>
      </c>
      <c r="AE296" s="9"/>
      <c r="AF296" s="9" t="s">
        <v>48</v>
      </c>
      <c r="AG296" s="9"/>
    </row>
    <row r="297" ht="112.5" customHeight="1">
      <c r="A297" s="9" t="s">
        <v>1404</v>
      </c>
      <c r="B297" s="69" t="s">
        <v>1405</v>
      </c>
      <c r="C297" s="9" t="s">
        <v>50</v>
      </c>
      <c r="D297" s="10" t="s">
        <v>36</v>
      </c>
      <c r="E297" s="11"/>
      <c r="F297" s="23" t="s">
        <v>1426</v>
      </c>
      <c r="G297" s="23"/>
      <c r="H297" s="25" t="s">
        <v>1417</v>
      </c>
      <c r="I297" s="24" t="s">
        <v>38</v>
      </c>
      <c r="J297" s="9" t="s">
        <v>52</v>
      </c>
      <c r="K297" s="25" t="s">
        <v>113</v>
      </c>
      <c r="L297" s="25" t="s">
        <v>1427</v>
      </c>
      <c r="M297" s="24" t="s">
        <v>42</v>
      </c>
      <c r="N297" s="23" t="s">
        <v>1408</v>
      </c>
      <c r="O297" s="23" t="s">
        <v>1409</v>
      </c>
      <c r="P297" s="18"/>
      <c r="Q297" s="22"/>
      <c r="R297" s="18"/>
      <c r="S297" s="18"/>
      <c r="T297" s="18"/>
      <c r="U297" s="18"/>
      <c r="V297" s="18"/>
      <c r="W297" s="18"/>
      <c r="X297" s="22"/>
      <c r="Y297" s="20" t="s">
        <v>1410</v>
      </c>
      <c r="Z297" s="21" t="str">
        <f t="shared" si="1"/>
        <v>{"id":"M3-MyM-1a-E-4-BR","stimulus":"&lt;p&gt;Complete a frase com a unidade de comprimento correta. Escreva a unidade na forma abreviada.&lt;/p&gt;","template":"&lt;p&gt;O cílio de uma pessoa tem entre 8 e 12 {{response}}.&lt;/p&gt;","hint":"&lt;p&gt;Em unidades de comprimento, os submúltiplos do metro são o &lt;b&gt;decímetro,&lt;/b&gt; o &lt;b&gt;centímetro&lt;/b&gt; e o &lt;b&gt;milímetro.&lt;/b&gt;&lt;/p&gt;","feedback":"&lt;p&gt;Em unidades de comprimento, os submúltiplos do metro (m) são o &lt;b&gt;decímetro&lt;/b&gt; (dm), o &lt;b&gt;centímetro&lt;/b&gt; (cm) e o &lt;b&gt;milímetro&lt;/b&gt; (mm).&lt;/p&gt;","seed":{"parameters":[],"calculated":[{"name":"A1","label":"mm"}],"uniques":true},"algorithm":{"name":"calculateOperation","template":"Cloze with text"}}</v>
      </c>
      <c r="AA297" s="28" t="s">
        <v>1428</v>
      </c>
      <c r="AB297" s="22" t="str">
        <f t="shared" si="2"/>
        <v>M3-MyM-1a-E-4</v>
      </c>
      <c r="AC297" s="22" t="str">
        <f t="shared" si="3"/>
        <v>M3-MyM-1a-E-4-BR</v>
      </c>
      <c r="AD297" s="20" t="s">
        <v>47</v>
      </c>
      <c r="AE297" s="9"/>
      <c r="AF297" s="9" t="s">
        <v>48</v>
      </c>
      <c r="AG297" s="9"/>
    </row>
    <row r="298" ht="112.5" customHeight="1">
      <c r="A298" s="9" t="s">
        <v>1429</v>
      </c>
      <c r="B298" s="69" t="s">
        <v>1430</v>
      </c>
      <c r="C298" s="9" t="s">
        <v>35</v>
      </c>
      <c r="D298" s="10" t="s">
        <v>36</v>
      </c>
      <c r="E298" s="11"/>
      <c r="F298" s="13" t="s">
        <v>1431</v>
      </c>
      <c r="G298" s="13"/>
      <c r="H298" s="12"/>
      <c r="I298" s="11" t="s">
        <v>38</v>
      </c>
      <c r="J298" s="11" t="s">
        <v>962</v>
      </c>
      <c r="K298" s="13" t="s">
        <v>1432</v>
      </c>
      <c r="L298" s="13" t="s">
        <v>1433</v>
      </c>
      <c r="M298" s="11" t="s">
        <v>42</v>
      </c>
      <c r="N298" s="8" t="s">
        <v>1434</v>
      </c>
      <c r="O298" s="8" t="s">
        <v>1435</v>
      </c>
      <c r="P298" s="8" t="s">
        <v>1436</v>
      </c>
      <c r="Q298" s="22"/>
      <c r="R298" s="18"/>
      <c r="S298" s="18"/>
      <c r="T298" s="18"/>
      <c r="U298" s="18"/>
      <c r="V298" s="18"/>
      <c r="W298" s="18"/>
      <c r="X298" s="22"/>
      <c r="Y298" s="20" t="s">
        <v>1410</v>
      </c>
      <c r="Z298" s="21" t="str">
        <f t="shared" si="1"/>
        <v>{"id":"M3-MyM-1b-I-1-BR","stimulus":"&lt;p&gt;Selecione a conversão de unidade correta.&lt;/p&gt;","template":"&lt;p style=\"text-align: center\"&gt;{{Q1}} m = {{response}} cm&lt;/p&gt;&lt;p style=\"text-align: center\"&gt;{{Q2}} dm = {{response}} mm&lt;/p&gt;","hint":"&lt;p&gt;Algumas das conversões de unidade de comprimento são:&lt;/p&gt;&lt;p style=\"text-align: center\"&gt;1 m = 10 dm&lt;/p&gt;&lt;p style=\"text-align: center\"&gt;1 m = 100 cm&lt;/p&gt;&lt;p style=\"text-align: center\"&gt;1 m = 1 000 mm&lt;/p&gt;","feedback":"&lt;p&gt;Algumas das conversões de unidade de comprimento são:&lt;/p&gt;&lt;p style=\"text-align: center\"&gt;1 m = 10 dm&lt;/p&gt;&lt;p style=\"text-align: center\"&gt;1 m = 100 cm&lt;/p&gt;&lt;p style=\"text-align: center\"&gt;1 m = 1 000 mm&lt;/p&gt;","seed":{"parameters":[{"name":"Q1","label":null,"min":1,"max":99,"step":1},{"name":"Q2","label":null,"min":10,"max":99,"step":1}],"calculated":[{"name":"T1","label":"{{function}}","function":"{{Q1}}*100","temp":true},{"name":"T4","label":"{{function}}","function":"{{Q2}}*100","temp":true},{"name":"A1","label":"{{function}}","function":"{{Q1}}*100","group":1},{"name":"A2","label":"{{function}}","function":"{{Q1}}*1000","group":1,"incorrect":true,"feedback":"&lt;p style=\"text-align: center\"&gt;{{Q1}} m × 100 = {{T1}} cm&lt;/p&gt;"},{"name":"A3","label":"{{function}}","function":"{{Q1}}/100","group":1,"incorrect":true,"feedback":"&lt;p style=\"text-align: center\"&gt;{{Q1}} m × 100 = {{T1}} cm&lt;/p&gt;"},{"name":"A4","label":"{{function}}","function":"{{Q2}}*100","group":2},{"name":"A5","label":"{{function}}","function":"{{Q2}}/100","group":2,"incorrect":true,"feedback":"&lt;p style=\"text-align: center\"&gt;{{Q2}} dm × 100 = {{T4}} mm&lt;/p&gt;"},{"name":"A6","label":"{{function}}","function":"{{Q2}}*10","group":2,"incorrect":true,"feedback":"&lt;p style=\"text-align: center\"&gt;{{Q2}} dm × 100 = {{T4}} mm&lt;/p&gt;"}],"uniques":true},"algorithm":{"name":"groupResponses","template":"Cloze with drop down"}}</v>
      </c>
      <c r="AA298" s="21" t="s">
        <v>1437</v>
      </c>
      <c r="AB298" s="22" t="str">
        <f t="shared" si="2"/>
        <v>M3-MyM-1b-I-1</v>
      </c>
      <c r="AC298" s="22" t="str">
        <f t="shared" si="3"/>
        <v>M3-MyM-1b-I-1-BR</v>
      </c>
      <c r="AD298" s="20" t="s">
        <v>47</v>
      </c>
      <c r="AE298" s="9"/>
      <c r="AF298" s="9" t="s">
        <v>48</v>
      </c>
      <c r="AG298" s="9"/>
    </row>
    <row r="299" ht="112.5" customHeight="1">
      <c r="A299" s="24" t="s">
        <v>1429</v>
      </c>
      <c r="B299" s="25" t="s">
        <v>1430</v>
      </c>
      <c r="C299" s="24" t="s">
        <v>35</v>
      </c>
      <c r="D299" s="10" t="s">
        <v>36</v>
      </c>
      <c r="E299" s="11"/>
      <c r="F299" s="13" t="s">
        <v>1438</v>
      </c>
      <c r="G299" s="13"/>
      <c r="H299" s="12"/>
      <c r="I299" s="11" t="s">
        <v>38</v>
      </c>
      <c r="J299" s="11" t="s">
        <v>962</v>
      </c>
      <c r="K299" s="13" t="s">
        <v>1439</v>
      </c>
      <c r="L299" s="13" t="s">
        <v>1440</v>
      </c>
      <c r="M299" s="11" t="s">
        <v>42</v>
      </c>
      <c r="N299" s="8" t="s">
        <v>1434</v>
      </c>
      <c r="O299" s="8" t="s">
        <v>1441</v>
      </c>
      <c r="P299" s="18"/>
      <c r="Q299" s="22"/>
      <c r="R299" s="8"/>
      <c r="S299" s="8"/>
      <c r="T299" s="8"/>
      <c r="U299" s="8"/>
      <c r="V299" s="8"/>
      <c r="W299" s="8"/>
      <c r="X299" s="22"/>
      <c r="Y299" s="20" t="s">
        <v>1410</v>
      </c>
      <c r="Z299" s="21" t="str">
        <f t="shared" si="1"/>
        <v>{"id":"M3-MyM-1b-I-2-BR","stimulus":"&lt;p&gt;Selecione a conversão de unidade correta.&lt;/p&gt;","template":"&lt;p style=\"text-align: center\"&gt;{{Q1}} dm = {{response}} mm&lt;/p&gt;&lt;p style=\"text-align: center\"&gt;{{Q3}} m = {{response}} dm&lt;/p&gt;","hint":"&lt;p&gt;Algumas das conversões de unidade de comprimento são:&lt;/p&gt;&lt;p style=\"text-align: center\"&gt;1 m = 10 dm&lt;/p&gt;&lt;p style=\"text-align: center\"&gt;1 m = 100 cm&lt;/p&gt;&lt;p style=\"text-align: center\"&gt;1 m = 1 000 mm&lt;/p&gt;","feedback":"&lt;p&gt;Algumas das conversões de unidade de comprimento são:&lt;/p&gt;&lt;p style=\"text-align: center\"&gt;1 m = 10 dm&lt;/p&gt;&lt;p style=\"text-align: center\"&gt;1 m = 100 cm&lt;/p&gt;&lt;p style=\"text-align: center\"&gt;1 m = 1 000 mm&lt;/p&gt;","seed":{"parameters":[{"name":"Q1","label":null,"min":10,"max":99,"step":1},{"name":"Q3","label":null,"min":1,"max":99,"step":1}],"calculated":[{"name":"T1","label":"{{function}}","function":"{{Q1}}*100","temp":true},{"name":"T7","label":"{{function}}","function":"{{Q3}}*10","temp":true},{"name":"A1","label":"{{function}}","function":"{{Q1}}*100","group":1},{"name":"A2","label":"{{function}}","function":"{{Q1}}/10","group":1,"incorrect":true,"feedback":"&lt;p style=\"text-align: center\"&gt;{{Q1}} dm × 100 = {{T1}} mm&lt;/p&gt;"},{"name":"A3","label":"{{function}}","function":"{{Q1}}*10","group":1,"incorrect":true,"feedback":"&lt;p style=\"text-align: center\"&gt;{{Q1}} dm × 100 = {{T1}} mm&lt;/p&gt;"},{"name":"A7","label":"{{function}}","function":"{{Q3}}*10","group":3},{"name":"A8","label":"{{function}}","function":"{{Q3}}*100","group":3,"incorrect":true,"feedback":"&lt;p style=\"text-align: center\"&gt;{{Q3}} m × 10 = {{T7}} dm&lt;/p&gt;"},{"name":"A9","label":"{{function}}","function":"{{Q3}}*1000","group":3,"incorrect":true,"feedback":"&lt;p style=\"text-align: center\"&gt;{{Q3}} m × 10 = {{T7}} dm&lt;/p&gt;"}],"uniques":true},"algorithm":{"name":"groupResponses","template":"Cloze with drop down"}}</v>
      </c>
      <c r="AA299" s="21" t="s">
        <v>1442</v>
      </c>
      <c r="AB299" s="22" t="str">
        <f t="shared" si="2"/>
        <v>M3-MyM-1b-I-2</v>
      </c>
      <c r="AC299" s="22" t="str">
        <f t="shared" si="3"/>
        <v>M3-MyM-1b-I-2-BR</v>
      </c>
      <c r="AD299" s="20" t="s">
        <v>47</v>
      </c>
      <c r="AE299" s="9"/>
      <c r="AF299" s="9" t="s">
        <v>48</v>
      </c>
      <c r="AG299" s="9"/>
    </row>
    <row r="300" ht="112.5" customHeight="1">
      <c r="A300" s="24" t="s">
        <v>1429</v>
      </c>
      <c r="B300" s="25" t="s">
        <v>1430</v>
      </c>
      <c r="C300" s="24" t="s">
        <v>35</v>
      </c>
      <c r="D300" s="10" t="s">
        <v>36</v>
      </c>
      <c r="E300" s="11"/>
      <c r="F300" s="13" t="s">
        <v>1443</v>
      </c>
      <c r="G300" s="13"/>
      <c r="H300" s="73"/>
      <c r="I300" s="11" t="s">
        <v>38</v>
      </c>
      <c r="J300" s="11" t="s">
        <v>962</v>
      </c>
      <c r="K300" s="13" t="s">
        <v>1444</v>
      </c>
      <c r="L300" s="13" t="s">
        <v>1445</v>
      </c>
      <c r="M300" s="11" t="s">
        <v>42</v>
      </c>
      <c r="N300" s="8" t="s">
        <v>1434</v>
      </c>
      <c r="O300" s="8" t="s">
        <v>1446</v>
      </c>
      <c r="P300" s="18"/>
      <c r="Q300" s="22"/>
      <c r="R300" s="8"/>
      <c r="S300" s="8"/>
      <c r="T300" s="8"/>
      <c r="U300" s="8"/>
      <c r="V300" s="8"/>
      <c r="W300" s="8"/>
      <c r="X300" s="22"/>
      <c r="Y300" s="20" t="s">
        <v>1410</v>
      </c>
      <c r="Z300" s="21" t="str">
        <f t="shared" si="1"/>
        <v>{"id":"M3-MyM-1b-I-3-BR","stimulus":"&lt;p&gt;Selecione a conversão de unidade correta.&lt;/p&gt;","template":"&lt;p style=\"text-align: center\"&gt;{{Q2}} m = {{response}} dm&lt;/p&gt;&lt;p style=\"text-align: center\"&gt;{{Q3}} m = {{response}} cm&lt;/p&gt;","hint":"&lt;p&gt;Algumas das conversões de unidade de comprimento são:&lt;/p&gt;&lt;p style=\"text-align: center\"&gt;1 m = 10 dm&lt;/p&gt;&lt;p style=\"text-align: center\"&gt;1 m = 100 cm&lt;/p&gt;&lt;p style=\"text-align: center\"&gt;1 m = 1 000 mm&lt;/p&gt;","feedback":"&lt;p&gt;Algumas das conversões de unidade de comprimento são:&lt;/p&gt;&lt;p style=\"text-align: center\"&gt;1 m = 10 dm&lt;/p&gt;&lt;p style=\"text-align: center\"&gt;1 m = 100 cm&lt;/p&gt;&lt;p style=\"text-align: center\"&gt;1 m = 1 000 mm&lt;/p&gt;","seed":{"parameters":[{"name":"Q2","label":null,"min":1,"max":99,"step":1},{"name":"Q3","label":null,"min":1,"max":99,"step":1}],"calculated":[{"name":"T4","label":"{{function}}","function":"{{Q2}}*10","temp":true},{"name":"T7","label":"{{function}}","function":"{{Q3}}*100","temp":true},{"name":"A4","label":"{{function}}","function":"{{Q2}}*10","group":1},{"name":"A5","label":"{{function}}","function":"{{Q2}}*100","group":1,"incorrect":true,"feedback":"&lt;p style=\"text-align: center\"&gt;{{Q2}} m × 10 = {{T4}} dm&lt;/p&gt;"},{"name":"A6","label":"{{function}}","function":"{{Q2}}*1000","group":1,"incorrect":true,"feedback":"&lt;p style=\"text-align: center\"&gt;{{Q2}} m × 10 = {{T4}} dm&lt;/p&gt;"},{"name":"A7","label":"{{function}}","function":"{{Q3}}*100","group":3},{"name":"A8","label":"{{function}}","function":"{{Q3}}*1000","group":3,"incorrect":true,"feedback":"&lt;p style=\"text-align: center\"&gt;{{Q3}} m × 100 = {{T7}} cm&lt;/p&gt;"},{"name":"A9","label":"{{function}}","function":"{{Q3}}/10","group":3,"incorrect":true,"feedback":"&lt;p style=\"text-align: center\"&gt;{{Q3}} m × 100 = {{T7}} cm&lt;/p&gt;"}],"uniques":true},"algorithm":{"name":"groupResponses","template":"Cloze with drop down"}}</v>
      </c>
      <c r="AA300" s="21" t="s">
        <v>1447</v>
      </c>
      <c r="AB300" s="22" t="str">
        <f t="shared" si="2"/>
        <v>M3-MyM-1b-I-3</v>
      </c>
      <c r="AC300" s="22" t="str">
        <f t="shared" si="3"/>
        <v>M3-MyM-1b-I-3-BR</v>
      </c>
      <c r="AD300" s="20" t="s">
        <v>47</v>
      </c>
      <c r="AE300" s="9"/>
      <c r="AF300" s="9" t="s">
        <v>48</v>
      </c>
      <c r="AG300" s="9"/>
    </row>
    <row r="301" ht="112.5" customHeight="1">
      <c r="A301" s="9" t="s">
        <v>1429</v>
      </c>
      <c r="B301" s="69" t="s">
        <v>1430</v>
      </c>
      <c r="C301" s="9" t="s">
        <v>50</v>
      </c>
      <c r="D301" s="10" t="s">
        <v>36</v>
      </c>
      <c r="E301" s="11"/>
      <c r="F301" s="13" t="s">
        <v>1448</v>
      </c>
      <c r="G301" s="13"/>
      <c r="H301" s="12"/>
      <c r="I301" s="11" t="s">
        <v>38</v>
      </c>
      <c r="J301" s="11" t="s">
        <v>92</v>
      </c>
      <c r="K301" s="13" t="s">
        <v>1449</v>
      </c>
      <c r="L301" s="13" t="s">
        <v>1450</v>
      </c>
      <c r="M301" s="11" t="s">
        <v>42</v>
      </c>
      <c r="N301" s="8" t="s">
        <v>1434</v>
      </c>
      <c r="O301" s="8" t="s">
        <v>1434</v>
      </c>
      <c r="P301" s="18"/>
      <c r="Q301" s="22"/>
      <c r="R301" s="8"/>
      <c r="S301" s="8"/>
      <c r="T301" s="8"/>
      <c r="U301" s="8"/>
      <c r="V301" s="8"/>
      <c r="W301" s="8"/>
      <c r="X301" s="22"/>
      <c r="Y301" s="20" t="s">
        <v>1410</v>
      </c>
      <c r="Z301" s="21" t="str">
        <f t="shared" si="1"/>
        <v>{"id":"M3-MyM-1b-E-1-BR","stimulus":"&lt;p&gt;Calcule a conversão dessa medida de comprimento.&lt;/p&gt;","template":"&lt;p style=\"text-align: center\"&gt;{{Q1}} m = {{response}} cm&lt;/p&gt;","feedback":"&lt;p&gt;Algumas das conversões de unidade de comprimento são:&lt;/p&gt;&lt;p style=\"text-align: center\"&gt;1 m = 10 dm&lt;/p&gt;&lt;p style=\"text-align: center\"&gt;1 m = 100 cm&lt;/p&gt;&lt;p style=\"text-align: center\"&gt;1 m = 1 000 mm&lt;/p&gt;","hint":"&lt;p&gt;Algumas das conversões de unidade de comprimento são:&lt;/p&gt;&lt;p style=\"text-align: center\"&gt;1 m = 10 dm&lt;/p&gt;&lt;p style=\"text-align: center\"&gt;1 m = 100 cm&lt;/p&gt;&lt;p style=\"text-align: center\"&gt;1 m = 1 000 mm&lt;/p&gt;","seed":{"parameters":[{"name":"Q1","label":null,"min":10,"max":99,"step":1}],"calculated":[{"name":"A1","label":"{{function}}","function":"{{Q1}}*100"}],"uniques":true},"algorithm":{"name":"calculateOperation","params":{"method":"equivLiteral","keyboard":"NUMERICAL"}}}</v>
      </c>
      <c r="AA301" s="21" t="s">
        <v>1451</v>
      </c>
      <c r="AB301" s="22" t="str">
        <f t="shared" si="2"/>
        <v>M3-MyM-1b-E-1</v>
      </c>
      <c r="AC301" s="22" t="str">
        <f t="shared" si="3"/>
        <v>M3-MyM-1b-E-1-BR</v>
      </c>
      <c r="AD301" s="20" t="s">
        <v>47</v>
      </c>
      <c r="AE301" s="9"/>
      <c r="AF301" s="9" t="s">
        <v>48</v>
      </c>
      <c r="AG301" s="9"/>
    </row>
    <row r="302" ht="112.5" customHeight="1">
      <c r="A302" s="24" t="s">
        <v>1429</v>
      </c>
      <c r="B302" s="25" t="s">
        <v>1430</v>
      </c>
      <c r="C302" s="24" t="s">
        <v>50</v>
      </c>
      <c r="D302" s="10" t="s">
        <v>36</v>
      </c>
      <c r="E302" s="11"/>
      <c r="F302" s="13" t="s">
        <v>1452</v>
      </c>
      <c r="G302" s="13"/>
      <c r="H302" s="12"/>
      <c r="I302" s="11" t="s">
        <v>38</v>
      </c>
      <c r="J302" s="11" t="s">
        <v>92</v>
      </c>
      <c r="K302" s="13" t="s">
        <v>1449</v>
      </c>
      <c r="L302" s="13" t="s">
        <v>1453</v>
      </c>
      <c r="M302" s="11" t="s">
        <v>42</v>
      </c>
      <c r="N302" s="8" t="s">
        <v>1434</v>
      </c>
      <c r="O302" s="8" t="s">
        <v>1434</v>
      </c>
      <c r="P302" s="18"/>
      <c r="Q302" s="22"/>
      <c r="R302" s="8"/>
      <c r="S302" s="8"/>
      <c r="T302" s="8"/>
      <c r="U302" s="8"/>
      <c r="V302" s="8"/>
      <c r="W302" s="8"/>
      <c r="X302" s="22"/>
      <c r="Y302" s="20" t="s">
        <v>1410</v>
      </c>
      <c r="Z302" s="21" t="str">
        <f t="shared" si="1"/>
        <v>{"id":"M3-MyM-1b-E-2-BR","stimulus":"&lt;p&gt;Calcule a conversão dessa medida de comprimento.&lt;/p&gt;","template":"&lt;p style=\"text-align: center\"&gt;{{Q1}} m = {{response}} dm&lt;/p&gt;","feedback":"&lt;p&gt;Algumas das conversões de unidade de comprimento são:&lt;/p&gt;&lt;p style=\"text-align: center\"&gt;1 m = 10 dm&lt;/p&gt;&lt;p style=\"text-align: center\"&gt;1 m = 100 cm&lt;/p&gt;&lt;p style=\"text-align: center\"&gt;1 m = 1 000 mm&lt;/p&gt;","hint":"&lt;p&gt;Algumas das conversões de unidade de comprimento são:&lt;/p&gt;&lt;p style=\"text-align: center\"&gt;1 m = 10 dm&lt;/p&gt;&lt;p style=\"text-align: center\"&gt;1 m = 100 cm&lt;/p&gt;&lt;p style=\"text-align: center\"&gt;1 m = 1 000 mm&lt;/p&gt;","seed":{"parameters":[{"name":"Q1","label":null,"min":10,"max":99,"step":1}],"calculated":[{"name":"A1","label":"{{function}}","function":"{{Q1}}*10"}],"uniques":true},"algorithm":{"name":"calculateOperation","params":{"method":"equivLiteral","keyboard":"NUMERICAL"}}}</v>
      </c>
      <c r="AA302" s="21" t="s">
        <v>1454</v>
      </c>
      <c r="AB302" s="22" t="str">
        <f t="shared" si="2"/>
        <v>M3-MyM-1b-E-2</v>
      </c>
      <c r="AC302" s="22" t="str">
        <f t="shared" si="3"/>
        <v>M3-MyM-1b-E-2-BR</v>
      </c>
      <c r="AD302" s="20" t="s">
        <v>47</v>
      </c>
      <c r="AE302" s="9"/>
      <c r="AF302" s="9" t="s">
        <v>48</v>
      </c>
      <c r="AG302" s="9"/>
    </row>
    <row r="303" ht="112.5" customHeight="1">
      <c r="A303" s="24" t="s">
        <v>1429</v>
      </c>
      <c r="B303" s="25" t="s">
        <v>1430</v>
      </c>
      <c r="C303" s="24" t="s">
        <v>50</v>
      </c>
      <c r="D303" s="10" t="s">
        <v>36</v>
      </c>
      <c r="E303" s="11"/>
      <c r="F303" s="13" t="s">
        <v>1455</v>
      </c>
      <c r="G303" s="13"/>
      <c r="H303" s="12"/>
      <c r="I303" s="11" t="s">
        <v>38</v>
      </c>
      <c r="J303" s="11" t="s">
        <v>92</v>
      </c>
      <c r="K303" s="13" t="s">
        <v>1449</v>
      </c>
      <c r="L303" s="13" t="s">
        <v>1456</v>
      </c>
      <c r="M303" s="11" t="s">
        <v>42</v>
      </c>
      <c r="N303" s="8" t="s">
        <v>1434</v>
      </c>
      <c r="O303" s="8" t="s">
        <v>1434</v>
      </c>
      <c r="P303" s="18"/>
      <c r="Q303" s="22"/>
      <c r="R303" s="8"/>
      <c r="S303" s="8"/>
      <c r="T303" s="8"/>
      <c r="U303" s="8"/>
      <c r="V303" s="8"/>
      <c r="W303" s="8"/>
      <c r="X303" s="22"/>
      <c r="Y303" s="20" t="s">
        <v>1410</v>
      </c>
      <c r="Z303" s="21" t="str">
        <f t="shared" si="1"/>
        <v>{"id":"M3-MyM-1b-E-3-BR","stimulus":"&lt;p&gt;Calcule a conversão dessa medida de comprimento.&lt;/p&gt;","template":"&lt;p style=\"text-align: center\"&gt;{{Q1}} m = {{response}} mm&lt;/p&gt;","feedback":"&lt;p&gt;Algumas das conversões de unidade de comprimento são:&lt;/p&gt;&lt;p style=\"text-align: center\"&gt;1 m = 10 dm&lt;/p&gt;&lt;p style=\"text-align: center\"&gt;1 m = 100 cm&lt;/p&gt;&lt;p style=\"text-align: center\"&gt;1 m = 1 000 mm&lt;/p&gt;","hint":"&lt;p&gt;Algumas das conversões de unidade de comprimento são:&lt;/p&gt;&lt;p style=\"text-align: center\"&gt;1 m = 10 dm&lt;/p&gt;&lt;p style=\"text-align: center\"&gt;1 m = 100 cm&lt;/p&gt;&lt;p style=\"text-align: center\"&gt;1 m = 1 000 mm&lt;/p&gt;","seed":{"parameters":[{"name":"Q1","label":null,"min":10,"max":99,"step":1}],"calculated":[{"name":"A1","label":"{{function}}","function":"{{Q1}}*1000"}],"uniques":true},"algorithm":{"name":"calculateOperation","params":{"method":"equivLiteral","keyboard":"NUMERICAL"}}}</v>
      </c>
      <c r="AA303" s="21" t="s">
        <v>1457</v>
      </c>
      <c r="AB303" s="22" t="str">
        <f t="shared" si="2"/>
        <v>M3-MyM-1b-E-3</v>
      </c>
      <c r="AC303" s="22" t="str">
        <f t="shared" si="3"/>
        <v>M3-MyM-1b-E-3-BR</v>
      </c>
      <c r="AD303" s="20" t="s">
        <v>47</v>
      </c>
      <c r="AE303" s="9"/>
      <c r="AF303" s="9" t="s">
        <v>48</v>
      </c>
      <c r="AG303" s="9"/>
    </row>
    <row r="304" ht="112.5" customHeight="1">
      <c r="A304" s="9" t="s">
        <v>1429</v>
      </c>
      <c r="B304" s="69" t="s">
        <v>1430</v>
      </c>
      <c r="C304" s="9" t="s">
        <v>68</v>
      </c>
      <c r="D304" s="10" t="s">
        <v>36</v>
      </c>
      <c r="E304" s="11"/>
      <c r="F304" s="13" t="s">
        <v>1458</v>
      </c>
      <c r="G304" s="13"/>
      <c r="H304" s="12"/>
      <c r="I304" s="11" t="s">
        <v>38</v>
      </c>
      <c r="J304" s="11" t="s">
        <v>92</v>
      </c>
      <c r="K304" s="12" t="s">
        <v>1459</v>
      </c>
      <c r="L304" s="12" t="s">
        <v>1460</v>
      </c>
      <c r="M304" s="11" t="s">
        <v>291</v>
      </c>
      <c r="N304" s="12"/>
      <c r="O304" s="12"/>
      <c r="P304" s="19"/>
      <c r="Q304" s="19"/>
      <c r="R304" s="23"/>
      <c r="S304" s="23" t="s">
        <v>1461</v>
      </c>
      <c r="T304" s="23" t="s">
        <v>1462</v>
      </c>
      <c r="U304" s="23" t="s">
        <v>1463</v>
      </c>
      <c r="V304" s="25" t="s">
        <v>1464</v>
      </c>
      <c r="W304" s="8"/>
      <c r="X304" s="22"/>
      <c r="Y304" s="20" t="s">
        <v>1410</v>
      </c>
      <c r="Z304" s="21" t="str">
        <f t="shared" si="1"/>
        <v>{"id":"M3-MyM-1b-A-1-BR","seed":{"parameters":[{"name":"Q1","label":null,"min":10,"max":99,"step":1}],"uniques":true},"scaffolding":[{"id":"step-0","stimulus":"&lt;p&gt;Depois de passar no cabeleireiro, o cabelo de Regina passou a medir {{Q1}} cm. Quantos milímetros tem o cabelo de Regina agora?&lt;/p&gt;","template":"&lt;p&gt;O cabelo mede {{response}} mm.&lt;/p&gt;","seed":{"calculated":[{"name":"0-A1","label":"{{function}}","function":"{{Q1}}*10"}]},"algorithm":{"name":"calculateOperation","params":{"method":"equivLiteral","keyboard":"NUMERICAL"}}},{"id":"step-1","stimulus":"&lt;p&gt;Quantos centímetros tem o cabelo de Regina depois do corte no cabeleireiro?&lt;/p&gt;","template":"&lt;p&gt;O cabelo tem agora {{response}} cm.&lt;/p&gt;","seed":{"calculated":[{"name":"1-A2","label":"{{function}}","function":"{{Q1}}"}]},"algorithm":{"name":"calculateOperation","params":{"method":"equivLiteral","keyboard":"NUMERICAL"}}},{"id":"step-2","stimulus":"&lt;p&gt;O que pede o enunciado?&lt;/p&gt;","seed":{"calculated":[{"name":"2-A1","label":"&lt;p&gt;Converter centímetros para milímetros.&lt;/p&gt;"},{"name":"2-A2","label":"&lt;p&gt;Converter centímetros para decâmetros.&lt;/p&gt;","incorrect":true},{"name":"2-A3","label":"&lt;p&gt;Converter centímetros para decímetros.&lt;/p&gt;","incorrect":true}]},"algorithm":{"name":"trueFalse","template":"Multiple choice – standard"}},{"id":"step-3","stimulus":"&lt;p&gt;Para transformar centímetros em milímetros, qual dessas equivalências está correta?&lt;/p&gt;","seed":{"calculated":[{"name":"3-A1","label":"&lt;p style=\"text-align: center\"&gt;1 cm = 10 mm&lt;/p&gt;"},{"name":"3-A2","label":"&lt;p style=\"text-align: center\"&gt;10 cm = 1 mm&lt;/p&gt;","incorrect":true},{"name":"3-A3","label":"&lt;p style=\"text-align: center\"&gt;1 cm = 100 mm&lt;/p&gt;","incorrect":true}]},"algorithm":{"name":"trueFalse","template":"Multiple choice – standard"}},{"id":"step-4","stimulus":"&lt;p&gt;Calcule, portanto, quantos milímetros mede o cabelo de Regina.&lt;/p&gt;","template":"&lt;p style=\"text-align: center\"&gt;{{Q1}} cm × 10 = {{response}} mm&lt;/p&gt;","seed":{"calculated":[{"name":"4-A1","label":"{{function}}","function":"{{Q1}}*10"}]},"algorithm":{"name":"calculateOperation","params":{"method":"equivLiteral","keyboard":"NUMERICAL"}}}]}</v>
      </c>
      <c r="AA304" s="21" t="s">
        <v>1465</v>
      </c>
      <c r="AB304" s="22" t="str">
        <f t="shared" si="2"/>
        <v>M3-MyM-1b-A-1</v>
      </c>
      <c r="AC304" s="22" t="str">
        <f t="shared" si="3"/>
        <v>M3-MyM-1b-A-1-BR</v>
      </c>
      <c r="AD304" s="20" t="s">
        <v>47</v>
      </c>
      <c r="AE304" s="9"/>
      <c r="AF304" s="9" t="s">
        <v>48</v>
      </c>
      <c r="AG304" s="9"/>
    </row>
    <row r="305" ht="112.5" customHeight="1">
      <c r="A305" s="9" t="s">
        <v>1429</v>
      </c>
      <c r="B305" s="69" t="s">
        <v>1430</v>
      </c>
      <c r="C305" s="9" t="s">
        <v>68</v>
      </c>
      <c r="D305" s="10" t="s">
        <v>36</v>
      </c>
      <c r="E305" s="11"/>
      <c r="F305" s="13" t="s">
        <v>1466</v>
      </c>
      <c r="G305" s="13"/>
      <c r="H305" s="12"/>
      <c r="I305" s="11" t="s">
        <v>481</v>
      </c>
      <c r="J305" s="11" t="s">
        <v>92</v>
      </c>
      <c r="K305" s="12" t="s">
        <v>1467</v>
      </c>
      <c r="L305" s="13" t="s">
        <v>1450</v>
      </c>
      <c r="M305" s="11" t="s">
        <v>291</v>
      </c>
      <c r="N305" s="8"/>
      <c r="O305" s="27"/>
      <c r="P305" s="18"/>
      <c r="Q305" s="22"/>
      <c r="R305" s="23"/>
      <c r="S305" s="23" t="s">
        <v>1468</v>
      </c>
      <c r="T305" s="23" t="s">
        <v>1469</v>
      </c>
      <c r="U305" s="23" t="s">
        <v>1470</v>
      </c>
      <c r="V305" s="23" t="s">
        <v>1471</v>
      </c>
      <c r="W305" s="74"/>
      <c r="X305" s="22"/>
      <c r="Y305" s="20" t="s">
        <v>1410</v>
      </c>
      <c r="Z305" s="21" t="str">
        <f t="shared" si="1"/>
        <v>{"id":"M3-MyM-1b-A-2-BR","seed":{"parameters":[{"name":"Q1","label":null,"min":1,"max":10,"step":1}],"uniques":true},"scaffolding":[{"id":"step-0","stimulus":"&lt;p&gt;Um jardineiro podou uma árvore deixando-a na altura indicada na figura a seguir. De quantos centímetros é a altura da árvore?&lt;/p&gt;&lt;div class=\"lemo-fixed-to-responsive\" style=\"max-width: 300px;max-height: 300px;position: relative;width: 100%;display: inline-block;\"&gt;&lt;img src=\"https://blueberry-assets.oneclick.es/M3_MyM_1b_1.svg\" alt=\"\" tabindex=\"0\"&gt;&lt;/img&gt;&lt;div class=\"lemo-graphie-container\" style=\"position: absolute;top: 0;left: 0;width: 100%;height: 100%;\"&gt;&lt;div class=\"lemo-graphie\" style=\"position: relative; width: 100%; height: 100%;\"&gt;&lt;span class=\"lemo-graphie-label\" style=\"position: absolute; left: 57%; top: 33%; width: 100px; transform: rotate(270deg);\"&gt;{{Q1}} m&lt;/span&gt;&lt;/div&gt;&lt;/div&gt;&lt;/div&gt;","template":"&lt;p&gt;A altura da árvore mede {{response}} cm.&lt;/p&gt;","seed":{"calculated":[{"name":"0-A1","label":"{{function}}","function":"{{Q1}}*100"}]},"algorithm":{"name":"calculateOperation","params":{"method":"equivLiteral","keyboard":"NUMERICAL"}}},{"id":"step-1","stimulus":"&lt;p&gt;Quantos metros tem a árvore que o jardineiro podou?&lt;/p&gt;","template":"&lt;p&gt;A árvore tem altura de {{response}} m.&lt;/p&gt;","seed":{"calculated":[{"name":"1-A2","label":"{{function}}","function":"{{Q1}}"}]},"algorithm":{"name":"calculateOperation","params":{"method":"equivLiteral","keyboard":"NUMERICAL"}}},{"id":"step-2","stimulus":"&lt;p&gt;O que pede o enunciado?&lt;/p&gt;","seed":{"calculated":[{"name":"2-A1","label":"&lt;p&gt;Converter metros para centímetros.&lt;/p&gt;"},{"name":"2-A2","label":"&lt;p&gt;Converter metros para milímetros.&lt;/p&gt;","incorrect":true},{"name":"2-A3","label":"&lt;p&gt;Converter metros para decímetros.&lt;/p&gt;","incorrect":true}]},"algorithm":{"name":"trueFalse","template":"Multiple choice – standard"}},{"id":"step-3","stimulus":"&lt;p&gt;Para transformar metros em centímetros, qual dessas equivalências está correta?&lt;/p&gt;","seed":{"calculated":[{"name":"3-A1","label":"&lt;p style=\"text-align: center\"&gt;1 m = 100 cm&lt;/p&gt;"},{"name":"3-A2","label":"&lt;p style=\"text-align: center\"&gt;10 m = 1 cm&lt;/p&gt;","incorrect":true},{"name":"3-A3","label":"&lt;p style=\"text-align: center\"&gt;1 m = 10 cm&lt;/p&gt;","incorrect":true}]},"algorithm":{"name":"trueFalse","template":"Multiple choice – standard"}},{"id":"step-4","stimulus":"&lt;p&gt;Calcule, portanto, quantos centímetros tem a altura da árvore.&lt;/p&gt;","template":"&lt;p style=\"text-align: center\"&gt;{{Q1}} m × 100 = {{response}} cm&lt;/p&gt;","seed":{"calculated":[{"name":"4-A1","label":"{{function}}","function":"{{Q1}}*100"}]},"algorithm":{"name":"calculateOperation","params":{"method":"equivLiteral","keyboard":"NUMERICAL"}}}]}</v>
      </c>
      <c r="AA305" s="21" t="s">
        <v>1472</v>
      </c>
      <c r="AB305" s="22" t="str">
        <f t="shared" si="2"/>
        <v>M3-MyM-1b-A-2</v>
      </c>
      <c r="AC305" s="22" t="str">
        <f t="shared" si="3"/>
        <v>M3-MyM-1b-A-2-BR</v>
      </c>
      <c r="AD305" s="20" t="s">
        <v>47</v>
      </c>
      <c r="AE305" s="9"/>
      <c r="AF305" s="9" t="s">
        <v>48</v>
      </c>
      <c r="AG305" s="9"/>
    </row>
    <row r="306" ht="112.5" customHeight="1">
      <c r="A306" s="9" t="s">
        <v>1429</v>
      </c>
      <c r="B306" s="69" t="s">
        <v>1430</v>
      </c>
      <c r="C306" s="9" t="s">
        <v>68</v>
      </c>
      <c r="D306" s="10" t="s">
        <v>36</v>
      </c>
      <c r="E306" s="11"/>
      <c r="F306" s="13" t="s">
        <v>1473</v>
      </c>
      <c r="G306" s="13"/>
      <c r="H306" s="12" t="s">
        <v>1474</v>
      </c>
      <c r="I306" s="11" t="s">
        <v>38</v>
      </c>
      <c r="J306" s="11" t="s">
        <v>92</v>
      </c>
      <c r="K306" s="12" t="s">
        <v>1475</v>
      </c>
      <c r="L306" s="13" t="s">
        <v>1450</v>
      </c>
      <c r="M306" s="11" t="s">
        <v>291</v>
      </c>
      <c r="N306" s="8"/>
      <c r="O306" s="18"/>
      <c r="P306" s="18"/>
      <c r="Q306" s="22"/>
      <c r="R306" s="23"/>
      <c r="S306" s="23" t="s">
        <v>1476</v>
      </c>
      <c r="T306" s="25" t="s">
        <v>1477</v>
      </c>
      <c r="U306" s="23" t="s">
        <v>1470</v>
      </c>
      <c r="V306" s="25" t="s">
        <v>1478</v>
      </c>
      <c r="W306" s="74"/>
      <c r="X306" s="19"/>
      <c r="Y306" s="20" t="s">
        <v>1410</v>
      </c>
      <c r="Z306" s="21" t="str">
        <f t="shared" si="1"/>
        <v>{"id":"M3-MyM-1b-A-3-BR","seed":{"parameters":[{"name":"Q1","label":null,"list":[1,2,3,4,5]}],"uniques":true},"scaffolding":[{"id":"step-0","stimulus":"&lt;p&gt;Um grupo de alunos mediu a lousa da sala de aula e observou que ela tem {{Q1}} m de comprimento. Quanto vale essa medida em centímetros?&lt;/p&gt;","template":"&lt;p&gt;A lousa mede &lt;span class=\"no-break\"&gt;{{response}} cm&lt;/span&gt; de comprimento.&lt;/p&gt;","seed":{"calculated":[{"name":"0-A1","label":"{{function}}","function":"{{Q1}}*100"}]},"algorithm":{"name":"calculateOperation","params":{"method":"equivLiteral","keyboard":"NUMERICAL"}}},{"id":"step-1","stimulus":"&lt;p&gt;Quantos metros de comprimento tem a lousa?&lt;/p&gt;","template":"&lt;p&gt;O comprimento da lousa mede {{response}} m.&lt;/p&gt;","seed":{"calculated":[{"name":"1-A2","label":"{{function}}","function":"{{Q1}}"}]},"algorithm":{"name":"calculateOperation","params":{"method":"equivLiteral","keyboard":"NUMERICAL"}}},{"id":"step-2","stimulus":"&lt;p&gt;O que pede o enunciado?&lt;/p&gt;","seed":{"calculated":[{"name":"2-A1","label":"&lt;p&gt;Converter metros para centímetros.&lt;/p&gt;"},{"name":"2-A2","label":"&lt;p&gt;Converter metros para decímetros.&lt;/p&gt;","incorrect":true},{"name":"2-A3","label":"&lt;p&gt;Converter metros para decâmetros.&lt;/p&gt;","incorrect":true}]},"algorithm":{"name":"trueFalse","template":"Multiple choice – standard"}},{"id":"step-3","stimulus":"&lt;p&gt;Para transformar metros em centímetros, qual dessas equivalências está correta?&lt;/p&gt;","seed":{"calculated":[{"name":"3-A1","label":"&lt;p style=\"text-align: center\"&gt;1 m = 100 cm&lt;/p&gt;"},{"name":"3-A2","label":"&lt;p style=\"text-align: center\"&gt;10 m = 1 cm&lt;/p&gt;","incorrect":true},{"name":"3-A3","label":"&lt;p style=\"text-align: center\"&gt;1 m = 10 cm&lt;/p&gt;","incorrect":true}]},"algorithm":{"name":"trueFalse","template":"Multiple choice – standard"}},{"id":"step-4","stimulus":"&lt;p&gt;Calcule, portanto, quantos centímetros mede o comprimento da lousa.&lt;/p&gt;","template":"&lt;p style=\"text-align: center\"&gt;{{Q1}} m × 100 = {{response}} cm&lt;/p&gt;","seed":{"calculated":[{"name":"4-A1","label":"{{function}}","function":"{{Q1}}*100"}]},"algorithm":{"name":"calculateOperation","params":{"method":"equivLiteral","keyboard":"NUMERICAL"}}}]}</v>
      </c>
      <c r="AA306" s="21" t="s">
        <v>1479</v>
      </c>
      <c r="AB306" s="22" t="str">
        <f t="shared" si="2"/>
        <v>M3-MyM-1b-A-3</v>
      </c>
      <c r="AC306" s="22" t="str">
        <f t="shared" si="3"/>
        <v>M3-MyM-1b-A-3-BR</v>
      </c>
      <c r="AD306" s="20" t="s">
        <v>47</v>
      </c>
      <c r="AE306" s="9"/>
      <c r="AF306" s="9" t="s">
        <v>48</v>
      </c>
      <c r="AG306" s="9"/>
    </row>
    <row r="307" ht="112.5" customHeight="1">
      <c r="A307" s="9" t="s">
        <v>1429</v>
      </c>
      <c r="B307" s="69" t="s">
        <v>1430</v>
      </c>
      <c r="C307" s="9" t="s">
        <v>68</v>
      </c>
      <c r="D307" s="10" t="s">
        <v>36</v>
      </c>
      <c r="E307" s="11"/>
      <c r="F307" s="13" t="s">
        <v>1480</v>
      </c>
      <c r="G307" s="13"/>
      <c r="H307" s="12" t="s">
        <v>1481</v>
      </c>
      <c r="I307" s="11" t="s">
        <v>38</v>
      </c>
      <c r="J307" s="11" t="s">
        <v>92</v>
      </c>
      <c r="K307" s="12" t="s">
        <v>1482</v>
      </c>
      <c r="L307" s="13" t="s">
        <v>1453</v>
      </c>
      <c r="M307" s="11" t="s">
        <v>291</v>
      </c>
      <c r="N307" s="8"/>
      <c r="O307" s="27"/>
      <c r="P307" s="18"/>
      <c r="Q307" s="22"/>
      <c r="R307" s="23"/>
      <c r="S307" s="23" t="s">
        <v>1483</v>
      </c>
      <c r="T307" s="23" t="s">
        <v>1484</v>
      </c>
      <c r="U307" s="23" t="s">
        <v>1485</v>
      </c>
      <c r="V307" s="25" t="s">
        <v>1486</v>
      </c>
      <c r="W307" s="74"/>
      <c r="X307" s="19"/>
      <c r="Y307" s="20" t="s">
        <v>1410</v>
      </c>
      <c r="Z307" s="21" t="str">
        <f t="shared" si="1"/>
        <v>{"id":"M3-MyM-1b-A-4-BR","seed":{"parameters":[{"name":"Q1","label":null,"min":1,"max":6,"step":1}],"uniques":true},"scaffolding":[{"id":"step-0","stimulus":"&lt;p&gt;Na loja de ferragens de Ivan são vendidos parafusos com {{Q1}} cm de comprimento. Quantos milímetros têm esses parafusos?&lt;/p&gt;","template":"&lt;p&gt;O parafusos medem &lt;span class=\"no-break\"&gt;{{response}} mm.&lt;/span&gt;&lt;/p&gt;","seed":{"calculated":[{"name":"0-A1","label":"{{function}}","function":"{{Q1}}*10"}]},"algorithm":{"name":"calculateOperation","params":{"method":"equivLiteral","keyboard":"NUMERICAL"}}},{"id":"step-1","stimulus":"&lt;p&gt;Quantos centímetros de comprimento têm os parafusos?&lt;/p&gt;","template":"&lt;p&gt;Os parafusos têm {{response}} cm de comprimento.&lt;/p&gt;","seed":{"calculated":[{"name":"1-A2","label":"{{function}}","function":"{{Q1}}"}]},"algorithm":{"name":"calculateOperation","params":{"method":"equivLiteral","keyboard":"NUMERICAL"}}},{"id":"step-2","stimulus":"&lt;p&gt;O que pede o enunciado?&lt;/p&gt;","seed":{"calculated":[{"name":"2-A1","label":"&lt;p&gt;Converter centímetros para milímetros.&lt;/p&gt;"},{"name":"2-A2","label":"&lt;p&gt;Converter centímetros para decímetros.&lt;/p&gt;","incorrect":true},{"name":"2-A3","label":"&lt;p&gt;Converter centímetros para metros.&lt;/p&gt;","incorrect":true}]},"algorithm":{"name":"trueFalse","template":"Multiple choice – standard"}},{"id":"step-3","stimulus":"&lt;p&gt;Para transformar centímetros em milímetros, qual dessas equivalências está correta?&lt;/p&gt;","seed":{"calculated":[{"name":"3-A1","label":"&lt;p style=\"text-align: center\"&gt;1 cm = 10 mm&lt;/p&gt;"},{"name":"3-A2","label":"&lt;p style=\"text-align: center\"&gt;10 cm = 1 mm&lt;/p&gt;","incorrect":true},{"name":"3-A3","label":"&lt;p style=\"text-align: center\"&gt;1 cm = 100 mm&lt;/p&gt;","incorrect":true}]},"algorithm":{"name":"trueFalse","template":"Multiple choice – standard"}},{"id":"step-4","stimulus":"&lt;p&gt;Calcule, portanto, quantos milímetros os parafusos medem.&lt;/p&gt;","template":"&lt;p style=\"text-align: center\"&gt;{{Q1}} cm × 10 = {{response}} mm&lt;/p&gt;","seed":{"calculated":[{"name":"4-A1","label":"{{function}}","function":"{{Q1}}*10"}]},"algorithm":{"name":"calculateOperation","params":{"method":"equivLiteral","keyboard":"NUMERICAL"}}}]}</v>
      </c>
      <c r="AA307" s="21" t="s">
        <v>1487</v>
      </c>
      <c r="AB307" s="22" t="str">
        <f t="shared" si="2"/>
        <v>M3-MyM-1b-A-4</v>
      </c>
      <c r="AC307" s="22" t="str">
        <f t="shared" si="3"/>
        <v>M3-MyM-1b-A-4-BR</v>
      </c>
      <c r="AD307" s="20" t="s">
        <v>47</v>
      </c>
      <c r="AE307" s="9"/>
      <c r="AF307" s="9" t="s">
        <v>48</v>
      </c>
      <c r="AG307" s="9"/>
    </row>
    <row r="308" ht="112.5" customHeight="1">
      <c r="A308" s="9" t="s">
        <v>1429</v>
      </c>
      <c r="B308" s="69" t="s">
        <v>1430</v>
      </c>
      <c r="C308" s="9" t="s">
        <v>68</v>
      </c>
      <c r="D308" s="10" t="s">
        <v>36</v>
      </c>
      <c r="E308" s="11"/>
      <c r="F308" s="13" t="s">
        <v>1488</v>
      </c>
      <c r="G308" s="13"/>
      <c r="H308" s="12" t="s">
        <v>1489</v>
      </c>
      <c r="I308" s="11" t="s">
        <v>38</v>
      </c>
      <c r="J308" s="11" t="s">
        <v>92</v>
      </c>
      <c r="K308" s="12" t="s">
        <v>1490</v>
      </c>
      <c r="L308" s="13" t="s">
        <v>1453</v>
      </c>
      <c r="M308" s="11" t="s">
        <v>291</v>
      </c>
      <c r="N308" s="18"/>
      <c r="O308" s="18"/>
      <c r="P308" s="18"/>
      <c r="Q308" s="22"/>
      <c r="R308" s="23"/>
      <c r="S308" s="23" t="s">
        <v>1491</v>
      </c>
      <c r="T308" s="25" t="s">
        <v>1492</v>
      </c>
      <c r="U308" s="23" t="s">
        <v>1493</v>
      </c>
      <c r="V308" s="23" t="s">
        <v>1494</v>
      </c>
      <c r="W308" s="74"/>
      <c r="X308" s="19"/>
      <c r="Y308" s="20" t="s">
        <v>1410</v>
      </c>
      <c r="Z308" s="21" t="str">
        <f t="shared" si="1"/>
        <v>{"id":"M3-MyM-1b-A-5-BR","seed":{"parameters":[{"name":"Q1","label":null,"min":6,"max":15,"step":1}],"uniques":true},"scaffolding":[{"id":"step-0","stimulus":"&lt;p&gt;Joaquim quer comprar uma toalha para uma mesa que tem {{Q1}} dm de comprimento. Essa medida equivale a quantos centímetros?&lt;/p&gt;","template":"&lt;p&gt;O comprimento da mesa é &lt;span class=\"no-break\"&gt;{{response}} cm.&lt;/span&gt;&lt;/p&gt;","seed":{"calculated":[{"name":"0-A1","label":"{{function}}","function":"{{Q1}}*10"}]},"algorithm":{"name":"calculateOperation","params":{"method":"equivLiteral","keyboard":"NUMERICAL"}}},{"id":"step-1","stimulus":"&lt;p&gt;Quantos decímetros tem o comprimento da mesa?&lt;/p&gt;","template":"&lt;p&gt;O comprimento mede {{response}} dm.&lt;/p&gt;","seed":{"calculated":[{"name":"1-A2","label":"{{function}}","function":"{{Q1}}"}]},"algorithm":{"name":"calculateOperation","params":{"method":"equivLiteral","keyboard":"NUMERICAL"}}},{"id":"step-2","stimulus":"&lt;p&gt;O que pede o enunciado?&lt;/p&gt;","seed":{"calculated":[{"name":"2-A1","label":"&lt;p&gt;Converter decímetros para centímetros.&lt;/p&gt;"},{"name":"2-A2","label":"&lt;p&gt;Converter decímetros para decâmetros.&lt;/p&gt;","incorrect":true},{"name":"2-A3","label":"&lt;p&gt;Converter decímetros para metros.&lt;/p&gt;","incorrect":true}]},"algorithm":{"name":"trueFalse","template":"Multiple choice – standard"}},{"id":"step-3","stimulus":"&lt;p&gt;Para transformar decímetros em centímetros, qual dessas equivalências está correta?&lt;/p&gt;","seed":{"calculated":[{"name":"3-A1","label":"&lt;p style=\"text-align: center\"&gt;1 dm = 10 cm&lt;/p&gt;"},{"name":"3-A2","label":"&lt;p style=\"text-align: center\"&gt;10 dm = 1 cm&lt;/p&gt;","incorrect":true},{"name":"3-A3","label":"&lt;p style=\"text-align: center\"&gt;1 dm = 100 cm&lt;/p&gt;","incorrect":true}]},"algorithm":{"name":"trueFalse","template":"Multiple choice – standard"}},{"id":"step-4","stimulus":"&lt;p&gt;Calcule, portanto, quantos centímetros tem o comprimento da mesa.&lt;/p&gt;","template":"&lt;p style=\"text-align: center\"&gt;{{Q1}} dm × 10 = {{response}} cm&lt;/p&gt;","seed":{"calculated":[{"name":"4-A1","label":"{{function}}","function":"{{Q1}}*10"}]},"algorithm":{"name":"calculateOperation","params":{"method":"equivLiteral","keyboard":"NUMERICAL"}}}]}</v>
      </c>
      <c r="AA308" s="21" t="s">
        <v>1495</v>
      </c>
      <c r="AB308" s="22" t="str">
        <f t="shared" si="2"/>
        <v>M3-MyM-1b-A-5</v>
      </c>
      <c r="AC308" s="22" t="str">
        <f t="shared" si="3"/>
        <v>M3-MyM-1b-A-5-BR</v>
      </c>
      <c r="AD308" s="20" t="s">
        <v>47</v>
      </c>
      <c r="AE308" s="9"/>
      <c r="AF308" s="9" t="s">
        <v>48</v>
      </c>
      <c r="AG308" s="9"/>
    </row>
    <row r="309" ht="112.5" customHeight="1">
      <c r="A309" s="9" t="s">
        <v>1496</v>
      </c>
      <c r="B309" s="69" t="s">
        <v>1497</v>
      </c>
      <c r="C309" s="9" t="s">
        <v>35</v>
      </c>
      <c r="D309" s="10" t="s">
        <v>36</v>
      </c>
      <c r="E309" s="11"/>
      <c r="F309" s="12" t="s">
        <v>1498</v>
      </c>
      <c r="G309" s="12"/>
      <c r="H309" s="12"/>
      <c r="I309" s="11" t="s">
        <v>38</v>
      </c>
      <c r="J309" s="20" t="s">
        <v>1499</v>
      </c>
      <c r="K309" s="45" t="s">
        <v>1500</v>
      </c>
      <c r="L309" s="12" t="s">
        <v>113</v>
      </c>
      <c r="M309" s="11" t="s">
        <v>42</v>
      </c>
      <c r="N309" s="8" t="s">
        <v>1501</v>
      </c>
      <c r="O309" s="8" t="s">
        <v>1502</v>
      </c>
      <c r="P309" s="18"/>
      <c r="Q309" s="22"/>
      <c r="R309" s="18"/>
      <c r="S309" s="18"/>
      <c r="T309" s="18"/>
      <c r="U309" s="18"/>
      <c r="V309" s="18"/>
      <c r="W309" s="18"/>
      <c r="X309" s="22"/>
      <c r="Y309" s="20" t="s">
        <v>1410</v>
      </c>
      <c r="Z309" s="21" t="str">
        <f t="shared" si="1"/>
        <v>{"id":"M3-MyM-1c-I-1-BR","stimulus":"&lt;p&gt;Indique se as seguintes comparações estão corretas ou incorretas.&lt;/p&gt;","hint":"&lt;p&gt;Como as medidas estão expressas na mesma unidade, basta comparar os algarismos a partir da esquerda.&lt;/p&gt;","feedback":"&lt;p&gt;Para comparar medidas de comprimento, elas devem ser expressas na mesma unidade. Os números são então comparados a partir dos algarismos à esquerda. Por exemplo, 50 m é maior que 40 m.&lt;/p&gt;","seed":{"parameters":[{"name":"Q1","label":null,"min":500,"max":999,"step":1},{"name":"Q2","label":null,"min":300,"max":499,"step":1},{"name":"Q3","label":null,"min":100,"max":150,"step":1},{"name":"Q4","label":null,"min":151,"max":200,"step":1},{"name":"Q5","label":null,"min":10,"max":59,"step":1},{"name":"Q6","label":null,"min":60,"max":99,"step":1},{"name":"Q7","label":null,"min":500,"max":999,"step":1},{"name":"Q8","label":null,"min":1,"max":100,"step":1},{"name":"Q9","label":null,"min":101,"max":999,"step":1},{"name":"Q10","label":null,"min":500,"max":900,"step":1},{"name":"Q11","label":null,"min":100,"max":450,"step":1},{"name":"Q12","list":["m","dm","cm","mm"]},{"name":"Q13","list":["m","dm","cm","mm"]},{"name":"Q14","list":["m","dm","cm","mm"]},{"name":"Q15","list":["m","dm","cm","mm"]},{"name":"Q16","list":["m","dm","cm","mm"]},{"name":"Q17","list":["m","dm","cm","mm"]}],"calculated":[{"name":"A1","label":"{{Q1}} {{Q12}} &gt; {{Q2}} {{Q12}}"},{"name":"A2","label":"{{Q3}} {{Q13}} &lt; {{Q4}} {{Q13}}"},{"name":"A3","label":"{{Q5}} {{Q14}} &lt; {{Q6}} {{Q14}}"},{"name":"A4","label":"{{Q2}} {{Q15}} &gt; {{Q7}} {{Q15}}","incorrect":true},{"name":"A5","label":"{{Q8}} {{Q16}} &gt; {{Q9}} {{Q16}}","incorrect":true},{"name":"A6","label":"{{Q10}} {{Q17}} &lt; {{Q11}} {{Q17}}","incorrect":true}],"uniques":true},"algorithm":{"name":"trueFalse","template":"Choice matrix – inline","params":{"countCorrect":1,"countIncorrect":2,"options":["Correto","Incorreto"]}}}</v>
      </c>
      <c r="AA309" s="21" t="s">
        <v>1503</v>
      </c>
      <c r="AB309" s="22" t="str">
        <f t="shared" si="2"/>
        <v>M3-MyM-1c-I-1</v>
      </c>
      <c r="AC309" s="22" t="str">
        <f t="shared" si="3"/>
        <v>M3-MyM-1c-I-1-BR</v>
      </c>
      <c r="AD309" s="20" t="s">
        <v>47</v>
      </c>
      <c r="AE309" s="9"/>
      <c r="AF309" s="9" t="s">
        <v>48</v>
      </c>
      <c r="AG309" s="9"/>
    </row>
    <row r="310" ht="112.5" customHeight="1">
      <c r="A310" s="9" t="s">
        <v>1496</v>
      </c>
      <c r="B310" s="69" t="s">
        <v>1497</v>
      </c>
      <c r="C310" s="9" t="s">
        <v>50</v>
      </c>
      <c r="D310" s="10" t="s">
        <v>36</v>
      </c>
      <c r="E310" s="11"/>
      <c r="F310" s="13" t="s">
        <v>1504</v>
      </c>
      <c r="G310" s="13"/>
      <c r="H310" s="12"/>
      <c r="I310" s="11" t="s">
        <v>38</v>
      </c>
      <c r="J310" s="11" t="s">
        <v>1180</v>
      </c>
      <c r="K310" s="13" t="s">
        <v>1505</v>
      </c>
      <c r="L310" s="12" t="s">
        <v>113</v>
      </c>
      <c r="M310" s="11" t="s">
        <v>42</v>
      </c>
      <c r="N310" s="8" t="s">
        <v>1501</v>
      </c>
      <c r="O310" s="8" t="s">
        <v>1502</v>
      </c>
      <c r="P310" s="18"/>
      <c r="Q310" s="17"/>
      <c r="R310" s="16"/>
      <c r="S310" s="16"/>
      <c r="T310" s="18"/>
      <c r="U310" s="18"/>
      <c r="V310" s="18"/>
      <c r="W310" s="18"/>
      <c r="X310" s="22"/>
      <c r="Y310" s="20" t="s">
        <v>1410</v>
      </c>
      <c r="Z310" s="21" t="str">
        <f t="shared" si="1"/>
        <v>{"id":"M3-MyM-1c-E-1-BR","stimulus":"&lt;p&gt;Arraste e ordene as seguintes medidas de comprimento da maior para a menor.&lt;/p&gt;","template":"&lt;p style=\"text-align:center;\"&gt;{{response}} &gt; {{response}} &gt; {{response}}&lt;/p&gt;","hint":"&lt;p&gt;Como as medidas estão expressas na mesma unidade, basta comparar os algarismos a partir da esquerda.&lt;/p&gt;","feedback":"&lt;p&gt;Para comparar medidas de comprimento, elas devem ser expressas na mesma unidade. Os números são então comparados a partir dos algarismos à esquerda. Por exemplo, 50 m é maior que 40 m.&lt;/p&gt;","seed":{"parameters":[{"name":"Q1","label":null,"min":10,"max":999,"step":1},{"name":"Q2","label":null,"min":10,"max":999,"step":1},{"name":"Q3","label":null,"min":10,"max":999,"step":1},{"name":"Q5","label":null,"list":["m","dm","cm","mm"]}],"calculated":[{"name":"A1","label":"{{function}} {{Q5}}","function":"math.max({{Q1}}, {{Q2}}, {{Q3}})"},{"name":"A2","label":"{{function}} {{Q5}}","function":"{{Q1}}+{{Q2}}+{{Q3}}-math.max({{Q1}}, {{Q2}}, {{Q3}})-math.min({{Q1}}, {{Q2}}, {{Q3}})"},{"name":"A3","label":"{{function}} {{Q5}}","function":"math.min({{Q1}}, {{Q2}}, {{Q3}})"}],"uniques":true},"algorithm":{"name":"calculateOperation","template":"Cloze with drag &amp; drop","params":{"keyboard":"NUMERICAL"}}}</v>
      </c>
      <c r="AA310" s="21" t="s">
        <v>1506</v>
      </c>
      <c r="AB310" s="22" t="str">
        <f t="shared" si="2"/>
        <v>M3-MyM-1c-E-1</v>
      </c>
      <c r="AC310" s="22" t="str">
        <f t="shared" si="3"/>
        <v>M3-MyM-1c-E-1-BR</v>
      </c>
      <c r="AD310" s="20" t="s">
        <v>47</v>
      </c>
      <c r="AE310" s="9"/>
      <c r="AF310" s="9" t="s">
        <v>48</v>
      </c>
      <c r="AG310" s="9"/>
    </row>
    <row r="311" ht="112.5" customHeight="1">
      <c r="A311" s="9" t="s">
        <v>1496</v>
      </c>
      <c r="B311" s="69" t="s">
        <v>1497</v>
      </c>
      <c r="C311" s="9" t="s">
        <v>68</v>
      </c>
      <c r="D311" s="10" t="s">
        <v>36</v>
      </c>
      <c r="E311" s="11"/>
      <c r="F311" s="13" t="s">
        <v>1507</v>
      </c>
      <c r="G311" s="13"/>
      <c r="H311" s="19"/>
      <c r="I311" s="11" t="s">
        <v>38</v>
      </c>
      <c r="J311" s="11" t="s">
        <v>92</v>
      </c>
      <c r="K311" s="12" t="s">
        <v>1508</v>
      </c>
      <c r="L311" s="13" t="s">
        <v>1509</v>
      </c>
      <c r="M311" s="11" t="s">
        <v>42</v>
      </c>
      <c r="N311" s="8" t="s">
        <v>1501</v>
      </c>
      <c r="O311" s="8" t="s">
        <v>1502</v>
      </c>
      <c r="P311" s="18"/>
      <c r="Q311" s="22"/>
      <c r="R311" s="8"/>
      <c r="S311" s="8"/>
      <c r="T311" s="18"/>
      <c r="U311" s="18"/>
      <c r="V311" s="8"/>
      <c r="W311" s="8"/>
      <c r="X311" s="19"/>
      <c r="Y311" s="20" t="s">
        <v>1410</v>
      </c>
      <c r="Z311" s="21" t="str">
        <f t="shared" si="1"/>
        <v>{"id":"M3-MyM-1c-A-1-BR","stimulus":"&lt;p&gt;Na casa de Jonas, o teto fica a uma altura de {{Q1}} cm e na de Antônio, {{Q2}} cm. Quanto mede a altura do teto mais alto?&lt;/p&gt;","template":"&lt;p&gt;O teto de maior altura mede {{response}} cm.&lt;/p&gt;","hint":"&lt;p&gt;Como as medidas estão expressas na mesma unidade, basta comparar os algarismos a partir da esquerda.&lt;/p&gt;","feedback":"&lt;p&gt;Para comparar medidas de comprimento, elas devem ser expressas na mesma unidade. Os números são então comparados a partir dos algarismos à esquerda. Por exemplo, 50 m é maior que 40 m.&lt;/p&gt;","seed":{"parameters":[{"name":"Q1","label":null,"min":200,"max":275,"step":1},{"name":"Q2","label":null,"min":200,"max":275,"step":1}],"calculated":[{"name":"A1","label":"{{function}}","function":"math.max({{Q1}},{{Q2}})"}],"uniques":true},"algorithm":{"name":"calculateOperation","params":{"method":"equivLiteral","keyboard":"NUMERICAL"}}}</v>
      </c>
      <c r="AA311" s="21" t="s">
        <v>1510</v>
      </c>
      <c r="AB311" s="22" t="str">
        <f t="shared" si="2"/>
        <v>M3-MyM-1c-A-1</v>
      </c>
      <c r="AC311" s="22" t="str">
        <f t="shared" si="3"/>
        <v>M3-MyM-1c-A-1-BR</v>
      </c>
      <c r="AD311" s="20" t="s">
        <v>47</v>
      </c>
      <c r="AE311" s="9"/>
      <c r="AF311" s="9" t="s">
        <v>48</v>
      </c>
      <c r="AG311" s="9"/>
    </row>
    <row r="312" ht="112.5" customHeight="1">
      <c r="A312" s="9" t="s">
        <v>1496</v>
      </c>
      <c r="B312" s="69" t="s">
        <v>1497</v>
      </c>
      <c r="C312" s="9" t="s">
        <v>68</v>
      </c>
      <c r="D312" s="10" t="s">
        <v>36</v>
      </c>
      <c r="E312" s="11"/>
      <c r="F312" s="13" t="s">
        <v>1511</v>
      </c>
      <c r="G312" s="13"/>
      <c r="H312" s="19" t="s">
        <v>1512</v>
      </c>
      <c r="I312" s="11" t="s">
        <v>38</v>
      </c>
      <c r="J312" s="11" t="s">
        <v>1180</v>
      </c>
      <c r="K312" s="12" t="s">
        <v>1513</v>
      </c>
      <c r="L312" s="12" t="s">
        <v>113</v>
      </c>
      <c r="M312" s="11" t="s">
        <v>42</v>
      </c>
      <c r="N312" s="8" t="s">
        <v>1501</v>
      </c>
      <c r="O312" s="8" t="s">
        <v>1502</v>
      </c>
      <c r="P312" s="18"/>
      <c r="Q312" s="22"/>
      <c r="R312" s="8"/>
      <c r="S312" s="8"/>
      <c r="T312" s="8"/>
      <c r="U312" s="8"/>
      <c r="V312" s="8"/>
      <c r="W312" s="8"/>
      <c r="X312" s="19"/>
      <c r="Y312" s="20" t="s">
        <v>1410</v>
      </c>
      <c r="Z312" s="21" t="str">
        <f t="shared" si="1"/>
        <v>{"id":"M3-MyM-1c-A-2-BR","stimulus":"&lt;p&gt;Alex anotou as alturas de três árvores em um parque. Arraste e ordene as medidas da maior para a menor.&lt;/p&gt;","template":"&lt;p style=\"text-align:center;\"&gt;{{response}} &gt; {{response}} &gt; {{response}}&lt;/p&gt;","hint":"&lt;p&gt;Como as medidas estão expressas na mesma unidade, basta comparar os algarismos a partir da esquerda.&lt;/p&gt;","feedback":"&lt;p&gt;Para comparar medidas de comprimento, elas devem ser expressas na mesma unidade. Os números são então comparados a partir dos algarismos à esquerda. Por exemplo, 50 m é maior que 40 m.&lt;/p&gt;","seed":{"parameters":[{"name":"Q1","label":null,"min":3,"max":15,"step":1},{"name":"Q2","label":null,"min":3,"max":15,"step":1},{"name":"Q3","label":null,"min":3,"max":15,"step":1}],"calculated":[{"name":"A1","label":"{{function}} m","function":"math.max({{Q1}}, {{Q2}}, {{Q3}})"},{"name":"A2","label":"{{function}} m","function":"{{Q1}}+{{Q2}}+{{Q3}}-math.max({{Q1}}, {{Q2}}, {{Q3}})-math.min({{Q1}}, {{Q2}}, {{Q3}})"},{"name":"A3","label":"{{function}} m","function":"math.min({{Q1}}, {{Q2}}, {{Q3}})"}],"uniques":true},"algorithm":{"name":"calculateOperation","template":"Cloze with drag &amp; drop","params":{"keyboard":"NUMERICAL"}}}</v>
      </c>
      <c r="AA312" s="21" t="s">
        <v>1514</v>
      </c>
      <c r="AB312" s="22" t="str">
        <f t="shared" si="2"/>
        <v>M3-MyM-1c-A-2</v>
      </c>
      <c r="AC312" s="22" t="str">
        <f t="shared" si="3"/>
        <v>M3-MyM-1c-A-2-BR</v>
      </c>
      <c r="AD312" s="20" t="s">
        <v>47</v>
      </c>
      <c r="AE312" s="9"/>
      <c r="AF312" s="9" t="s">
        <v>48</v>
      </c>
      <c r="AG312" s="9"/>
    </row>
    <row r="313" ht="112.5" customHeight="1">
      <c r="A313" s="9" t="s">
        <v>1496</v>
      </c>
      <c r="B313" s="69" t="s">
        <v>1497</v>
      </c>
      <c r="C313" s="9" t="s">
        <v>68</v>
      </c>
      <c r="D313" s="10" t="s">
        <v>36</v>
      </c>
      <c r="E313" s="11"/>
      <c r="F313" s="13" t="s">
        <v>1515</v>
      </c>
      <c r="G313" s="13"/>
      <c r="H313" s="12"/>
      <c r="I313" s="11" t="s">
        <v>38</v>
      </c>
      <c r="J313" s="11" t="s">
        <v>92</v>
      </c>
      <c r="K313" s="13" t="s">
        <v>1516</v>
      </c>
      <c r="L313" s="13" t="s">
        <v>1509</v>
      </c>
      <c r="M313" s="11" t="s">
        <v>42</v>
      </c>
      <c r="N313" s="8" t="s">
        <v>1501</v>
      </c>
      <c r="O313" s="8" t="s">
        <v>1502</v>
      </c>
      <c r="P313" s="18"/>
      <c r="Q313" s="22"/>
      <c r="R313" s="18"/>
      <c r="S313" s="18"/>
      <c r="T313" s="8"/>
      <c r="U313" s="8"/>
      <c r="V313" s="8"/>
      <c r="W313" s="8"/>
      <c r="X313" s="19"/>
      <c r="Y313" s="20" t="s">
        <v>1410</v>
      </c>
      <c r="Z313" s="21" t="str">
        <f t="shared" si="1"/>
        <v>{"id":"M3-MyM-1c-A-3-BR","stimulus":"&lt;p&gt;Para passear com os cães, Manuel comprou uma guia com {{Q1}} cm de extensão e André comprou uma de {{Q2}} cm. Quanto mede a guia mais longa?&lt;/p&gt;","template":"&lt;p&gt;A guia mais longa mede {{response}} cm.&lt;/p&gt;","hint":"&lt;p&gt;Como as medidas estão expressas na mesma unidade, basta comparar os algarismos a partir da esquerda.&lt;/p&gt;","feedback":"&lt;p&gt;Para comparar medidas de comprimento, elas devem ser expressas na mesma unidade. Os números são então comparados a partir dos algarismos à esquerda. Por exemplo, 50 m é maior que 40 m.&lt;/p&gt;","seed":{"parameters":[{"name":"Q1","label":null,"min":150,"max":400,"step":1},{"name":"Q2","label":null,"min":150,"max":400,"step":1}],"calculated":[{"name":"A1","label":"{{function}})","function":"math.max({{Q1}},{{Q2}})"}],"uniques":true},"algorithm":{"name":"calculateOperation","params":{"method":"equivLiteral","keyboard":"NUMERICAL"}}}</v>
      </c>
      <c r="AA313" s="21" t="s">
        <v>1517</v>
      </c>
      <c r="AB313" s="22" t="str">
        <f t="shared" si="2"/>
        <v>M3-MyM-1c-A-3</v>
      </c>
      <c r="AC313" s="22" t="str">
        <f t="shared" si="3"/>
        <v>M3-MyM-1c-A-3-BR</v>
      </c>
      <c r="AD313" s="20" t="s">
        <v>47</v>
      </c>
      <c r="AE313" s="9"/>
      <c r="AF313" s="9" t="s">
        <v>48</v>
      </c>
      <c r="AG313" s="9"/>
    </row>
    <row r="314" ht="112.5" customHeight="1">
      <c r="A314" s="9" t="s">
        <v>1496</v>
      </c>
      <c r="B314" s="69" t="s">
        <v>1497</v>
      </c>
      <c r="C314" s="9" t="s">
        <v>68</v>
      </c>
      <c r="D314" s="10" t="s">
        <v>36</v>
      </c>
      <c r="E314" s="11"/>
      <c r="F314" s="13" t="s">
        <v>1518</v>
      </c>
      <c r="G314" s="13"/>
      <c r="H314" s="19" t="s">
        <v>1519</v>
      </c>
      <c r="I314" s="11" t="s">
        <v>38</v>
      </c>
      <c r="J314" s="11" t="s">
        <v>1180</v>
      </c>
      <c r="K314" s="12" t="s">
        <v>1520</v>
      </c>
      <c r="L314" s="46" t="s">
        <v>113</v>
      </c>
      <c r="M314" s="11" t="s">
        <v>42</v>
      </c>
      <c r="N314" s="8" t="s">
        <v>1501</v>
      </c>
      <c r="O314" s="8" t="s">
        <v>1502</v>
      </c>
      <c r="P314" s="18"/>
      <c r="Q314" s="22"/>
      <c r="R314" s="8"/>
      <c r="S314" s="8"/>
      <c r="T314" s="18"/>
      <c r="U314" s="8"/>
      <c r="V314" s="8"/>
      <c r="W314" s="8"/>
      <c r="X314" s="13"/>
      <c r="Y314" s="20" t="s">
        <v>1410</v>
      </c>
      <c r="Z314" s="21" t="str">
        <f t="shared" si="1"/>
        <v>{"id":"M3-MyM-1c-A-4-BR","stimulus":"&lt;p&gt;Um grupo de oceanógrafos conseguiu medir o comprimento de três grandes tubarões brancos. Arraste e ordene as medidas da menor para a maior.&lt;/p&gt;","template":"&lt;p style=\"text-align:center;\"&gt;{{response}} &lt; {{response}} &lt; {{response}}&lt;/p&gt;","hint":"&lt;p&gt;Como as medidas estão expressas na mesma unidade, basta comparar os algarismos a partir da esquerda.&lt;/p&gt;","feedback":"&lt;p&gt;Para comparar medidas de comprimento, elas devem ser expressas na mesma unidade. Os números são então comparados a partir dos algarismos à esquerda. Por exemplo, 50 m é maior que 40 m.&lt;/p&gt;","seed":{"parameters":[{"name":"Q1","label":null,"min":45,"max":58,"step":1},{"name":"Q2","label":null,"min":45,"max":58,"step":1},{"name":"Q3","label":null,"min":45,"max":58,"step":1}],"calculated":[{"name":"A1","label":"{{function}} dm","function":"math.min({{Q1}}, {{Q2}}, {{Q3}})"},{"name":"A2","label":"{{function}} dm","function":"{{Q1}}+{{Q2}}+{{Q3}}-math.max({{Q1}}, {{Q2}}, {{Q3}})-math.min({{Q1}}, {{Q2}}, {{Q3}})"},{"name":"A3","label":"{{function}} dm","function":"math.max({{Q1}}, {{Q2}}, {{Q3}})"}],"uniques":true},"algorithm":{"name":"calculateOperation","template":"Cloze with drag &amp; drop","params":{"keyboard":"NUMERICAL"}}}</v>
      </c>
      <c r="AA314" s="21" t="s">
        <v>1521</v>
      </c>
      <c r="AB314" s="22" t="str">
        <f t="shared" si="2"/>
        <v>M3-MyM-1c-A-4</v>
      </c>
      <c r="AC314" s="22" t="str">
        <f t="shared" si="3"/>
        <v>M3-MyM-1c-A-4-BR</v>
      </c>
      <c r="AD314" s="20" t="s">
        <v>47</v>
      </c>
      <c r="AE314" s="9"/>
      <c r="AF314" s="9" t="s">
        <v>48</v>
      </c>
      <c r="AG314" s="9"/>
    </row>
    <row r="315" ht="112.5" customHeight="1">
      <c r="A315" s="9" t="s">
        <v>1496</v>
      </c>
      <c r="B315" s="69" t="s">
        <v>1522</v>
      </c>
      <c r="C315" s="9" t="s">
        <v>68</v>
      </c>
      <c r="D315" s="10" t="s">
        <v>36</v>
      </c>
      <c r="E315" s="11"/>
      <c r="F315" s="13" t="s">
        <v>1523</v>
      </c>
      <c r="G315" s="13"/>
      <c r="H315" s="12" t="s">
        <v>1524</v>
      </c>
      <c r="I315" s="11" t="s">
        <v>38</v>
      </c>
      <c r="J315" s="11" t="s">
        <v>1180</v>
      </c>
      <c r="K315" s="12" t="s">
        <v>1525</v>
      </c>
      <c r="L315" s="46" t="s">
        <v>113</v>
      </c>
      <c r="M315" s="11" t="s">
        <v>42</v>
      </c>
      <c r="N315" s="8" t="s">
        <v>1501</v>
      </c>
      <c r="O315" s="8" t="s">
        <v>1502</v>
      </c>
      <c r="P315" s="18"/>
      <c r="Q315" s="22"/>
      <c r="R315" s="27"/>
      <c r="S315" s="27"/>
      <c r="T315" s="18"/>
      <c r="U315" s="27"/>
      <c r="V315" s="27"/>
      <c r="W315" s="27"/>
      <c r="X315" s="12"/>
      <c r="Y315" s="20" t="s">
        <v>1410</v>
      </c>
      <c r="Z315" s="21" t="str">
        <f t="shared" si="1"/>
        <v>{"id":"M3-MyM-1c-A-5-BR","stimulus":"&lt;p&gt;Felipe apontou três lápis de cor e anotou o tamanho de suas pontas. Arraste e ordene as medidas da menor para a maior.&lt;/p&gt;","template":"&lt;p style=\"text-align:center;\"&gt;{{response}} &lt; {{response}} &lt; {{response}}&lt;/p&gt;","hint":"&lt;p&gt;Como as medidas estão expressas na mesma unidade, basta comparar os algarismos a partir da esquerda.&lt;/p&gt;","feedback":"&lt;p&gt;Para comparar medidas de comprimento, elas devem ser expressas na mesma unidade. Os números são então comparados a partir dos algarismos à esquerda. Por exemplo, 50 m é maior que 40 m.&lt;/p&gt;","seed":{"parameters":[{"name":"Q1","label":null,"min":1,"max":15,"step":1},{"name":"Q2","label":null,"min":1,"max":15,"step":1},{"name":"Q3","label":null,"min":1,"max":15,"step":1}],"calculated":[{"name":"A1","label":"{{function}} mm","function":"math.min({{Q1}}, {{Q2}}, {{Q3}})"},{"name":"A2","label":"{{function}} mm","function":"{{Q1}}+{{Q2}}+{{Q3}}-math.max({{Q1}}, {{Q2}}, {{Q3}})-math.min({{Q1}}, {{Q2}}, {{Q3}})"},{"name":"A3","label":"{{function}} mm","function":"math.max({{Q1}}, {{Q2}}, {{Q3}})"}],"uniques":true},"algorithm":{"name":"calculateOperation","template":"Cloze with drag &amp; drop","params":{"keyboard":"NUMERICAL"}}}</v>
      </c>
      <c r="AA315" s="21" t="s">
        <v>1526</v>
      </c>
      <c r="AB315" s="22" t="str">
        <f t="shared" si="2"/>
        <v>M3-MyM-1c-A-5</v>
      </c>
      <c r="AC315" s="22" t="str">
        <f t="shared" si="3"/>
        <v>M3-MyM-1c-A-5-BR</v>
      </c>
      <c r="AD315" s="20" t="s">
        <v>47</v>
      </c>
      <c r="AE315" s="9"/>
      <c r="AF315" s="9" t="s">
        <v>48</v>
      </c>
      <c r="AG315" s="9"/>
    </row>
    <row r="316" ht="112.5" customHeight="1">
      <c r="A316" s="9" t="s">
        <v>1527</v>
      </c>
      <c r="B316" s="69" t="s">
        <v>1528</v>
      </c>
      <c r="C316" s="9" t="s">
        <v>35</v>
      </c>
      <c r="D316" s="9" t="s">
        <v>36</v>
      </c>
      <c r="E316" s="11"/>
      <c r="F316" s="13" t="s">
        <v>1529</v>
      </c>
      <c r="G316" s="13"/>
      <c r="H316" s="12" t="s">
        <v>1530</v>
      </c>
      <c r="I316" s="11" t="s">
        <v>38</v>
      </c>
      <c r="J316" s="22" t="s">
        <v>509</v>
      </c>
      <c r="K316" s="13" t="s">
        <v>1531</v>
      </c>
      <c r="L316" s="13" t="s">
        <v>1532</v>
      </c>
      <c r="M316" s="11" t="s">
        <v>42</v>
      </c>
      <c r="N316" s="27" t="s">
        <v>1533</v>
      </c>
      <c r="O316" s="27" t="s">
        <v>1534</v>
      </c>
      <c r="P316" s="18"/>
      <c r="Q316" s="22"/>
      <c r="R316" s="18"/>
      <c r="S316" s="18"/>
      <c r="T316" s="18"/>
      <c r="U316" s="18"/>
      <c r="V316" s="18"/>
      <c r="W316" s="18"/>
      <c r="X316" s="22"/>
      <c r="Y316" s="20" t="s">
        <v>1410</v>
      </c>
      <c r="Z316" s="21" t="str">
        <f t="shared" si="1"/>
        <v>{"id":"M3-MyM-2a-I-1-BR","stimulus":"&lt;p&gt;Arraste a unidade mais adequada em cada caso.&lt;/p&gt;","template":"&lt;p&gt;{{Q6}} se mede em {{response}}.&lt;/p&gt;&lt;p&gt;{{Q7}} se mede em {{response}}.&lt;/p&gt;","hint":"&lt;p&gt;Em unidades de comprimento, os múltiplos do metro são o quilômetro, o hectômetro e o decâmetro.&lt;/p&gt;","feedback":"&lt;p&gt;Os múltiplos do metro são ordenados do maior para o menor da seguinte forma: km, hm e dam.&lt;/p&gt;","seed":{"parameters":[{"name":"Q1","list":["km","hm"]},{"name":"Q3","list":["litros","°C","kg","s"]},{"name":"Q4","list":["cl","g","h","mg"]},{"name":"Q5","list":["min","kl","dl","dag"]},{"name":"Q6","list":["A distância entre duas cidades","A distância entre a Terra e a Lua","A distância percorrida por um trem"]},{"name":"Q7","list":["A altura de uma torre","O comprimento do perímetro de um quadrado","O comprimento de um fio em uma bobina"]}],"calculated":[{"name":"A1","label":"{{function}}","function":"{{Q1}}"},{"name":"A2","label":"dam"},{"name":"A3","label":"{{function}}","function":"{{Q3}}","incorrect":true},{"name":"A4","label":"{{function}}","function":"{{Q4}}","incorrect":true},{"name":"A5","label":"{{function}}","function":"{{Q5}}","incorrect":true}],"uniques":true},"algorithm":{"name":"calculateOperation","template":"Cloze with drag &amp; drop","params":{"keyboard":"NUMERICAL"}}}</v>
      </c>
      <c r="AA316" s="21" t="s">
        <v>1535</v>
      </c>
      <c r="AB316" s="22" t="str">
        <f t="shared" si="2"/>
        <v>M3-MyM-2a-I-1</v>
      </c>
      <c r="AC316" s="22" t="str">
        <f t="shared" si="3"/>
        <v>M3-MyM-2a-I-1-BR</v>
      </c>
      <c r="AD316" s="20" t="s">
        <v>47</v>
      </c>
      <c r="AE316" s="24"/>
      <c r="AF316" s="9" t="s">
        <v>48</v>
      </c>
      <c r="AG316" s="9"/>
    </row>
    <row r="317" ht="112.5" customHeight="1">
      <c r="A317" s="9" t="s">
        <v>1527</v>
      </c>
      <c r="B317" s="69" t="s">
        <v>1528</v>
      </c>
      <c r="C317" s="9" t="s">
        <v>35</v>
      </c>
      <c r="D317" s="9" t="s">
        <v>36</v>
      </c>
      <c r="E317" s="11"/>
      <c r="F317" s="13" t="s">
        <v>1536</v>
      </c>
      <c r="G317" s="13"/>
      <c r="H317" s="12" t="s">
        <v>1530</v>
      </c>
      <c r="I317" s="11" t="s">
        <v>38</v>
      </c>
      <c r="J317" s="22" t="s">
        <v>509</v>
      </c>
      <c r="K317" s="13" t="s">
        <v>1537</v>
      </c>
      <c r="L317" s="13" t="s">
        <v>1538</v>
      </c>
      <c r="M317" s="11" t="s">
        <v>42</v>
      </c>
      <c r="N317" s="27" t="s">
        <v>1533</v>
      </c>
      <c r="O317" s="27" t="s">
        <v>1534</v>
      </c>
      <c r="P317" s="18"/>
      <c r="Q317" s="22"/>
      <c r="R317" s="18"/>
      <c r="S317" s="18"/>
      <c r="T317" s="18"/>
      <c r="U317" s="18"/>
      <c r="V317" s="18"/>
      <c r="W317" s="18"/>
      <c r="X317" s="22"/>
      <c r="Y317" s="20" t="s">
        <v>1410</v>
      </c>
      <c r="Z317" s="21" t="str">
        <f t="shared" si="1"/>
        <v>{"id":"M3-MyM-2a-I-2-BR","stimulus":"&lt;p&gt;Arraste a unidade mais adequada em cada caso.&lt;/p&gt;","template":"&lt;p&gt;{{Q7}} se mede em {{response}}.&lt;/p&gt;&lt;p&gt;{{Q6}} se mede em {{response}}.&lt;/p&gt;","hint":"&lt;p&gt;Em unidades de comprimento, os múltiplos do metro são o quilômetro, o hectômetro e o decâmetro.&lt;/p&gt;","feedback":"&lt;p&gt;Os múltiplos do metro são ordenados do maior para o menor da seguinte forma: km, hm e dam.&lt;/p&gt;","seed":{"parameters":[{"name":"Q1","list":["km","hm"]},{"name":"Q3","list":["litros","°C","kg"]},{"name":"Q4","list":["cl","g","ml"]},{"name":"Q5","list":["min","h","dl"]},{"name":"Q6","list":["A distância entre duas cidades","A distância entre a Terra e a Lua","A distância percorrida por um trem"]},{"name":"Q7","list":["A altura de uma torre","O comprimento do perímetro de um quadrado","O comprimento de um fio em uma bobina"]}],"calculated":[{"name":"A1","label":"dam"},{"name":"A2","label":"{{function}}","function":"{{Q1}}"},{"name":"A3","label":"{{function}}","function":"{{Q3}}","incorrect":true},{"name":"A4","label":"{{function}}","function":"{{Q4}}","incorrect":true},{"name":"A5","label":"{{function}}","function":"{{Q5}}","incorrect":true}],"uniques":true},"algorithm":{"name":"calculateOperation","template":"Cloze with drag &amp; drop","params":{"keyboard":"NUMERICAL"}}}</v>
      </c>
      <c r="AA317" s="21" t="s">
        <v>1539</v>
      </c>
      <c r="AB317" s="22" t="str">
        <f t="shared" si="2"/>
        <v>M3-MyM-2a-I-2</v>
      </c>
      <c r="AC317" s="22" t="str">
        <f t="shared" si="3"/>
        <v>M3-MyM-2a-I-2-BR</v>
      </c>
      <c r="AD317" s="20" t="s">
        <v>47</v>
      </c>
      <c r="AE317" s="24"/>
      <c r="AF317" s="9" t="s">
        <v>48</v>
      </c>
      <c r="AG317" s="9"/>
    </row>
    <row r="318" ht="112.5" customHeight="1">
      <c r="A318" s="9" t="s">
        <v>1527</v>
      </c>
      <c r="B318" s="69" t="s">
        <v>1528</v>
      </c>
      <c r="C318" s="9" t="s">
        <v>50</v>
      </c>
      <c r="D318" s="9" t="s">
        <v>36</v>
      </c>
      <c r="E318" s="11"/>
      <c r="F318" s="13" t="s">
        <v>1540</v>
      </c>
      <c r="G318" s="13"/>
      <c r="H318" s="12" t="s">
        <v>1541</v>
      </c>
      <c r="I318" s="11" t="s">
        <v>38</v>
      </c>
      <c r="J318" s="20" t="s">
        <v>1499</v>
      </c>
      <c r="K318" s="13" t="s">
        <v>1542</v>
      </c>
      <c r="L318" s="12" t="s">
        <v>113</v>
      </c>
      <c r="M318" s="11" t="s">
        <v>42</v>
      </c>
      <c r="N318" s="27" t="s">
        <v>1533</v>
      </c>
      <c r="O318" s="8" t="s">
        <v>1543</v>
      </c>
      <c r="P318" s="18"/>
      <c r="Q318" s="22"/>
      <c r="R318" s="8"/>
      <c r="S318" s="8"/>
      <c r="T318" s="8"/>
      <c r="U318" s="8"/>
      <c r="V318" s="8"/>
      <c r="W318" s="8"/>
      <c r="X318" s="19"/>
      <c r="Y318" s="20" t="s">
        <v>1410</v>
      </c>
      <c r="Z318" s="21" t="str">
        <f t="shared" si="1"/>
        <v>{"id":"M3-MyM-2a-E-1-BR","stimulus":"&lt;p&gt;Selecione a afirmação correta.&lt;/p&gt;","hint":"&lt;p&gt;Em unidades de comprimento, os múltiplos do metro são o quilômetro, o hectômetro e o decâmetro.&lt;/p&gt;","feedback":"&lt;p&gt;Os múltiplos do metro são o km, o hm e o dam.&lt;/p&gt;","seed":{"parameters":[{"name":"Q1","list":["A distância percorrida em uma caminhada","A distância de um percurso de ônibus","A altura que voa um avião","A altura de uma montanha","O comprimento de cabos de alta tensão"]},{"name":"Q2","list":["A distância percorrida em uma caminhada","A distância de um percurso de ônibus","A altura que voa um avião","A altura de uma montanha","O comprimento de cabos de alta tensão"]},{"name":"Q3","list":["O volume de uma piscina","A massa de um elefante","O número de pessoas que vivem em uma cidade"]},{"name":"Q4","list":["km","hm","dam"]},{"name":"Q5","list":["dl","litros","kg","g","horas"]},{"name":"Q6","list":["km","hm","dam"]}],"calculated":[{"name":"A1","label":"{{Q1}} se mede em {{Q4}}."},{"name":"A2","label":"{{Q2}} se mede em {{Q5}}.","incorrect":true,"feedback":"&lt;p&gt;É uma grandeza que se mede em unidades de comprimento.&lt;/p&gt;"},{"name":"A3","label":"{{Q3}} se mede em {{Q6}}.","incorrect":true,"feedback":"&lt;p&gt;Não é uma grandeza que pode ser medida em unidades de comprimento.&lt;/p&gt;"}],"uniques":false},"algorithm":{"name":"trueFalse","template":"Multiple choice – standard","params":{"countCorrect":1,"countIncorrect":2,"showCheckIcon":true}}}</v>
      </c>
      <c r="AA318" s="28" t="s">
        <v>1544</v>
      </c>
      <c r="AB318" s="22" t="str">
        <f t="shared" si="2"/>
        <v>M3-MyM-2a-E-1</v>
      </c>
      <c r="AC318" s="22" t="str">
        <f t="shared" si="3"/>
        <v>M3-MyM-2a-E-1-BR</v>
      </c>
      <c r="AD318" s="20" t="s">
        <v>47</v>
      </c>
      <c r="AE318" s="24"/>
      <c r="AF318" s="9" t="s">
        <v>48</v>
      </c>
      <c r="AG318" s="9"/>
    </row>
    <row r="319" ht="112.5" customHeight="1">
      <c r="A319" s="9" t="s">
        <v>1545</v>
      </c>
      <c r="B319" s="69" t="s">
        <v>1546</v>
      </c>
      <c r="C319" s="9" t="s">
        <v>35</v>
      </c>
      <c r="D319" s="10" t="s">
        <v>36</v>
      </c>
      <c r="E319" s="11"/>
      <c r="F319" s="13" t="s">
        <v>1547</v>
      </c>
      <c r="G319" s="13"/>
      <c r="H319" s="12"/>
      <c r="I319" s="11" t="s">
        <v>38</v>
      </c>
      <c r="J319" s="11" t="s">
        <v>962</v>
      </c>
      <c r="K319" s="13" t="s">
        <v>1432</v>
      </c>
      <c r="L319" s="13" t="s">
        <v>1548</v>
      </c>
      <c r="M319" s="11" t="s">
        <v>42</v>
      </c>
      <c r="N319" s="13" t="s">
        <v>1549</v>
      </c>
      <c r="O319" s="13" t="s">
        <v>1550</v>
      </c>
      <c r="P319" s="18"/>
      <c r="Q319" s="22"/>
      <c r="R319" s="18"/>
      <c r="S319" s="18"/>
      <c r="T319" s="18"/>
      <c r="U319" s="18"/>
      <c r="V319" s="18"/>
      <c r="W319" s="18"/>
      <c r="X319" s="22"/>
      <c r="Y319" s="20" t="s">
        <v>1410</v>
      </c>
      <c r="Z319" s="21" t="str">
        <f t="shared" si="1"/>
        <v>{"id":"M3-MyM-2b-I-1-BR","stimulus":"&lt;p&gt;Selecione a conversão de unidade correta.&lt;/p&gt;","template":"&lt;p style=\"text-align: center\"&gt;{{Q1}} km = {{response}} dam&lt;/p&gt;&lt;p style=\"text-align: center\"&gt;{{Q2}} hm = {{response}} dam&lt;/p&gt;","hint":"&lt;p&gt;Algumas das conversões de unidades de comprimento são:&lt;/p&gt;&lt;p style=\"text-align: center\"&gt;1 km = 10 hm&lt;/p&gt;&lt;p style=\"text-align: center\"&gt;1 km = 100 dam&lt;/p&gt;&lt;p style=\"text-align: center\"&gt;1 km = 1 000 m&lt;/p&gt;","feedback":"&lt;p&gt;Algumas das conversões de unidades de comprimento são:&lt;/p&gt;&lt;p style=\"text-align: center\"&gt;1 km = 10 hm&lt;/p&gt;&lt;p style=\"text-align: center\"&gt;1 km = 100 dam&lt;/p&gt;&lt;p style=\"text-align: center\"&gt;1 km = 1 000 m&lt;/p&gt;","seed":{"parameters":[{"name":"Q1","label":null,"min":1,"max":99,"step":1},{"name":"Q2","label":null,"min":10,"max":99,"step":1}],"calculated":[{"name":"T1","label":"{{function}}","function":"{{Q1}}*100","temp":true},{"name":"T2","label":"{{function}}","function":"{{Q2}}*10","temp":true},{"name":"A1","label":"{{function}}","function":"{{Q1}}*100","group":1},{"name":"A2","label":"{{function}}","function":"{{Q1}}*1000","group":1,"incorrect":true,"feedback":"&lt;p style=\"text-align: center\"&gt;{{Q1}} km × 100 = {{T1}} dam&lt;/p&gt;"},{"name":"A3","label":"{{function}}","function":"{{Q1}}/10","group":1,"incorrect":true,"feedback":"&lt;p style=\"text-align: center\"&gt;{{Q1}} km × 100 = {{T1}} dam&lt;/p&gt;"},{"name":"A4","label":"{{function}}","function":"{{Q2}}*10","group":2},{"name":"A5","label":"{{function}}","function":"{{Q2}}/10","group":2,"incorrect":true,"feedback":"&lt;p style=\"text-align: center\"&gt;{{Q2}} hm × 10 = {{T2}} dam&lt;/p&gt;"},{"name":"A6","label":"{{function}}","function":"{{Q2}}*100","group":2,"incorrect":true,"feedback":"&lt;p style=\"text-align: center\"&gt;{{Q2}} hm × 10 = {{T2}} dam&lt;/p&gt;"}],"uniques":true},"algorithm":{"name":"groupResponses","template":"Cloze with drop down"}}</v>
      </c>
      <c r="AA319" s="21" t="s">
        <v>1551</v>
      </c>
      <c r="AB319" s="22" t="str">
        <f t="shared" si="2"/>
        <v>M3-MyM-2b-I-1</v>
      </c>
      <c r="AC319" s="22" t="str">
        <f t="shared" si="3"/>
        <v>M3-MyM-2b-I-1-BR</v>
      </c>
      <c r="AD319" s="20" t="s">
        <v>47</v>
      </c>
      <c r="AE319" s="9"/>
      <c r="AF319" s="9" t="s">
        <v>48</v>
      </c>
      <c r="AG319" s="9"/>
    </row>
    <row r="320" ht="112.5" customHeight="1">
      <c r="A320" s="9" t="s">
        <v>1545</v>
      </c>
      <c r="B320" s="69" t="s">
        <v>1546</v>
      </c>
      <c r="C320" s="9" t="s">
        <v>50</v>
      </c>
      <c r="D320" s="10" t="s">
        <v>36</v>
      </c>
      <c r="E320" s="11"/>
      <c r="F320" s="13" t="s">
        <v>1552</v>
      </c>
      <c r="G320" s="13"/>
      <c r="H320" s="12"/>
      <c r="I320" s="11" t="s">
        <v>38</v>
      </c>
      <c r="J320" s="11" t="s">
        <v>92</v>
      </c>
      <c r="K320" s="12" t="s">
        <v>1553</v>
      </c>
      <c r="L320" s="13" t="s">
        <v>1554</v>
      </c>
      <c r="M320" s="11" t="s">
        <v>42</v>
      </c>
      <c r="N320" s="13" t="s">
        <v>1549</v>
      </c>
      <c r="O320" s="13" t="s">
        <v>1555</v>
      </c>
      <c r="P320" s="18"/>
      <c r="Q320" s="22"/>
      <c r="R320" s="18"/>
      <c r="S320" s="18"/>
      <c r="T320" s="18"/>
      <c r="U320" s="18"/>
      <c r="V320" s="18"/>
      <c r="W320" s="18"/>
      <c r="X320" s="22"/>
      <c r="Y320" s="20" t="s">
        <v>1410</v>
      </c>
      <c r="Z320" s="21" t="str">
        <f t="shared" si="1"/>
        <v>{"id":"M3-MyM-2b-E-1-BR","stimulus":"&lt;p&gt;Efetue as seguintes conversões de medidas de comprimento.&lt;/p&gt;","template":"&lt;p style=\"text-align: center\"&gt;{{Q1}} km = {{response}} dam&lt;/p&gt;&lt;p style=\"text-align: center\"&gt;{{Q2}} km = {{response}} hm&lt;/p&gt;","hint":"&lt;p&gt;Algumas das conversões de unidades de comprimento são:&lt;/p&gt;&lt;p style=\"text-align: center\"&gt;1 km = 10 hm&lt;/p&gt;&lt;p style=\"text-align: center\"&gt;1 km = 100 dam&lt;/p&gt;&lt;p style=\"text-align: center\"&gt;1 km = 1 000 m&lt;/p&gt;","feedback":"&lt;p&gt;Algumas das conversões de unidades de comprimento são:&lt;/p&gt;&lt;p style=\"text-align: center\"&gt;1 km = 10 hm&lt;/p&gt;&lt;p style=\"text-align: center\"&gt;1 km = 100 dam&lt;/p&gt;&lt;p style=\"text-align: center\"&gt;1 km = 1 000 m&lt;/p&gt;","seed":{"parameters":[{"name":"Q1","label":null,"min":10,"max":99,"step":1},{"name":"Q2","label":null,"min":10,"max":99,"step":1}],"calculated":[{"name":"A1","label":"{{function}}","function":"{{Q1}}*100","feedback":"&lt;p style=\"text-align: center\"&gt;{{Q1}} km × 100 = {{function}} dam&lt;/p&gt;"},{"name":"A2","label":"{{function}}","function":"{{Q2}}*10","feedback":"&lt;p style=\"text-align: center\"&gt;{{Q2}} hm × 10 = {{function}} dam&lt;/p&gt;"}],"uniques":true},"algorithm":{"name":"calculateOperation","params":{"method":"equivLiteral","keyboard":"NUMERICAL"}}}</v>
      </c>
      <c r="AA320" s="21" t="s">
        <v>1556</v>
      </c>
      <c r="AB320" s="22" t="str">
        <f t="shared" si="2"/>
        <v>M3-MyM-2b-E-1</v>
      </c>
      <c r="AC320" s="22" t="str">
        <f t="shared" si="3"/>
        <v>M3-MyM-2b-E-1-BR</v>
      </c>
      <c r="AD320" s="20" t="s">
        <v>47</v>
      </c>
      <c r="AE320" s="9"/>
      <c r="AF320" s="9" t="s">
        <v>48</v>
      </c>
      <c r="AG320" s="9"/>
    </row>
    <row r="321" ht="112.5" customHeight="1">
      <c r="A321" s="9" t="s">
        <v>1545</v>
      </c>
      <c r="B321" s="69" t="s">
        <v>1546</v>
      </c>
      <c r="C321" s="9" t="s">
        <v>68</v>
      </c>
      <c r="D321" s="10" t="s">
        <v>36</v>
      </c>
      <c r="E321" s="11"/>
      <c r="F321" s="13" t="s">
        <v>1557</v>
      </c>
      <c r="G321" s="13"/>
      <c r="H321" s="12" t="s">
        <v>1558</v>
      </c>
      <c r="I321" s="11" t="s">
        <v>38</v>
      </c>
      <c r="J321" s="11" t="s">
        <v>92</v>
      </c>
      <c r="K321" s="12" t="s">
        <v>1559</v>
      </c>
      <c r="L321" s="13" t="s">
        <v>1453</v>
      </c>
      <c r="M321" s="11" t="s">
        <v>291</v>
      </c>
      <c r="N321" s="27"/>
      <c r="O321" s="27"/>
      <c r="P321" s="18"/>
      <c r="Q321" s="22"/>
      <c r="R321" s="23"/>
      <c r="S321" s="23" t="s">
        <v>1560</v>
      </c>
      <c r="T321" s="23" t="s">
        <v>1561</v>
      </c>
      <c r="U321" s="23" t="s">
        <v>1562</v>
      </c>
      <c r="V321" s="23" t="s">
        <v>1563</v>
      </c>
      <c r="W321" s="8"/>
      <c r="X321" s="22"/>
      <c r="Y321" s="20" t="s">
        <v>1410</v>
      </c>
      <c r="Z321" s="21" t="str">
        <f t="shared" si="1"/>
        <v>{"id":"M3-MyM-2b-A-1-BR","seed":{"parameters":[{"name":"Q1","label":null,"min":10,"max":50,"step":1}],"uniques":true},"scaffolding":[{"id":"step-0","stimulus":"&lt;p&gt;David participou de uma corrida de bicicleta de &lt;span class=\"no-break\"&gt;{{Q1}} km.&lt;/span&gt; Essa distância equivale a quantos hectômetros?&lt;/p&gt;","template":"&lt;p&gt;A corrida foi de {{response}} hm.&lt;/p&gt;","seed":{"calculated":[{"name":"0-A1","label":"{{function}}","function":"{{Q1}}*10"}]},"algorithm":{"name":"calculateOperation","params":{"method":"equivLiteral","keyboard":"NUMERICAL"}}},{"id":"step-1","stimulus":"&lt;p&gt;A corrida de bicicleta foi de quantos quilômetros?&lt;/p&gt;","template":"&lt;p&gt;A corrida foi de {{response}} km.&lt;/p&gt;","seed":{"calculated":[{"name":"1-A2","label":"{{function}}","function":"{{Q1}}"}]},"algorithm":{"name":"calculateOperation","params":{"method":"equivLiteral","keyboard":"NUMERICAL"}}},{"id":"step-2","stimulus":"&lt;p&gt;O que pede o enunciado?&lt;/p&gt;","seed":{"calculated":[{"name":"2-A1","label":"&lt;p&gt;Converter quilômetros para hectômetros.&lt;/p&gt;"},{"name":"2-A2","label":"&lt;p&gt;Converter quilômetros para decâmetros.&lt;/p&gt;","incorrect":true},{"name":"2-A3","label":"&lt;p&gt;Converter quilômetros em metros.&lt;/p&gt;","incorrect":true}]},"algorithm":{"name":"trueFalse","template":"Multiple choice – standard"}},{"id":"step-3","stimulus":"&lt;p&gt;Para transformar quilômetros em hectômetros, qual equivalência está correta?&lt;/p&gt;","seed":{"calculated":[{"name":"3-A1","label":"&lt;p style=\"text-align: center\"&gt;1 km = 10 hm&lt;/p&gt;"},{"name":"3-A2","label":"&lt;p style=\"text-align: center\"&gt;10 km = 1 hm&lt;/p&gt;","incorrect":true},{"name":"3-A3","label":"&lt;p style=\"text-align: center\"&gt;1 km = 100 hm&lt;/p&gt;","incorrect":true}]},"algorithm":{"name":"trueFalse","template":"Multiple choice – standard"}},{"id":"step-4","stimulus":"&lt;p&gt;Calcule, portanto, de quantos hectômetros foi o percurso da corrida.&lt;/p&gt;","template":"&lt;p style=\"text-align: center\"&gt;{{Q1}} km × 10 = {{response}} hm&lt;/p&gt;","seed":{"calculated":[{"name":"4-A1","label":"{{function}}","function":"{{Q1}}*10"}]},"algorithm":{"name":"calculateOperation","params":{"method":"equivLiteral","keyboard":"NUMERICAL"}}}]}</v>
      </c>
      <c r="AA321" s="21" t="s">
        <v>1564</v>
      </c>
      <c r="AB321" s="22" t="str">
        <f t="shared" si="2"/>
        <v>M3-MyM-2b-A-1</v>
      </c>
      <c r="AC321" s="22" t="str">
        <f t="shared" si="3"/>
        <v>M3-MyM-2b-A-1-BR</v>
      </c>
      <c r="AD321" s="20" t="s">
        <v>47</v>
      </c>
      <c r="AE321" s="9"/>
      <c r="AF321" s="9" t="s">
        <v>48</v>
      </c>
      <c r="AG321" s="9"/>
    </row>
    <row r="322" ht="112.5" customHeight="1">
      <c r="A322" s="9" t="s">
        <v>1545</v>
      </c>
      <c r="B322" s="69" t="s">
        <v>1546</v>
      </c>
      <c r="C322" s="9" t="s">
        <v>68</v>
      </c>
      <c r="D322" s="10" t="s">
        <v>36</v>
      </c>
      <c r="E322" s="11"/>
      <c r="F322" s="13" t="s">
        <v>1565</v>
      </c>
      <c r="G322" s="13"/>
      <c r="H322" s="12" t="s">
        <v>1566</v>
      </c>
      <c r="I322" s="22" t="s">
        <v>38</v>
      </c>
      <c r="J322" s="11" t="s">
        <v>92</v>
      </c>
      <c r="K322" s="12" t="s">
        <v>1567</v>
      </c>
      <c r="L322" s="13" t="s">
        <v>1450</v>
      </c>
      <c r="M322" s="22" t="s">
        <v>291</v>
      </c>
      <c r="N322" s="18"/>
      <c r="O322" s="18"/>
      <c r="P322" s="18"/>
      <c r="Q322" s="22"/>
      <c r="R322" s="23"/>
      <c r="S322" s="23" t="s">
        <v>1568</v>
      </c>
      <c r="T322" s="23" t="s">
        <v>1569</v>
      </c>
      <c r="U322" s="23" t="s">
        <v>1570</v>
      </c>
      <c r="V322" s="25" t="s">
        <v>1571</v>
      </c>
      <c r="W322" s="8"/>
      <c r="X322" s="22"/>
      <c r="Y322" s="20" t="s">
        <v>1410</v>
      </c>
      <c r="Z322" s="21" t="str">
        <f t="shared" si="1"/>
        <v>{"id":"M3-MyM-2b-A-2-BR","seed":{"parameters":[{"name":"Q1","label":null,"min":1,"max":15,"step":1}],"uniques":true},"scaffolding":[{"id":"step-0","stimulus":"&lt;p&gt;Um ônibus percorre &lt;span class=\"no-break\"&gt;{{Q1}} km&lt;/span&gt; entre a casa de Raul e seu local de trabalho. Essa distância equivale a quantos decâmetros?&lt;/p&gt;","template":"&lt;p&gt;O ônibus percorre {{response}} dam.&lt;/p&gt;","seed":{"calculated":[{"name":"0-A1","label":"{{function}}","function":"{{Q1}}*100"}]},"algorithm":{"name":"calculateOperation","params":{"method":"equivLiteral","keyboard":"NUMERICAL"}}},{"id":"step-1","stimulus":"&lt;p&gt;Quantos quilômetros o ônibus percorre entre a casa de Raul e seu local de trabalho?&lt;/p&gt;","template":"&lt;p&gt;O ônibus percorre {{response}} km.&lt;/p&gt;","seed":{"calculated":[{"name":"1-A2","label":"{{function}}","function":"{{Q1}}"}]},"algorithm":{"name":"calculateOperation","params":{"method":"equivLiteral","keyboard":"NUMERICAL"}}},{"id":"step-2","stimulus":"&lt;p&gt;O que pede o enunciado?&lt;/p&gt;","seed":{"calculated":[{"name":"2-A1","label":"&lt;p&gt;Converter quilômetros para decâmetros.&lt;/p&gt;"},{"name":"2-A2","label":"&lt;p&gt;Converter quilômetros para hectômetros.&lt;/p&gt;","incorrect":true},{"name":"2-A3","label":"&lt;p&gt;Converter quilômetros em metros.&lt;/p&gt;","incorrect":true}]},"algorithm":{"name":"trueFalse","template":"Multiple choice – standard"}},{"id":"step-3","stimulus":"&lt;p&gt;Para transformar quilômetros em decâmetros, qual equivalência está correta?&lt;/p&gt;","seed":{"calculated":[{"name":"3-A1","label":"&lt;p style=\"text-align: center\"&gt;1 km = 100 dam&lt;/p&gt;"},{"name":"3-A2","label":"&lt;p style=\"text-align: center\"&gt;10 km = 1 dam&lt;/p&gt;","incorrect":true},{"name":"3-A3","label":"&lt;p style=\"text-align: center\"&gt;1 km = 10 dam&lt;/p&gt;","incorrect":true}]},"algorithm":{"name":"trueFalse","template":"Multiple choice – standard"}},{"id":"step-4","stimulus":"&lt;p&gt;Calcule, portanto, de quantos decâmetros é o percurso do ônibus.&lt;/p&gt;","template":"&lt;p style=\"text-align: center\"&gt;{{Q1}} km × 100 = {{response}} dam&lt;/p&gt;","seed":{"calculated":[{"name":"4-A1","label":"{{function}}","function":"{{Q1}}*100"}]},"algorithm":{"name":"calculateOperation","params":{"method":"equivLiteral","keyboard":"NUMERICAL"}}}]}</v>
      </c>
      <c r="AA322" s="21" t="s">
        <v>1572</v>
      </c>
      <c r="AB322" s="22" t="str">
        <f t="shared" si="2"/>
        <v>M3-MyM-2b-A-2</v>
      </c>
      <c r="AC322" s="22" t="str">
        <f t="shared" si="3"/>
        <v>M3-MyM-2b-A-2-BR</v>
      </c>
      <c r="AD322" s="20" t="s">
        <v>47</v>
      </c>
      <c r="AE322" s="9"/>
      <c r="AF322" s="9" t="s">
        <v>48</v>
      </c>
      <c r="AG322" s="9"/>
    </row>
    <row r="323" ht="112.5" customHeight="1">
      <c r="A323" s="9" t="s">
        <v>1545</v>
      </c>
      <c r="B323" s="69" t="s">
        <v>1546</v>
      </c>
      <c r="C323" s="9" t="s">
        <v>68</v>
      </c>
      <c r="D323" s="10" t="s">
        <v>36</v>
      </c>
      <c r="E323" s="11"/>
      <c r="F323" s="13" t="s">
        <v>1573</v>
      </c>
      <c r="G323" s="13"/>
      <c r="H323" s="12" t="s">
        <v>1574</v>
      </c>
      <c r="I323" s="22" t="s">
        <v>38</v>
      </c>
      <c r="J323" s="11" t="s">
        <v>92</v>
      </c>
      <c r="K323" s="13" t="s">
        <v>1575</v>
      </c>
      <c r="L323" s="13" t="s">
        <v>1453</v>
      </c>
      <c r="M323" s="22" t="s">
        <v>291</v>
      </c>
      <c r="N323" s="18"/>
      <c r="O323" s="18"/>
      <c r="P323" s="18"/>
      <c r="Q323" s="22"/>
      <c r="R323" s="23"/>
      <c r="S323" s="23" t="s">
        <v>1576</v>
      </c>
      <c r="T323" s="23" t="s">
        <v>1577</v>
      </c>
      <c r="U323" s="23" t="s">
        <v>1578</v>
      </c>
      <c r="V323" s="23" t="s">
        <v>1579</v>
      </c>
      <c r="W323" s="8"/>
      <c r="X323" s="22"/>
      <c r="Y323" s="20" t="s">
        <v>1410</v>
      </c>
      <c r="Z323" s="21" t="str">
        <f t="shared" si="1"/>
        <v>{"id":"M3-MyM-2b-A-3-BR","seed":{"parameters":[{"name":"Q1","label":null,"min":5,"max":10,"step":1}],"uniques":true},"scaffolding":[{"id":"step-0","stimulus":"&lt;p&gt;Uma fila de veículos estacionados mede &lt;span class=\"no-break\"&gt;{{Q1}} hm.&lt;/span&gt; A quantos decâmetros equivale essa medida?&lt;/p&gt;","template":"&lt;p&gt;A fila de veículos mede {{response}} dam.&lt;/p&gt;","seed":{"calculated":[{"name":"0-A1","label":"{{function}}","function":"{{Q1}}*10"}]},"algorithm":{"name":"calculateOperation","params":{"method":"equivLiteral","keyboard":"NUMERICAL"}}},{"id":"step-1","stimulus":"&lt;p&gt;De quantos hectômetros é a fila de veículos estacionados?&lt;/p&gt;","template":"&lt;p&gt;A fila é de {{response}} hm.&lt;/p&gt;","seed":{"calculated":[{"name":"1-A2","label":"{{function}}","function":"{{Q1}}"}]},"algorithm":{"name":"calculateOperation","params":{"method":"equivLiteral","keyboard":"NUMERICAL"}}},{"id":"step-2","stimulus":"&lt;p&gt;O que pede o enunciado?&lt;/p&gt;","seed":{"calculated":[{"name":"2-A1","label":"&lt;p&gt;Converter hectômetros para decâmetros.&lt;/p&gt;"},{"name":"2-A2","label":"&lt;p&gt;Converter hectômetros para quilômetros.&lt;/p&gt;","incorrect":true},{"name":"2-A3","label":"&lt;p&gt;Converter hectômetros para metros.&lt;/p&gt;","incorrect":true}]},"algorithm":{"name":"trueFalse","template":"Multiple choice – standard"}},{"id":"step-3","stimulus":"&lt;p&gt;Para converter hectômetros em decâmetros, qual equivalência está correta?&lt;/p&gt;","seed":{"calculated":[{"name":"3-A1","label":"&lt;p style=\"text-align: center\"&gt;1 hm = 10 dam&lt;/p&gt;"},{"name":"3-A2","label":"&lt;p style=\"text-align: center\"&gt;10 hm = 1 dam&lt;/p&gt;","incorrect":true},{"name":"3-A3","label":"&lt;p style=\"text-align: center\"&gt;1 hm = 100 dam&lt;/p&gt;","incorrect":true}]},"algorithm":{"name":"trueFalse","template":"Multiple choice – standard"}},{"id":"step-4","stimulus":"&lt;p&gt;Calcule, portanto, quantos decâmetros a fila mede.&lt;/p&gt;","template":"&lt;p style=\"text-align: center\"&gt;{{Q1}} hm × 10 = {{response}} dam&lt;/p&gt;","seed":{"calculated":[{"name":"4-A1","label":"{{function}}","function":"{{Q1}}*10"}]},"algorithm":{"name":"calculateOperation","params":{"method":"equivLiteral","keyboard":"NUMERICAL"}}}]}</v>
      </c>
      <c r="AA323" s="21" t="s">
        <v>1580</v>
      </c>
      <c r="AB323" s="22" t="str">
        <f t="shared" si="2"/>
        <v>M3-MyM-2b-A-3</v>
      </c>
      <c r="AC323" s="22" t="str">
        <f t="shared" si="3"/>
        <v>M3-MyM-2b-A-3-BR</v>
      </c>
      <c r="AD323" s="20" t="s">
        <v>47</v>
      </c>
      <c r="AE323" s="9"/>
      <c r="AF323" s="9" t="s">
        <v>48</v>
      </c>
      <c r="AG323" s="9"/>
    </row>
    <row r="324" ht="112.5" customHeight="1">
      <c r="A324" s="9" t="s">
        <v>1545</v>
      </c>
      <c r="B324" s="69" t="s">
        <v>1546</v>
      </c>
      <c r="C324" s="9" t="s">
        <v>68</v>
      </c>
      <c r="D324" s="10" t="s">
        <v>36</v>
      </c>
      <c r="E324" s="11"/>
      <c r="F324" s="13" t="s">
        <v>1581</v>
      </c>
      <c r="G324" s="13"/>
      <c r="H324" s="12" t="s">
        <v>1582</v>
      </c>
      <c r="I324" s="22" t="s">
        <v>38</v>
      </c>
      <c r="J324" s="11" t="s">
        <v>92</v>
      </c>
      <c r="K324" s="12" t="s">
        <v>1583</v>
      </c>
      <c r="L324" s="13" t="s">
        <v>1453</v>
      </c>
      <c r="M324" s="22" t="s">
        <v>291</v>
      </c>
      <c r="N324" s="19"/>
      <c r="O324" s="19"/>
      <c r="P324" s="19"/>
      <c r="Q324" s="19"/>
      <c r="R324" s="13"/>
      <c r="S324" s="13" t="s">
        <v>1584</v>
      </c>
      <c r="T324" s="13" t="s">
        <v>1585</v>
      </c>
      <c r="U324" s="13" t="s">
        <v>1586</v>
      </c>
      <c r="V324" s="13" t="s">
        <v>1587</v>
      </c>
      <c r="W324" s="19"/>
      <c r="X324" s="22"/>
      <c r="Y324" s="20" t="s">
        <v>1410</v>
      </c>
      <c r="Z324" s="21" t="str">
        <f t="shared" si="1"/>
        <v>{"id":"M3-MyM-2b-A-4-BR","seed":{"parameters":[{"name":"Q1","label":null,"min":1,"max":20,"step":1}],"uniques":true},"scaffolding":[{"id":"step-0","stimulus":"&lt;p&gt;Carla fez um passeio de {{Q1}} hm pelo bairro dela. Essa medida equivale a quantos decâmetros?&lt;/p&gt;","template":"&lt;p&gt;O passeio foi de {{response}} dam.&lt;/p&gt;","seed":{"calculated":[{"name":"0-A1","label":"{{function}}","function":"{{Q1}}*10"}]},"algorithm":{"name":"calculateOperation","params":{"method":"equivLiteral","keyboard":"NUMERICAL"}}},{"id":"step-1","stimulus":"&lt;p&gt;Quantos hectômetros Carla fez no passeio?&lt;/p&gt;","template":"&lt;p&gt;Ela fez {{response}} hm.&lt;/p&gt;","seed":{"calculated":[{"name":"1-A1","label":"{{function}}","function":"{{Q1}}"}]},"algorithm":{"name":"calculateOperation","params":{"method":"equivLiteral","keyboard":"NUMERICAL"}}},{"id":"step-2","stimulus":"&lt;p&gt;O que pede o enunciado?&lt;/p&gt;","seed":{"calculated":[{"name":"2-A1","label":"&lt;p&gt;Converter hectômetros em decâmetros.&lt;/p&gt;"},{"name":"2-A2","label":"&lt;p&gt;Converter hectômetros em quilômetros.&lt;/p&gt;","incorrect":true},{"name":"2-A3","label":"&lt;p&gt;Converter hectômetros em metros.&lt;/p&gt;","incorrect":true}]},"algorithm":{"name":"trueFalse","template":"Multiple choice – standard"}},{"id":"step-3","stimulus":"&lt;p&gt;Para transformar hectômetros em decâmetros, qual equivalência está correta?&lt;/p&gt;","seed":{"calculated":[{"name":"3-A1","label":"&lt;p style=\"text-align: center\"&gt;1 hm = 10 dam&lt;/p&gt;"},{"name":"3-A2","label":"&lt;p style=\"text-align: center\"&gt;10 hm = 1 dam&lt;/p&gt;","incorrect":true},{"name":"3-A3","label":"&lt;p style=\"text-align: center\"&gt;1 hm = 100 dam&lt;/p&gt;","incorrect":true}]},"algorithm":{"name":"trueFalse","template":"Multiple choice – standard"}},{"id":"step-4","stimulus":"&lt;p&gt;Calcule, portanto, quantos decâmetros teve a caminhada.&lt;/p&gt;","template":"&lt;p style=\"text-align: center\"&gt;{{Q1}} hm × 10 = {{response}} dam&lt;/p&gt;","seed":{"calculated":[{"name":"4-A1","label":"{{function}}","function":"{{Q1}}*10"}]},"algorithm":{"name":"calculateOperation","params":{"method":"equivLiteral","keyboard":"NUMERICAL"}}}]}</v>
      </c>
      <c r="AA324" s="21" t="s">
        <v>1588</v>
      </c>
      <c r="AB324" s="22" t="str">
        <f t="shared" si="2"/>
        <v>M3-MyM-2b-A-4</v>
      </c>
      <c r="AC324" s="22" t="str">
        <f t="shared" si="3"/>
        <v>M3-MyM-2b-A-4-BR</v>
      </c>
      <c r="AD324" s="20" t="s">
        <v>47</v>
      </c>
      <c r="AE324" s="9"/>
      <c r="AF324" s="9" t="s">
        <v>48</v>
      </c>
      <c r="AG324" s="9"/>
    </row>
    <row r="325" ht="112.5" customHeight="1">
      <c r="A325" s="9" t="s">
        <v>1545</v>
      </c>
      <c r="B325" s="69" t="s">
        <v>1546</v>
      </c>
      <c r="C325" s="9" t="s">
        <v>68</v>
      </c>
      <c r="D325" s="10" t="s">
        <v>36</v>
      </c>
      <c r="E325" s="11"/>
      <c r="F325" s="13" t="s">
        <v>1589</v>
      </c>
      <c r="G325" s="13"/>
      <c r="H325" s="12" t="s">
        <v>1590</v>
      </c>
      <c r="I325" s="22" t="s">
        <v>38</v>
      </c>
      <c r="J325" s="11" t="s">
        <v>92</v>
      </c>
      <c r="K325" s="13" t="s">
        <v>1575</v>
      </c>
      <c r="L325" s="13" t="s">
        <v>1453</v>
      </c>
      <c r="M325" s="22" t="s">
        <v>291</v>
      </c>
      <c r="N325" s="19"/>
      <c r="O325" s="19"/>
      <c r="P325" s="19"/>
      <c r="Q325" s="19"/>
      <c r="R325" s="23"/>
      <c r="S325" s="23" t="s">
        <v>1591</v>
      </c>
      <c r="T325" s="23" t="s">
        <v>1592</v>
      </c>
      <c r="U325" s="23" t="s">
        <v>1593</v>
      </c>
      <c r="V325" s="23" t="s">
        <v>1594</v>
      </c>
      <c r="W325" s="13"/>
      <c r="X325" s="22"/>
      <c r="Y325" s="20" t="s">
        <v>1410</v>
      </c>
      <c r="Z325" s="21" t="str">
        <f t="shared" si="1"/>
        <v>{"id":"M3-MyM-2b-A-5-BR","seed":{"parameters":[{"name":"Q1","label":null,"min":5,"max":10,"step":1}],"uniques":true},"scaffolding":[{"id":"step-0","stimulus":"&lt;p&gt;Miguel correu {{Q1}} km na pista de atletismo. Essa medida é equivalente a quantos hectômetros?&lt;/p&gt;","template":"&lt;p&gt;Ele correu {{response}} hm.&lt;/p&gt;","seed":{"calculated":[{"name":"0-A1","label":"{{function}}","function":"{{Q1}}*10"}]},"algorithm":{"name":"calculateOperation","params":{"method":"equivLiteral","keyboard":"NUMERICAL"}}},{"id":"step-1","stimulus":"&lt;p&gt;Quantos quilômetros Miguel correu?&lt;/p&gt;","template":"&lt;p&gt;Ele correu {{response}} km.&lt;/p&gt;","seed":{"calculated":[{"name":"1-A1","label":"{{function}}","function":"{{Q1}}"}]},"algorithm":{"name":"calculateOperation","params":{"method":"equivLiteral","keyboard":"NUMERICAL"}}},{"id":"step-2","stimulus":"&lt;p&gt;O que pede o enunciado?&lt;/p&gt;","seed":{"calculated":[{"name":"2-A1","label":"&lt;p&gt;Converter quilômetros em hectômetros.&lt;/p&gt;"},{"name":"2-A2","label":"&lt;p&gt;Converter quilômetros em metros.&lt;/p&gt;","incorrect":true},{"name":"2-A3","label":"&lt;p&gt;Converter hectômetros em quilômetros.&lt;/p&gt;","incorrect":true}]},"algorithm":{"name":"trueFalse","template":"Multiple choice – standard"}},{"id":"step-3","stimulus":"&lt;p&gt;Para transformar quilômetros em hectômetros, qual equivalência está correta?&lt;/p&gt;","seed":{"calculated":[{"name":"3-A1","label":"&lt;p style=\"text-align: center\"&gt;1 km = 10 hm&lt;/p&gt;"},{"name":"3-A2","label":"&lt;p style=\"text-align: center\"&gt;10 km = 1 hm&lt;/p&gt;","incorrect":true},{"name":"3-A3","label":"&lt;p style=\"text-align: center\"&gt;1 km = 100 hm&lt;/p&gt;","incorrect":true}]},"algorithm":{"name":"trueFalse","template":"Multiple choice – standard"}},{"id":"step-4","stimulus":"&lt;p&gt;Calcule, portanto, quantos hectômetros Miguel correu.&lt;/p&gt;","template":"&lt;p style=\"text-align: center\"&gt;{{Q1}} km × 10 = {{response}} hm&lt;/p&gt;","seed":{"calculated":[{"name":"4-A1","label":"{{function}}","function":"{{Q1}}*10"}]},"algorithm":{"name":"calculateOperation","params":{"method":"equivLiteral","keyboard":"NUMERICAL"}}}]}</v>
      </c>
      <c r="AA325" s="21" t="s">
        <v>1595</v>
      </c>
      <c r="AB325" s="22" t="str">
        <f t="shared" si="2"/>
        <v>M3-MyM-2b-A-5</v>
      </c>
      <c r="AC325" s="22" t="str">
        <f t="shared" si="3"/>
        <v>M3-MyM-2b-A-5-BR</v>
      </c>
      <c r="AD325" s="20" t="s">
        <v>47</v>
      </c>
      <c r="AE325" s="9"/>
      <c r="AF325" s="9" t="s">
        <v>48</v>
      </c>
      <c r="AG325" s="9"/>
    </row>
    <row r="326" ht="112.5" customHeight="1">
      <c r="A326" s="9" t="s">
        <v>1596</v>
      </c>
      <c r="B326" s="69" t="s">
        <v>1597</v>
      </c>
      <c r="C326" s="9" t="s">
        <v>35</v>
      </c>
      <c r="D326" s="10" t="s">
        <v>36</v>
      </c>
      <c r="E326" s="11"/>
      <c r="F326" s="13" t="s">
        <v>1598</v>
      </c>
      <c r="G326" s="13"/>
      <c r="H326" s="12"/>
      <c r="I326" s="11"/>
      <c r="J326" s="20" t="s">
        <v>1499</v>
      </c>
      <c r="K326" s="45" t="s">
        <v>1599</v>
      </c>
      <c r="L326" s="12" t="s">
        <v>113</v>
      </c>
      <c r="M326" s="11" t="s">
        <v>42</v>
      </c>
      <c r="N326" s="8" t="s">
        <v>1501</v>
      </c>
      <c r="O326" s="8" t="s">
        <v>1600</v>
      </c>
      <c r="P326" s="18"/>
      <c r="Q326" s="22"/>
      <c r="R326" s="18"/>
      <c r="S326" s="18"/>
      <c r="T326" s="18"/>
      <c r="U326" s="18"/>
      <c r="V326" s="18"/>
      <c r="W326" s="18"/>
      <c r="X326" s="19"/>
      <c r="Y326" s="20" t="s">
        <v>1410</v>
      </c>
      <c r="Z326" s="21" t="str">
        <f t="shared" si="1"/>
        <v>{"id":"M3-MyM-2c-I-1-BR","stimulus":"&lt;p&gt;Indique se as seguintes comparações estão corretas ou incorretas..&lt;/p&gt;","hint":"&lt;p&gt;Como as medidas estão expressas na mesma unidade, basta comparar os algarismos a partir da esquerda.&lt;/p&gt;","feedback":"&lt;p&gt;Como as medidas estão expressas na mesma unidade, basta comparar os algarismos a partir da esquerda.&lt;/p&gt;","seed":{"parameters":[{"name":"Q1","label":null,"min":500,"max":999,"step":1},{"name":"Q2","label":null,"min":300,"max":499,"step":1},{"name":"Q3","label":null,"min":100,"max":150,"step":1},{"name":"Q4","label":null,"min":151,"max":200,"step":1},{"name":"Q5","label":null,"min":10,"max":59,"step":1},{"name":"Q6","label":null,"min":60,"max":99,"step":1},{"name":"Q7","label":null,"min":500,"max":999,"step":1},{"name":"Q8","label":null,"min":100,"max":500,"step":1},{"name":"Q9","label":null,"min":501,"max":999,"step":1},{"name":"Q10","label":null,"min":500,"max":900,"step":1},{"name":"Q11","label":null,"min":100,"max":450,"step":1},{"name":"Q12","list":["km","hm","dam","m"]},{"name":"Q13","list":["km","hm","dam","m"]},{"name":"Q14","list":["km","hm","dam","m"]},{"name":"Q15","list":["km","hm","dam","m"]},{"name":"Q16","list":["km","hm","dam","m"]},{"name":"Q17","list":["km","hm","dam"]}],"calculated":[{"name":"A1","label":"{{Q1}} {{Q12}} &gt; {{Q2}} {{Q12}}"},{"name":"A2","label":"{{Q3}} {{Q13}} &lt; {{Q4}} {{Q13}}"},{"name":"A3","label":"{{Q5}} {{Q14}} &lt; {{Q6}} {{Q14}}"},{"name":"A4","label":"{{Q2}} {{Q15}} &gt; {{Q7}} {{Q15}}","incorrect":true},{"name":"A5","label":"{{Q8}} {{Q16}} &gt; {{Q9}} {{Q16}}","incorrect":true},{"name":"A6","label":"{{Q10}} {{Q17}} &lt; {{Q11}} {{Q17}}","incorrect":true}],"uniques":true},"algorithm":{"name":"trueFalse","template":"Choice matrix – inline","params":{"countCorrect":1,"countIncorrect":2,"options":["Correto","Incorreto"]}}}</v>
      </c>
      <c r="AA326" s="28" t="s">
        <v>1601</v>
      </c>
      <c r="AB326" s="22" t="str">
        <f t="shared" si="2"/>
        <v>M3-MyM-2c-I-1</v>
      </c>
      <c r="AC326" s="22" t="str">
        <f t="shared" si="3"/>
        <v>M3-MyM-2c-I-1-BR</v>
      </c>
      <c r="AD326" s="20" t="s">
        <v>47</v>
      </c>
      <c r="AE326" s="9"/>
      <c r="AF326" s="9" t="s">
        <v>48</v>
      </c>
      <c r="AG326" s="9"/>
    </row>
    <row r="327" ht="112.5" customHeight="1">
      <c r="A327" s="9" t="s">
        <v>1596</v>
      </c>
      <c r="B327" s="69" t="s">
        <v>1597</v>
      </c>
      <c r="C327" s="9" t="s">
        <v>50</v>
      </c>
      <c r="D327" s="10" t="s">
        <v>36</v>
      </c>
      <c r="E327" s="11"/>
      <c r="F327" s="12" t="s">
        <v>1602</v>
      </c>
      <c r="G327" s="12"/>
      <c r="H327" s="12" t="s">
        <v>1603</v>
      </c>
      <c r="I327" s="11" t="s">
        <v>38</v>
      </c>
      <c r="J327" s="11" t="s">
        <v>1180</v>
      </c>
      <c r="K327" s="13" t="s">
        <v>1604</v>
      </c>
      <c r="L327" s="12" t="s">
        <v>113</v>
      </c>
      <c r="M327" s="11" t="s">
        <v>42</v>
      </c>
      <c r="N327" s="13" t="s">
        <v>1605</v>
      </c>
      <c r="O327" s="13" t="s">
        <v>1501</v>
      </c>
      <c r="P327" s="18"/>
      <c r="Q327" s="22"/>
      <c r="R327" s="18"/>
      <c r="S327" s="18"/>
      <c r="T327" s="18"/>
      <c r="U327" s="18"/>
      <c r="V327" s="18"/>
      <c r="W327" s="18"/>
      <c r="X327" s="22"/>
      <c r="Y327" s="20" t="s">
        <v>1410</v>
      </c>
      <c r="Z327" s="21" t="str">
        <f t="shared" si="1"/>
        <v>{"id":"M3-MyM-2c-E-1-BR","stimulus":"&lt;p&gt;Arraste e ordene essas medidas de comprimento da maior para a menor.&lt;/p&gt;","template":"&lt;p style=\"text-align:center;\"&gt;{{response}} &gt; {{response}} &gt; {{response}}&lt;/p&gt;","feedback":"&lt;p&gt;Como as medidas estão expressas na mesma unidade, basta comparar os algarismos a partir da esquerda.&lt;/p&gt;","hint":"&lt;p&gt;Ordene as medidas comparando os algarismos da esquerda para a direita.&lt;/p&gt;","seed":{"parameters":[{"name":"Q1","label":null,"min":10,"max":99,"step":1},{"name":"Q2","label":null,"min":10,"max":99,"step":1},{"name":"Q3","label":null,"min":10,"max":99,"step":1},{"name":"Q4","label":null,"list":["km","hm","dam","m"]}],"calculated":[{"name":"A1","label":"{{function}} {{Q4}}","function":"math.max({{Q1}}, {{Q2}}, {{Q3}})"},{"name":"A2","label":"{{function}} {{Q4}}","function":"{{Q1}}+{{Q2}}+{{Q3}}-math.max({{Q1}}, {{Q2}}, {{Q3}})-math.min({{Q1}}, {{Q2}}, {{Q3}})"},{"name":"A3","label":"{{function}} {{Q4}}","function":"math.min({{Q1}}, {{Q2}}, {{Q3}})"}],"uniques":true},"algorithm":{"name":"calculateOperation","template":"Cloze with drag &amp; drop","params":{"keyboard":"INTERMEDIATE"}}}</v>
      </c>
      <c r="AA327" s="28" t="s">
        <v>1606</v>
      </c>
      <c r="AB327" s="22" t="str">
        <f t="shared" si="2"/>
        <v>M3-MyM-2c-E-1</v>
      </c>
      <c r="AC327" s="22" t="str">
        <f t="shared" si="3"/>
        <v>M3-MyM-2c-E-1-BR</v>
      </c>
      <c r="AD327" s="20" t="s">
        <v>47</v>
      </c>
      <c r="AE327" s="9"/>
      <c r="AF327" s="9" t="s">
        <v>48</v>
      </c>
      <c r="AG327" s="9"/>
    </row>
    <row r="328" ht="112.5" customHeight="1">
      <c r="A328" s="9" t="s">
        <v>1596</v>
      </c>
      <c r="B328" s="69" t="s">
        <v>1597</v>
      </c>
      <c r="C328" s="9" t="s">
        <v>68</v>
      </c>
      <c r="D328" s="10" t="s">
        <v>36</v>
      </c>
      <c r="E328" s="11"/>
      <c r="F328" s="13" t="s">
        <v>1607</v>
      </c>
      <c r="G328" s="13"/>
      <c r="H328" s="12" t="s">
        <v>1608</v>
      </c>
      <c r="I328" s="11" t="s">
        <v>38</v>
      </c>
      <c r="J328" s="11" t="s">
        <v>1180</v>
      </c>
      <c r="K328" s="12" t="s">
        <v>1609</v>
      </c>
      <c r="L328" s="12" t="s">
        <v>113</v>
      </c>
      <c r="M328" s="14" t="s">
        <v>42</v>
      </c>
      <c r="N328" s="13" t="s">
        <v>1610</v>
      </c>
      <c r="O328" s="13" t="s">
        <v>1611</v>
      </c>
      <c r="P328" s="18"/>
      <c r="Q328" s="22"/>
      <c r="R328" s="18"/>
      <c r="S328" s="18"/>
      <c r="T328" s="18"/>
      <c r="U328" s="8"/>
      <c r="V328" s="8"/>
      <c r="W328" s="18"/>
      <c r="X328" s="22"/>
      <c r="Y328" s="20" t="s">
        <v>1410</v>
      </c>
      <c r="Z328" s="21" t="str">
        <f t="shared" si="1"/>
        <v>{"id":"M3-MyM-2c-A-1-BR","stimulus":"&lt;p&gt;Pedro pode chegar a uma loja de eletrônicos por três rotas diferentes. Arraste e ordene as distâncias de cada rota da maior para a menor.&lt;/p&gt;","template":"&lt;p style=\"text-align:center;\"&gt;{{response}} &gt; {{response}} &gt; {{response}}&lt;/p&gt;","feedback":"&lt;p&gt;Como as medidas estão expressas na mesma unidade, basta comparar os algarismos a partir da esquerda.&lt;/p&gt;","hint":"&lt;p&gt;Ordene as medidas comparando os algarismos da esquerda para a direita.&lt;/p&gt;","seed":{"parameters":[{"name":"Q1","label":null,"min":1,"max":20,"step":1},{"name":"Q2","label":null,"min":1,"max":20,"step":1},{"name":"Q3","label":null,"min":1,"max":20,"step":1}],"calculated":[{"name":"A1","label":"{{function}} km","function":"math.max({{Q1}}, {{Q2}}, {{Q3}})"},{"name":"A2","label":"{{function}} km","function":"{{Q1}}+{{Q2}}+{{Q3}}-math.max({{Q1}}, {{Q2}}, {{Q3}})-math.min({{Q1}}, {{Q2}}, {{Q3}})"},{"name":"A3","label":"{{function}} km","function":"math.min({{Q1}}, {{Q2}}, {{Q3}})"}],"uniques":true},"algorithm":{"name":"calculateOperation","template":"Cloze with drag &amp; drop","params":{"keyboard":"INTERMEDIATE"}}}</v>
      </c>
      <c r="AA328" s="28" t="s">
        <v>1612</v>
      </c>
      <c r="AB328" s="22" t="str">
        <f t="shared" si="2"/>
        <v>M3-MyM-2c-A-1</v>
      </c>
      <c r="AC328" s="22" t="str">
        <f t="shared" si="3"/>
        <v>M3-MyM-2c-A-1-BR</v>
      </c>
      <c r="AD328" s="20" t="s">
        <v>47</v>
      </c>
      <c r="AE328" s="9"/>
      <c r="AF328" s="9" t="s">
        <v>48</v>
      </c>
      <c r="AG328" s="9"/>
    </row>
    <row r="329" ht="112.5" customHeight="1">
      <c r="A329" s="9" t="s">
        <v>1596</v>
      </c>
      <c r="B329" s="69" t="s">
        <v>1597</v>
      </c>
      <c r="C329" s="9" t="s">
        <v>68</v>
      </c>
      <c r="D329" s="10" t="s">
        <v>36</v>
      </c>
      <c r="E329" s="11"/>
      <c r="F329" s="13" t="s">
        <v>1613</v>
      </c>
      <c r="G329" s="13"/>
      <c r="H329" s="12" t="s">
        <v>1614</v>
      </c>
      <c r="I329" s="11" t="s">
        <v>38</v>
      </c>
      <c r="J329" s="11" t="s">
        <v>1180</v>
      </c>
      <c r="K329" s="12" t="s">
        <v>1615</v>
      </c>
      <c r="L329" s="12" t="s">
        <v>113</v>
      </c>
      <c r="M329" s="14" t="s">
        <v>42</v>
      </c>
      <c r="N329" s="13" t="s">
        <v>1616</v>
      </c>
      <c r="O329" s="13" t="s">
        <v>1617</v>
      </c>
      <c r="P329" s="18"/>
      <c r="Q329" s="22"/>
      <c r="R329" s="18"/>
      <c r="S329" s="18"/>
      <c r="T329" s="18"/>
      <c r="U329" s="8"/>
      <c r="V329" s="8"/>
      <c r="W329" s="18"/>
      <c r="X329" s="22"/>
      <c r="Y329" s="20" t="s">
        <v>1410</v>
      </c>
      <c r="Z329" s="21" t="str">
        <f t="shared" si="1"/>
        <v>{"id":"M3-MyM-2c-A-2-BR","stimulus":"&lt;p&gt;Para chegar às três últimas cidades que visitou, Manuela percorreu essas distâncias. Arraste e ordene as medidas da menor para a maior.&lt;/p&gt;","template":"&lt;p style=\"text-align:center;\"&gt;{{response}} &lt; {{response}} &lt; {{response}}&lt;/p&gt;","feedback":"&lt;p&gt;Como as distâncias são expressas na mesma unidade, basta comparar os algarismos a partir da esquerda.&lt;/p&gt;","hint":"&lt;p&gt;Ordene as medidas comparando os algarismos da esquerda para a direita.&lt;/p&gt;","seed":{"parameters":[{"name":"Q1","label":null,"min":700,"max":999,"step":1},{"name":"Q2","label":null,"min":400,"max":599,"step":1},{"name":"Q3","label":null,"min":600,"max":699,"step":1}],"calculated":[{"name":"A1","label":"{{function}} km","function":"math.min({{Q1}}, {{Q2}}, {{Q3}})"},{"name":"A2","label":"{{function}} km","function":"{{Q1}}+{{Q2}}+{{Q3}}-math.max({{Q1}}, {{Q2}}, {{Q3}})-math.min({{Q1}}, {{Q2}}, {{Q3}})"},{"name":"A3","label":"{{function}} km","function":"math.max({{Q1}}, {{Q2}}, {{Q3}})"}],"uniques":true},"algorithm":{"name":"calculateOperation","template":"Cloze with drag &amp; drop","params":{"keyboard":"INTERMEDIATE"}}}</v>
      </c>
      <c r="AA329" s="28" t="s">
        <v>1618</v>
      </c>
      <c r="AB329" s="22" t="str">
        <f t="shared" si="2"/>
        <v>M3-MyM-2c-A-2</v>
      </c>
      <c r="AC329" s="22" t="str">
        <f t="shared" si="3"/>
        <v>M3-MyM-2c-A-2-BR</v>
      </c>
      <c r="AD329" s="20" t="s">
        <v>47</v>
      </c>
      <c r="AE329" s="9"/>
      <c r="AF329" s="9" t="s">
        <v>48</v>
      </c>
      <c r="AG329" s="9"/>
    </row>
    <row r="330" ht="112.5" customHeight="1">
      <c r="A330" s="9" t="s">
        <v>1596</v>
      </c>
      <c r="B330" s="69" t="s">
        <v>1597</v>
      </c>
      <c r="C330" s="9" t="s">
        <v>68</v>
      </c>
      <c r="D330" s="10" t="s">
        <v>36</v>
      </c>
      <c r="E330" s="11"/>
      <c r="F330" s="35" t="s">
        <v>1619</v>
      </c>
      <c r="G330" s="35"/>
      <c r="H330" s="66" t="s">
        <v>1620</v>
      </c>
      <c r="I330" s="24" t="s">
        <v>38</v>
      </c>
      <c r="J330" s="24" t="s">
        <v>1180</v>
      </c>
      <c r="K330" s="25" t="s">
        <v>1621</v>
      </c>
      <c r="L330" s="25" t="s">
        <v>113</v>
      </c>
      <c r="M330" s="26" t="s">
        <v>42</v>
      </c>
      <c r="N330" s="13" t="s">
        <v>1622</v>
      </c>
      <c r="O330" s="23" t="s">
        <v>1623</v>
      </c>
      <c r="P330" s="18"/>
      <c r="Q330" s="22"/>
      <c r="R330" s="18"/>
      <c r="S330" s="18"/>
      <c r="T330" s="18"/>
      <c r="U330" s="8"/>
      <c r="V330" s="8"/>
      <c r="W330" s="18"/>
      <c r="X330" s="22"/>
      <c r="Y330" s="20" t="s">
        <v>1410</v>
      </c>
      <c r="Z330" s="21" t="str">
        <f t="shared" si="1"/>
        <v>{"id":"M3-MyM-2c-A-3-BR","stimulus":"&lt;p&gt;Leandro precisa instalar cabos eléctricos em três casas. Arraste e ordene os comprimentos dos cabos do mais longo ao mais curto.&lt;/p&gt;","template":"&lt;p style=\"text-align:center;\"&gt;{{response}} &gt; {{response}} &gt; {{response}}&lt;/p&gt;","feedback":"&lt;p&gt;Como os comprimentos estão expressos na mesma unidade, basta comparar os algarismos a partir da esquerda.&lt;/p&gt;","hint":"&lt;p&gt;Ordene as medidas comparando os algarismos da esquerda para a direita.&lt;/p&gt;","seed":{"parameters":[{"name":"Q1","label":null,"min":100,"max":300,"step":1},{"name":"Q2","label":null,"min":100,"max":300,"step":1},{"name":"Q3","label":null,"min":100,"max":300,"step":1}],"calculated":[{"name":"A1","label":"{{function}} m","function":"math.max({{Q1}}, {{Q2}}, {{Q3}})"},{"name":"A2","label":"{{function}} m","function":"{{Q1}}+{{Q2}}+{{Q3}}-math.max({{Q1}}, {{Q2}}, {{Q3}})-math.min({{Q1}}, {{Q2}}, {{Q3}})"},{"name":"A3","label":"{{function}} m","function":"math.min({{Q1}}, {{Q2}}, {{Q3}})"}],"uniques":true},"algorithm":{"name":"calculateOperation","template":"Cloze with drag &amp; drop","params":{"keyboard":"INTERMEDIATE"}}}</v>
      </c>
      <c r="AA330" s="28" t="s">
        <v>1624</v>
      </c>
      <c r="AB330" s="22" t="str">
        <f t="shared" si="2"/>
        <v>M3-MyM-2c-A-3</v>
      </c>
      <c r="AC330" s="22" t="str">
        <f t="shared" si="3"/>
        <v>M3-MyM-2c-A-3-BR</v>
      </c>
      <c r="AD330" s="20" t="s">
        <v>47</v>
      </c>
      <c r="AE330" s="9"/>
      <c r="AF330" s="9" t="s">
        <v>48</v>
      </c>
      <c r="AG330" s="9"/>
    </row>
    <row r="331" ht="112.5" customHeight="1">
      <c r="A331" s="9" t="s">
        <v>1596</v>
      </c>
      <c r="B331" s="69" t="s">
        <v>1597</v>
      </c>
      <c r="C331" s="9" t="s">
        <v>68</v>
      </c>
      <c r="D331" s="10" t="s">
        <v>36</v>
      </c>
      <c r="E331" s="11"/>
      <c r="F331" s="13" t="s">
        <v>1625</v>
      </c>
      <c r="G331" s="13"/>
      <c r="H331" s="19" t="s">
        <v>1626</v>
      </c>
      <c r="I331" s="11" t="s">
        <v>38</v>
      </c>
      <c r="J331" s="11" t="s">
        <v>1180</v>
      </c>
      <c r="K331" s="12" t="s">
        <v>1627</v>
      </c>
      <c r="L331" s="12" t="s">
        <v>113</v>
      </c>
      <c r="M331" s="14" t="s">
        <v>42</v>
      </c>
      <c r="N331" s="13" t="s">
        <v>1628</v>
      </c>
      <c r="O331" s="13" t="s">
        <v>1629</v>
      </c>
      <c r="P331" s="18"/>
      <c r="Q331" s="22"/>
      <c r="R331" s="18"/>
      <c r="S331" s="18"/>
      <c r="T331" s="18"/>
      <c r="U331" s="8"/>
      <c r="V331" s="8"/>
      <c r="W331" s="18"/>
      <c r="X331" s="22"/>
      <c r="Y331" s="20" t="s">
        <v>1410</v>
      </c>
      <c r="Z331" s="21" t="str">
        <f t="shared" si="1"/>
        <v>{"id":"M3-MyM-2c-A-4-BR","stimulus":"&lt;p&gt;Estas são as medidas das alturas de edifícios projetados por um arquiteto. Arraste-as e ordene-as da menor para a maior.&lt;/p&gt;","template":"&lt;p style=\"text-align:center;\"&gt;{{response}} &lt; {{response}} &lt; {{response}}&lt;/p&gt;","feedback":"&lt;p&gt;Como as medidas das alturas estão expressas na mesma unidade, compare os algarismos começando da esquerda.&lt;/p&gt;","hint":"&lt;p&gt;Ordene as medidas comparando os algarismos da esquerda para a direita.&lt;/p&gt;","seed":{"parameters":[{"name":"Q1","label":null,"min":1,"max":9,"step":1},{"name":"Q2","label":null,"min":1,"max":9,"step":1},{"name":"Q3","label":null,"min":1,"max":9,"step":1}],"calculated":[{"name":"A1","label":"{{function}} dam","function":"math.min({{Q1}}, {{Q2}}, {{Q3}})"},{"name":"A2","label":"{{function}} dam","function":"{{Q1}}+{{Q2}}+{{Q3}}-math.max({{Q1}}, {{Q2}}, {{Q3}})-math.min({{Q1}}, {{Q2}}, {{Q3}})"},{"name":"A3","label":"{{function}} dam","function":"math.max({{Q1}}, {{Q2}}, {{Q3}})"}],"uniques":true},"algorithm":{"name":"calculateOperation","template":"Cloze with drag &amp; drop","params":{"keyboard":"INTERMEDIATE"}}}</v>
      </c>
      <c r="AA331" s="28" t="s">
        <v>1630</v>
      </c>
      <c r="AB331" s="22" t="str">
        <f t="shared" si="2"/>
        <v>M3-MyM-2c-A-4</v>
      </c>
      <c r="AC331" s="22" t="str">
        <f t="shared" si="3"/>
        <v>M3-MyM-2c-A-4-BR</v>
      </c>
      <c r="AD331" s="20" t="s">
        <v>47</v>
      </c>
      <c r="AE331" s="9"/>
      <c r="AF331" s="9" t="s">
        <v>48</v>
      </c>
      <c r="AG331" s="9"/>
    </row>
    <row r="332" ht="112.5" customHeight="1">
      <c r="A332" s="9" t="s">
        <v>1596</v>
      </c>
      <c r="B332" s="69" t="s">
        <v>1597</v>
      </c>
      <c r="C332" s="9" t="s">
        <v>68</v>
      </c>
      <c r="D332" s="10" t="s">
        <v>36</v>
      </c>
      <c r="E332" s="11"/>
      <c r="F332" s="13" t="s">
        <v>1631</v>
      </c>
      <c r="G332" s="13"/>
      <c r="H332" s="19" t="s">
        <v>1632</v>
      </c>
      <c r="I332" s="11" t="s">
        <v>38</v>
      </c>
      <c r="J332" s="11" t="s">
        <v>1180</v>
      </c>
      <c r="K332" s="12" t="s">
        <v>1627</v>
      </c>
      <c r="L332" s="12" t="s">
        <v>113</v>
      </c>
      <c r="M332" s="14" t="s">
        <v>42</v>
      </c>
      <c r="N332" s="13" t="s">
        <v>1622</v>
      </c>
      <c r="O332" s="13" t="s">
        <v>1623</v>
      </c>
      <c r="P332" s="18"/>
      <c r="Q332" s="22"/>
      <c r="R332" s="18"/>
      <c r="S332" s="18"/>
      <c r="T332" s="18"/>
      <c r="U332" s="8"/>
      <c r="V332" s="8"/>
      <c r="W332" s="18"/>
      <c r="X332" s="22"/>
      <c r="Y332" s="20" t="s">
        <v>1410</v>
      </c>
      <c r="Z332" s="21" t="str">
        <f t="shared" si="1"/>
        <v>{"id":"M3-MyM-2c-A-5-BR","stimulus":"&lt;p&gt;Patrícia quer participar da corrida mais longa entre as três seguintes. Arraste e ordene as medidas da maior para a menor.&lt;/p&gt;","template":"&lt;p style=\"text-align:center;\"&gt;{{response}} &gt; {{response}} &gt; {{response}}&lt;/p&gt;","feedback":"&lt;p&gt;Como as distâncias são expressas na mesma unidade, basta comparar os algarismos a partir da esquerda.&lt;/p&gt;","hint":"&lt;p&gt;Ordene as distâncias comparando os algarismos da esquerda para a direita.&lt;/p&gt;","seed":{"parameters":[{"name":"Q1","label":null,"min":1,"max":9,"step":1},{"name":"Q2","label":null,"min":1,"max":9,"step":1},{"name":"Q3","label":null,"min":1,"max":9,"step":1}],"calculated":[{"name":"A1","label":"{{function}} hm","function":"math.max({{Q1}}, {{Q2}}, {{Q3}})"},{"name":"A2","label":"{{function}} hm","function":"{{Q1}}+{{Q2}}+{{Q3}}-math.max({{Q1}}, {{Q2}}, {{Q3}})-math.min({{Q1}}, {{Q2}}, {{Q3}})"},{"name":"A3","label":"{{function}} hm","function":"math.min({{Q1}}, {{Q2}}, {{Q3}})"}],"uniques":true},"algorithm":{"name":"calculateOperation","template":"Cloze with drag &amp; drop","params":{"keyboard":"INTERMEDIATE"}}}</v>
      </c>
      <c r="AA332" s="28" t="s">
        <v>1633</v>
      </c>
      <c r="AB332" s="22" t="str">
        <f t="shared" si="2"/>
        <v>M3-MyM-2c-A-5</v>
      </c>
      <c r="AC332" s="22" t="str">
        <f t="shared" si="3"/>
        <v>M3-MyM-2c-A-5-BR</v>
      </c>
      <c r="AD332" s="20" t="s">
        <v>47</v>
      </c>
      <c r="AE332" s="9"/>
      <c r="AF332" s="9" t="s">
        <v>48</v>
      </c>
      <c r="AG332" s="9"/>
    </row>
    <row r="333" ht="112.5" customHeight="1">
      <c r="A333" s="9" t="s">
        <v>1634</v>
      </c>
      <c r="B333" s="69" t="s">
        <v>1635</v>
      </c>
      <c r="C333" s="9" t="s">
        <v>35</v>
      </c>
      <c r="D333" s="10" t="s">
        <v>36</v>
      </c>
      <c r="E333" s="11"/>
      <c r="F333" s="23" t="s">
        <v>1636</v>
      </c>
      <c r="G333" s="23"/>
      <c r="H333" s="69"/>
      <c r="I333" s="24" t="s">
        <v>38</v>
      </c>
      <c r="J333" s="24" t="s">
        <v>962</v>
      </c>
      <c r="K333" s="23" t="s">
        <v>1637</v>
      </c>
      <c r="L333" s="23" t="s">
        <v>1638</v>
      </c>
      <c r="M333" s="24" t="s">
        <v>42</v>
      </c>
      <c r="N333" s="69" t="s">
        <v>1639</v>
      </c>
      <c r="O333" s="69" t="s">
        <v>1639</v>
      </c>
      <c r="P333" s="75"/>
      <c r="Q333" s="43"/>
      <c r="R333" s="75"/>
      <c r="S333" s="75"/>
      <c r="T333" s="75"/>
      <c r="U333" s="75"/>
      <c r="V333" s="75"/>
      <c r="W333" s="75"/>
      <c r="X333" s="22"/>
      <c r="Y333" s="20" t="s">
        <v>1410</v>
      </c>
      <c r="Z333" s="21" t="str">
        <f t="shared" si="1"/>
        <v>{"id":"M3-MyM-4a-I-1-BR","stimulus":"&lt;p&gt;Selecione o resultado de cada operação.&lt;/p&gt;","template":"&lt;p style=\"text-align: center\"&gt;{{Q1}} {{Q11}} + {{Q2}} {{Q11}} = {{response}} {{Q11}}&lt;/p&gt;&lt;p style=\"text-align: center\"&gt;{{T1}} {{Q12}} − {{Q3}} {{Q12}} = {{response}} {{Q12}}&lt;/p&gt;","hint":"&lt;p&gt;Para realizar adição e subtração com unidades de comprimento, todas as medidas devem ser expressas na mesma unidade.&lt;/p&gt;","feedback":"&lt;p&gt;Para realizar adição e subtração com unidades de comprimento, todas as medidas devem ser expressas na mesma unidade.&lt;/p&gt;","seed":{"parameters":[{"name":"Q1","label":null,"min":100,"max":999,"step":1},{"name":"Q2","label":null,"min":100,"max":999,"step":1},{"name":"Q3","label":null,"min":100,"max":500,"step":1},{"name":"Q4","label":null,"min":100,"max":500,"step":1},{"name":"Q5","label":null,"min":10,"max":50,"step":1},{"name":"Q6","label":null,"min":10,"max":50,"step":1},{"name":"Q7","label":null,"min":10,"max":50,"step":10},{"name":"Q8","label":null,"min":10,"max":50,"step":10},{"name":"Q11","label":null,"list":["km","hm","dam","m","dm","cm","mm"]},{"name":"Q12","label":null,"list":["km","hm","dam","m","dm","cm","mm"]}],"calculated":[{"name":"A1","label":"{{function}}","function":"{{Q1}} + {{Q2}}","group":1},{"name":"A2","label":"{{function}}","function":"{{Q1}} + {{Q2}} - {{Q5}}","group":1,"incorrect":true},{"name":"A3","label":"{{function}}","function":"{{Q1}} + {{Q2}} + {{Q7}}","group":1,"incorrect":true},{"name":"A4","label":"{{function}}","function":"{{Q4}}","group":2},{"name":"A5","label":"{{function}}","function":"{{Q4}} + {{Q6}}","group":2,"incorrect":true},{"name":"A6","label":"{{function}}","function":"{{Q4}} + {{Q8}}","group":2,"incorrect":true},{"name":"T1","label":"{{function}}","function":"{{Q3}} + {{Q4}}","temp":true}],"uniques":true},"algorithm":{"name":"groupResponses","template":"Cloze with drop down"}}</v>
      </c>
      <c r="AA333" s="21" t="s">
        <v>1640</v>
      </c>
      <c r="AB333" s="22" t="str">
        <f t="shared" si="2"/>
        <v>M3-MyM-4a-I-1</v>
      </c>
      <c r="AC333" s="22" t="str">
        <f t="shared" si="3"/>
        <v>M3-MyM-4a-I-1-BR</v>
      </c>
      <c r="AD333" s="20" t="s">
        <v>47</v>
      </c>
      <c r="AE333" s="24"/>
      <c r="AF333" s="9" t="s">
        <v>48</v>
      </c>
      <c r="AG333" s="9"/>
    </row>
    <row r="334" ht="112.5" customHeight="1">
      <c r="A334" s="9" t="s">
        <v>1634</v>
      </c>
      <c r="B334" s="69" t="s">
        <v>1635</v>
      </c>
      <c r="C334" s="9" t="s">
        <v>35</v>
      </c>
      <c r="D334" s="10" t="s">
        <v>36</v>
      </c>
      <c r="E334" s="11"/>
      <c r="F334" s="23" t="s">
        <v>1641</v>
      </c>
      <c r="G334" s="23"/>
      <c r="H334" s="69"/>
      <c r="I334" s="24" t="s">
        <v>38</v>
      </c>
      <c r="J334" s="24" t="s">
        <v>962</v>
      </c>
      <c r="K334" s="23" t="s">
        <v>1637</v>
      </c>
      <c r="L334" s="23" t="s">
        <v>1642</v>
      </c>
      <c r="M334" s="24" t="s">
        <v>42</v>
      </c>
      <c r="N334" s="69" t="s">
        <v>1639</v>
      </c>
      <c r="O334" s="69" t="s">
        <v>1639</v>
      </c>
      <c r="P334" s="75"/>
      <c r="Q334" s="43"/>
      <c r="R334" s="75"/>
      <c r="S334" s="75"/>
      <c r="T334" s="75"/>
      <c r="U334" s="75"/>
      <c r="V334" s="75"/>
      <c r="W334" s="75"/>
      <c r="X334" s="22"/>
      <c r="Y334" s="20" t="s">
        <v>1410</v>
      </c>
      <c r="Z334" s="21" t="str">
        <f t="shared" si="1"/>
        <v>{"id":"M3-MyM-4a-I-2-BR","stimulus":"&lt;p&gt;Selecione o resultado de cada operação.&lt;/p&gt;","template":"&lt;p style=\"text-align: center\"&gt;{{T1}} {{Q12}} − {{Q3}} {{Q12}} = {{response}} {{Q12}}&lt;/p&gt;&lt;p style=\"text-align: center\"&gt;{{Q1}} {{Q11}} + {{Q2}} {{Q11}} = {{response}}{{Q11}}&lt;/p&gt;","hint":"&lt;p&gt;Para realizar adição e subtração com unidades de comprimento, todas as medidas devem ser expressas na mesma unidade.&lt;/p&gt;","feedback":"&lt;p&gt;Para realizar adição e subtração com unidades de comprimento, todas as medidas devem ser expressas na mesma unidade.&lt;/p&gt;","seed":{"parameters":[{"name":"Q1","label":null,"min":100,"max":999,"step":1},{"name":"Q2","label":null,"min":100,"max":999,"step":1},{"name":"Q3","label":null,"min":100,"max":500,"step":1},{"name":"Q4","label":null,"min":100,"max":500,"step":1},{"name":"Q5","label":null,"min":10,"max":50,"step":1},{"name":"Q6","label":null,"min":10,"max":50,"step":1},{"name":"Q7","label":null,"min":10,"max":50,"step":10},{"name":"Q8","label":null,"min":10,"max":50,"step":10},{"name":"Q11","label":null,"list":["km","hm","dam","m","dm","cm","mm"]},{"name":"Q12","label":null,"list":["km","hm","dam","m","dm","cm","mm"]}],"calculated":[{"name":"A1","label":"{{function}}","function":"{{Q1}} + {{Q2}}","group":2},{"name":"A2","label":"{{function}}","function":"{{Q1}} + {{Q2}} + {{Q5}}","group":2,"incorrect":true},{"name":"A3","label":"{{function}}","function":"{{Q1}} + {{Q2}} + {{Q7}}","group":2,"incorrect":true},{"name":"A4","label":"{{Q4}}","function":"","group":1},{"name":"A5","label":"{{function}}","function":"{{Q4}} + {{Q6}}","group":1,"incorrect":true},{"name":"A6","label":"{{function}}","function":"{{Q4}} + {{Q8}}","group":1,"incorrect":true},{"name":"T1","label":"{{function}}","function":"{{Q3}} + {{Q4}}","temp":true}],"uniques":true},"algorithm":{"name":"groupResponses","template":"Cloze with drop down"}}</v>
      </c>
      <c r="AA334" s="21" t="s">
        <v>1643</v>
      </c>
      <c r="AB334" s="22" t="str">
        <f t="shared" si="2"/>
        <v>M3-MyM-4a-I-2</v>
      </c>
      <c r="AC334" s="22" t="str">
        <f t="shared" si="3"/>
        <v>M3-MyM-4a-I-2-BR</v>
      </c>
      <c r="AD334" s="20" t="s">
        <v>47</v>
      </c>
      <c r="AE334" s="24"/>
      <c r="AF334" s="9" t="s">
        <v>48</v>
      </c>
      <c r="AG334" s="9"/>
    </row>
    <row r="335" ht="112.5" customHeight="1">
      <c r="A335" s="9" t="s">
        <v>1634</v>
      </c>
      <c r="B335" s="69" t="s">
        <v>1635</v>
      </c>
      <c r="C335" s="9" t="s">
        <v>50</v>
      </c>
      <c r="D335" s="10" t="s">
        <v>36</v>
      </c>
      <c r="E335" s="11"/>
      <c r="F335" s="12" t="s">
        <v>1644</v>
      </c>
      <c r="G335" s="12"/>
      <c r="H335" s="8"/>
      <c r="I335" s="11" t="s">
        <v>38</v>
      </c>
      <c r="J335" s="11" t="s">
        <v>92</v>
      </c>
      <c r="K335" s="12" t="s">
        <v>1645</v>
      </c>
      <c r="L335" s="12" t="s">
        <v>1646</v>
      </c>
      <c r="M335" s="11" t="s">
        <v>42</v>
      </c>
      <c r="N335" s="8" t="s">
        <v>1647</v>
      </c>
      <c r="O335" s="8" t="s">
        <v>1648</v>
      </c>
      <c r="P335" s="18"/>
      <c r="Q335" s="22"/>
      <c r="R335" s="18"/>
      <c r="S335" s="18"/>
      <c r="T335" s="18"/>
      <c r="U335" s="18"/>
      <c r="V335" s="18"/>
      <c r="W335" s="18"/>
      <c r="X335" s="22"/>
      <c r="Y335" s="20" t="s">
        <v>1410</v>
      </c>
      <c r="Z335" s="21" t="str">
        <f t="shared" si="1"/>
        <v>{"id":"M3-MyM-4a-E-1-BR","stimulus":"&lt;p&gt;Calcule a seguinte soma.&lt;/p&gt;","template":"&lt;p style=\"text-align: center\"&gt;{{Q1}} {{Q11}} + {{Q2}} {{Q11}} = {{response}} {{Q11}}&lt;/p&gt;","hint":"&lt;p&gt;Para realizar somas de medidas de comprimento, todas as medidas devem ser expressas na mesma unidade.&lt;/p&gt;","feedback":"&lt;p&gt;Para realizar somas de medidas de comprimento, todas as medidas devem ser expressas na mesma unidade.&lt;/p&gt;","seed":{"parameters":[{"name":"Q1","label":null,"min":1,"max":999,"step":1},{"name":"Q2","label":null,"min":1,"max":999,"step":1},{"name":"Q11","list":["km","hm","dam","m","dm","cm","mm"]}],"calculated":[{"name":"A1","label":"{{function}}","function":"{{Q1}} + {{Q2}}"}],"uniques":true},"algorithm":{"name":"calculateOperation","params":{"method":"equivLiteral","keyboard":"NUMERICAL"}}}</v>
      </c>
      <c r="AA335" s="21" t="s">
        <v>1649</v>
      </c>
      <c r="AB335" s="22" t="str">
        <f t="shared" si="2"/>
        <v>M3-MyM-4a-E-1</v>
      </c>
      <c r="AC335" s="22" t="str">
        <f t="shared" si="3"/>
        <v>M3-MyM-4a-E-1-BR</v>
      </c>
      <c r="AD335" s="20" t="s">
        <v>47</v>
      </c>
      <c r="AE335" s="24"/>
      <c r="AF335" s="9" t="s">
        <v>48</v>
      </c>
      <c r="AG335" s="9"/>
    </row>
    <row r="336" ht="112.5" customHeight="1">
      <c r="A336" s="9" t="s">
        <v>1634</v>
      </c>
      <c r="B336" s="69" t="s">
        <v>1635</v>
      </c>
      <c r="C336" s="9" t="s">
        <v>50</v>
      </c>
      <c r="D336" s="10" t="s">
        <v>36</v>
      </c>
      <c r="E336" s="11"/>
      <c r="F336" s="13" t="s">
        <v>1650</v>
      </c>
      <c r="G336" s="13"/>
      <c r="H336" s="8"/>
      <c r="I336" s="11" t="s">
        <v>38</v>
      </c>
      <c r="J336" s="11" t="s">
        <v>92</v>
      </c>
      <c r="K336" s="12" t="s">
        <v>1651</v>
      </c>
      <c r="L336" s="12" t="s">
        <v>1652</v>
      </c>
      <c r="M336" s="11" t="s">
        <v>42</v>
      </c>
      <c r="N336" s="8" t="s">
        <v>1653</v>
      </c>
      <c r="O336" s="8" t="s">
        <v>1653</v>
      </c>
      <c r="P336" s="18"/>
      <c r="Q336" s="22"/>
      <c r="R336" s="18"/>
      <c r="S336" s="18"/>
      <c r="T336" s="18"/>
      <c r="U336" s="18"/>
      <c r="V336" s="18"/>
      <c r="W336" s="18"/>
      <c r="X336" s="22"/>
      <c r="Y336" s="20" t="s">
        <v>1410</v>
      </c>
      <c r="Z336" s="21" t="str">
        <f t="shared" si="1"/>
        <v>{"id":"M3-MyM-4a-E-2-BR","stimulus":"&lt;p&gt;Calcule a seguinte subtração.&lt;/p&gt;","template":"&lt;p style=\"text-align: center\"&gt;{{T1}} {{Q12}} − {{Q3}} {{Q12}} = {{response}} {{Q12}}&lt;/p&gt;","hint":"&lt;p&gt;Para realizar subtrações de medidas de comprimento, todas as medidas devem ser expressas na mesma unidade.&lt;/p&gt;","feedback":"&lt;p&gt;Para realizar subtrações de medidas de comprimento, todas as medidas devem ser expressas na mesma unidade.&lt;/p&gt;","seed":{"parameters":[{"name":"Q3","label":null,"min":100,"max":800,"step":1},{"name":"Q4","label":null,"min":100,"max":800,"step":1},{"name":"Q12","list":["km","hm","dam","m","dm","cm","mm"]}],"calculated":[{"name":"T1","function":"{{Q3}} + {{Q4}}","temp":"true"},{"name":"A2","label":"{{function}}","function":"{{Q4}}"}],"uniques":true},"algorithm":{"name":"calculateOperation","params":{"method":"equivLiteral","keyboard":"NUMERICAL"}}}</v>
      </c>
      <c r="AA336" s="21" t="s">
        <v>1654</v>
      </c>
      <c r="AB336" s="22" t="str">
        <f t="shared" si="2"/>
        <v>M3-MyM-4a-E-2</v>
      </c>
      <c r="AC336" s="22" t="str">
        <f t="shared" si="3"/>
        <v>M3-MyM-4a-E-2-BR</v>
      </c>
      <c r="AD336" s="20" t="s">
        <v>47</v>
      </c>
      <c r="AE336" s="24"/>
      <c r="AF336" s="9" t="s">
        <v>48</v>
      </c>
      <c r="AG336" s="9"/>
    </row>
    <row r="337" ht="112.5" customHeight="1">
      <c r="A337" s="9" t="s">
        <v>1634</v>
      </c>
      <c r="B337" s="69" t="s">
        <v>1635</v>
      </c>
      <c r="C337" s="9" t="s">
        <v>68</v>
      </c>
      <c r="D337" s="10" t="s">
        <v>36</v>
      </c>
      <c r="E337" s="11"/>
      <c r="F337" s="23" t="s">
        <v>1655</v>
      </c>
      <c r="G337" s="23"/>
      <c r="H337" s="38"/>
      <c r="I337" s="24" t="s">
        <v>38</v>
      </c>
      <c r="J337" s="24" t="s">
        <v>118</v>
      </c>
      <c r="K337" s="25" t="s">
        <v>1656</v>
      </c>
      <c r="L337" s="34" t="s">
        <v>1657</v>
      </c>
      <c r="M337" s="20" t="s">
        <v>42</v>
      </c>
      <c r="N337" s="8" t="s">
        <v>1653</v>
      </c>
      <c r="O337" s="8" t="s">
        <v>1653</v>
      </c>
      <c r="P337" s="18"/>
      <c r="Q337" s="22"/>
      <c r="R337" s="25"/>
      <c r="S337" s="25"/>
      <c r="T337" s="25"/>
      <c r="U337" s="25"/>
      <c r="V337" s="25"/>
      <c r="W337" s="25"/>
      <c r="X337" s="13"/>
      <c r="Y337" s="20" t="s">
        <v>1410</v>
      </c>
      <c r="Z337" s="21" t="str">
        <f t="shared" si="1"/>
        <v>{"id":"M3-MyM-4a-A-1-BR","stimulus":"&lt;p&gt;No sítio de Fernando, ele precisa pintar uma cerca que mede &lt;span class=\"no-break\"&gt;{{T1}} dam&lt;/span&gt; de comprimento. Se ele já pintou &lt;span class=\"no-break\"&gt;{{Q1}} dam,&lt;/span&gt; quanto ainda resta para terminar o trabalho?&lt;/p&gt;","template":"&lt;p&gt;Ainda resta pintar &lt;span class=\"no-break\"&gt;{{response}} dam.&lt;/span&gt;&lt;/p&gt;","hint":"&lt;p&gt;Para realizar subtrações de medidas de comprimento, todas as medidas devem ser expressas na mesma unidade.&lt;/p&gt;","feedback":"&lt;p&gt;Para realizar subtrações de medidas de comprimento, todas as medidas devem ser expressas na mesma unidade.&lt;/p&gt;","seed":{"parameters":[{"name":"Q1","label":null,"min":2,"max":20,"step":1},{"name":"Q2","label":null,"min":2,"max":20,"step":1}],"calculated":[{"name":"T1","label":"{{function}}","function":"{{Q1}} + {{Q2}}","temp":"true"},{"name":"A1","label":"{{function}}","function":"{{Q2}}"}],"uniques":true},"algorithm":{"name":"calculateOperation","params":{"method":"equivLiteral","keyboard":"NUMERICAL"}}}</v>
      </c>
      <c r="AA337" s="21" t="s">
        <v>1658</v>
      </c>
      <c r="AB337" s="22" t="str">
        <f t="shared" si="2"/>
        <v>M3-MyM-4a-A-1</v>
      </c>
      <c r="AC337" s="22" t="str">
        <f t="shared" si="3"/>
        <v>M3-MyM-4a-A-1-BR</v>
      </c>
      <c r="AD337" s="20" t="s">
        <v>47</v>
      </c>
      <c r="AE337" s="9"/>
      <c r="AF337" s="9" t="s">
        <v>48</v>
      </c>
      <c r="AG337" s="9"/>
    </row>
    <row r="338" ht="112.5" customHeight="1">
      <c r="A338" s="9" t="s">
        <v>1634</v>
      </c>
      <c r="B338" s="69" t="s">
        <v>1635</v>
      </c>
      <c r="C338" s="9" t="s">
        <v>68</v>
      </c>
      <c r="D338" s="10" t="s">
        <v>36</v>
      </c>
      <c r="E338" s="11"/>
      <c r="F338" s="23" t="s">
        <v>1659</v>
      </c>
      <c r="G338" s="23"/>
      <c r="H338" s="38"/>
      <c r="I338" s="24" t="s">
        <v>38</v>
      </c>
      <c r="J338" s="24" t="s">
        <v>118</v>
      </c>
      <c r="K338" s="25" t="s">
        <v>1660</v>
      </c>
      <c r="L338" s="25" t="s">
        <v>1661</v>
      </c>
      <c r="M338" s="20" t="s">
        <v>42</v>
      </c>
      <c r="N338" s="8" t="s">
        <v>1653</v>
      </c>
      <c r="O338" s="8" t="s">
        <v>1653</v>
      </c>
      <c r="P338" s="18"/>
      <c r="Q338" s="22"/>
      <c r="R338" s="18"/>
      <c r="S338" s="18"/>
      <c r="T338" s="18"/>
      <c r="U338" s="18"/>
      <c r="V338" s="18"/>
      <c r="W338" s="18"/>
      <c r="X338" s="22"/>
      <c r="Y338" s="20" t="s">
        <v>1410</v>
      </c>
      <c r="Z338" s="21" t="str">
        <f t="shared" si="1"/>
        <v>{"id":"M3-MyM-4a-A-2-BR","stimulus":"&lt;p&gt;Durante um desfile de carnaval, um bloco percorreu &lt;span class=\"no-break\"&gt;{{Q2}} dam.&lt;/span&gt; Se todo o percurso do desfile era de &lt;span class=\"no-break\"&gt;{{T1}} dam,&lt;/span&gt; quanto faltou para o bloco completar o percurso?&lt;/p&gt;","template":"&lt;p&gt;Faltaram &lt;span class=\"no-break\"&gt;{{response}} dam&lt;/span&gt; do percurso.&lt;/p&gt;","hint":"&lt;p&gt;Para realizar subtrações de medidas de comprimento, todas as medidas devem ser expressas na mesma unidade.&lt;/p&gt;","feedback":"&lt;p&gt;Para realizar subtrações de medidas de comprimento, todas as medidas devem ser expressas na mesma unidade.&lt;/p&gt;","seed":{"parameters":[{"name":"Q1","label":null,"min":110,"max":250,"step":10},{"name":"Q2","label":null,"min":10,"max":100,"step":1}],"calculated":[{"name":"T1","label":"{{function}}","function":"{{Q1}} + {{Q2}}","temp":"true"},{"name":"A1","label":"{{function}}","function":"{{Q1}}"}],"uniques":true},"algorithm":{"name":"calculateOperation","params":{"method":"equivLiteral","keyboard":"NUMERICAL"}}}</v>
      </c>
      <c r="AA338" s="21" t="s">
        <v>1662</v>
      </c>
      <c r="AB338" s="22" t="str">
        <f t="shared" si="2"/>
        <v>M3-MyM-4a-A-2</v>
      </c>
      <c r="AC338" s="22" t="str">
        <f t="shared" si="3"/>
        <v>M3-MyM-4a-A-2-BR</v>
      </c>
      <c r="AD338" s="20" t="s">
        <v>47</v>
      </c>
      <c r="AE338" s="24"/>
      <c r="AF338" s="9" t="s">
        <v>48</v>
      </c>
      <c r="AG338" s="9"/>
    </row>
    <row r="339" ht="112.5" customHeight="1">
      <c r="A339" s="9" t="s">
        <v>1634</v>
      </c>
      <c r="B339" s="69" t="s">
        <v>1635</v>
      </c>
      <c r="C339" s="9" t="s">
        <v>68</v>
      </c>
      <c r="D339" s="10" t="s">
        <v>36</v>
      </c>
      <c r="E339" s="11"/>
      <c r="F339" s="23" t="s">
        <v>1663</v>
      </c>
      <c r="G339" s="23"/>
      <c r="H339" s="38"/>
      <c r="I339" s="24" t="s">
        <v>38</v>
      </c>
      <c r="J339" s="24" t="s">
        <v>118</v>
      </c>
      <c r="K339" s="25" t="s">
        <v>1664</v>
      </c>
      <c r="L339" s="25" t="s">
        <v>623</v>
      </c>
      <c r="M339" s="20" t="s">
        <v>42</v>
      </c>
      <c r="N339" s="8" t="s">
        <v>1647</v>
      </c>
      <c r="O339" s="8" t="s">
        <v>1647</v>
      </c>
      <c r="P339" s="18"/>
      <c r="Q339" s="22"/>
      <c r="R339" s="18"/>
      <c r="S339" s="18"/>
      <c r="T339" s="18"/>
      <c r="U339" s="18"/>
      <c r="V339" s="18"/>
      <c r="W339" s="18"/>
      <c r="X339" s="19"/>
      <c r="Y339" s="20" t="s">
        <v>1410</v>
      </c>
      <c r="Z339" s="21" t="str">
        <f t="shared" si="1"/>
        <v>{"id":"M3-MyM-4a-A-3-BR","stimulus":"&lt;p&gt;Para colocar iluminação em uma cidade foram necessários &lt;span class=\"no-break\"&gt;{{Q1}} hm&lt;/span&gt; de cabo, enquanto em outra cidade vizinha precisou-se de &lt;span class=\"no-break\"&gt;{{Q2}} hm.&lt;/span&gt; Qual comprimento total de cabo foi utilizado para iluminar ambas as cidades?&lt;/p&gt;","template":"&lt;p&gt;Foram utilizados &lt;span class=\"no-break\"&gt;{{response}} hm&lt;/span&gt; de cabo.&lt;/p&gt;","hint":"&lt;p&gt;Para realizar somas com unidades de comprimento, todas as medidas devem ser expressas na mesma unidade.&lt;/p&gt;","feedback":"&lt;p&gt;Para realizar somas com unidades de comprimento, todas as medidas devem ser expressas na mesma unidade.&lt;/p&gt;","seed":{"parameters":[{"name":"Q1","label":null,"min":10,"max":90,"step":1},{"name":"Q2","label":null,"min":10,"max":90,"step":1}],"calculated":[{"name":"A1","label":"{{function}}","function":"{{Q1}}+{{Q2}}"}],"uniques":true},"algorithm":{"name":"calculateOperation","params":{"method":"equivLiteral","keyboard":"NUMERICAL"}}}</v>
      </c>
      <c r="AA339" s="21" t="s">
        <v>1665</v>
      </c>
      <c r="AB339" s="22" t="str">
        <f t="shared" si="2"/>
        <v>M3-MyM-4a-A-3</v>
      </c>
      <c r="AC339" s="22" t="str">
        <f t="shared" si="3"/>
        <v>M3-MyM-4a-A-3-BR</v>
      </c>
      <c r="AD339" s="20" t="s">
        <v>47</v>
      </c>
      <c r="AE339" s="24"/>
      <c r="AF339" s="9" t="s">
        <v>48</v>
      </c>
      <c r="AG339" s="9"/>
    </row>
    <row r="340" ht="112.5" customHeight="1">
      <c r="A340" s="9" t="s">
        <v>1666</v>
      </c>
      <c r="B340" s="69" t="s">
        <v>1667</v>
      </c>
      <c r="C340" s="9" t="s">
        <v>35</v>
      </c>
      <c r="D340" s="10" t="s">
        <v>36</v>
      </c>
      <c r="E340" s="11"/>
      <c r="F340" s="13" t="s">
        <v>1668</v>
      </c>
      <c r="G340" s="13"/>
      <c r="H340" s="12"/>
      <c r="I340" s="11" t="s">
        <v>38</v>
      </c>
      <c r="J340" s="11" t="s">
        <v>509</v>
      </c>
      <c r="K340" s="13" t="s">
        <v>1669</v>
      </c>
      <c r="L340" s="45" t="s">
        <v>1670</v>
      </c>
      <c r="M340" s="14" t="s">
        <v>42</v>
      </c>
      <c r="N340" s="8" t="s">
        <v>1671</v>
      </c>
      <c r="O340" s="8" t="s">
        <v>1672</v>
      </c>
      <c r="P340" s="18"/>
      <c r="Q340" s="22"/>
      <c r="R340" s="18"/>
      <c r="S340" s="18"/>
      <c r="T340" s="18"/>
      <c r="U340" s="18"/>
      <c r="V340" s="18"/>
      <c r="W340" s="18"/>
      <c r="X340" s="19"/>
      <c r="Y340" s="20" t="s">
        <v>1410</v>
      </c>
      <c r="Z340" s="21" t="str">
        <f t="shared" si="1"/>
        <v>{"id":"M3-MyM-4b-I-1-BR","stimulus":"&lt;p&gt;Arraste o resultado e a unidade corretos da seguinte multiplicação.&lt;/p&gt;","template":"&lt;p style=\"text-align: center\"&gt;{{Q1}} {{Q11}} × {{Q2}} = {{response}} {{response}}&lt;/p&gt;","hint":"&lt;p&gt;Efetue a multiplicação e expresse o resultado na unidade de comprimento dada.&lt;/p&gt;","feedback":"&lt;p&gt;Para multiplicar uma medida de comprimento por um número, realize a operação e expresse o resultado na mesma unidade inicial.&lt;/p&gt;","seed":{"parameters":[{"name":"Q1","label":null,"min":10,"max":999,"step":1},{"name":"Q2","label":null,"min":1,"max":9,"step":1},{"name":"Q4","label":null,"min":1,"max":9,"step":1},{"name":"Q11","list":["km","hm","dam","m","dm","cm","mm"]},{"name":"Q33","list":["km","hm","dam","m","dm","cm","mm"]},{"name":"Q44","list":["km","hm","dam","m","dm","cm","mm"]}],"calculated":[{"name":"A1","label":"{{function}}","function":"{{Q1}}*{{Q2}}"},{"name":"A3","label":"{{function}}","function":"{{Q1}}+{{Q2}}","incorrect":true},{"name":"A5","label":"{{function}}","function":"{{Q1}}*{{Q2}}+{{Q4}}","incorrect":true},{"name":"A6","label":"{{function}}","function":"{{Q1}}*{{Q4}}","incorrect":true},{"name":"A11","label":"{{Q11}}","function":"{{Q11}}"},{"name":"A33","label":"{{Q33}}","function":"{{Q33}}","incorrect":true},{"name":"A44","label":"{{Q44}}","function":"{{Q44}}","incorrect":true}],"uniques":true},"algorithm":{"name":"calculateOperation","template":"Cloze with drag &amp; drop","params":{"keyboard":"NUMERICAL"}}}</v>
      </c>
      <c r="AA340" s="21" t="s">
        <v>1673</v>
      </c>
      <c r="AB340" s="22" t="str">
        <f t="shared" si="2"/>
        <v>M3-MyM-4b-I-1</v>
      </c>
      <c r="AC340" s="22" t="str">
        <f t="shared" si="3"/>
        <v>M3-MyM-4b-I-1-BR</v>
      </c>
      <c r="AD340" s="20" t="s">
        <v>47</v>
      </c>
      <c r="AE340" s="9"/>
      <c r="AF340" s="9" t="s">
        <v>48</v>
      </c>
      <c r="AG340" s="9"/>
    </row>
    <row r="341" ht="112.5" customHeight="1">
      <c r="A341" s="9" t="s">
        <v>1666</v>
      </c>
      <c r="B341" s="69" t="s">
        <v>1667</v>
      </c>
      <c r="C341" s="9" t="s">
        <v>50</v>
      </c>
      <c r="D341" s="10" t="s">
        <v>36</v>
      </c>
      <c r="E341" s="11"/>
      <c r="F341" s="12" t="s">
        <v>1674</v>
      </c>
      <c r="G341" s="12"/>
      <c r="H341" s="12"/>
      <c r="I341" s="11" t="s">
        <v>38</v>
      </c>
      <c r="J341" s="11" t="s">
        <v>92</v>
      </c>
      <c r="K341" s="13" t="s">
        <v>1675</v>
      </c>
      <c r="L341" s="45" t="s">
        <v>691</v>
      </c>
      <c r="M341" s="14" t="s">
        <v>42</v>
      </c>
      <c r="N341" s="8" t="s">
        <v>1676</v>
      </c>
      <c r="O341" s="8" t="s">
        <v>1677</v>
      </c>
      <c r="P341" s="18"/>
      <c r="Q341" s="22"/>
      <c r="R341" s="18"/>
      <c r="S341" s="18"/>
      <c r="T341" s="18"/>
      <c r="U341" s="18"/>
      <c r="V341" s="18"/>
      <c r="W341" s="18"/>
      <c r="X341" s="19"/>
      <c r="Y341" s="20" t="s">
        <v>1410</v>
      </c>
      <c r="Z341" s="21" t="str">
        <f t="shared" si="1"/>
        <v>{"id":"M3-MyM-4b-E-1-BR","stimulus":"&lt;p&gt;Calcule a seguinte multiplicação.&lt;/p&gt;","template":"&lt;p style=\"text-align: center\"&gt;{{Q1}} {{Q11}} × {{Q2}} = {{response}} {{Q11}}&lt;/p&gt;","hint":"&lt;p&gt;Efetue a multiplicação e observe se o resultado está expresso na unidade de comprimento dada.&lt;/p&gt;","feedback":"&lt;p&gt;Para multiplicar uma medida de comprimento por um número, realize a operação e expresse o resultado na mesma unidade inicial.&lt;/p&gt;","seed":{"parameters":[{"name":"Q1","label":null,"min":10,"max":999,"step":1},{"name":"Q2","label":null,"min":1,"max":9,"step":1},{"name":"Q11","list":["km","hm","dam","m","dm","cm","mm"]}],"calculated":[{"name":"A1","label":"{{function}}","function":"{{Q1}}*{{Q2}}"}],"uniques":true},"algorithm":{"name":"calculateOperation","params":{"method":"equivLiteral","keyboard":"NUMERICAL"}}}</v>
      </c>
      <c r="AA341" s="21" t="s">
        <v>1678</v>
      </c>
      <c r="AB341" s="22" t="str">
        <f t="shared" si="2"/>
        <v>M3-MyM-4b-E-1</v>
      </c>
      <c r="AC341" s="22" t="str">
        <f t="shared" si="3"/>
        <v>M3-MyM-4b-E-1-BR</v>
      </c>
      <c r="AD341" s="20" t="s">
        <v>47</v>
      </c>
      <c r="AE341" s="9"/>
      <c r="AF341" s="9" t="s">
        <v>48</v>
      </c>
      <c r="AG341" s="9"/>
    </row>
    <row r="342" ht="112.5" customHeight="1">
      <c r="A342" s="9" t="s">
        <v>1666</v>
      </c>
      <c r="B342" s="69" t="s">
        <v>1667</v>
      </c>
      <c r="C342" s="9" t="s">
        <v>68</v>
      </c>
      <c r="D342" s="10" t="s">
        <v>36</v>
      </c>
      <c r="E342" s="11"/>
      <c r="F342" s="13" t="s">
        <v>1679</v>
      </c>
      <c r="G342" s="13"/>
      <c r="H342" s="12"/>
      <c r="I342" s="11" t="s">
        <v>38</v>
      </c>
      <c r="J342" s="11" t="s">
        <v>92</v>
      </c>
      <c r="K342" s="45" t="s">
        <v>1680</v>
      </c>
      <c r="L342" s="45" t="s">
        <v>691</v>
      </c>
      <c r="M342" s="14" t="s">
        <v>42</v>
      </c>
      <c r="N342" s="8" t="s">
        <v>1681</v>
      </c>
      <c r="O342" s="8" t="s">
        <v>1682</v>
      </c>
      <c r="P342" s="8"/>
      <c r="Q342" s="22"/>
      <c r="R342" s="18"/>
      <c r="S342" s="18"/>
      <c r="T342" s="18"/>
      <c r="U342" s="18"/>
      <c r="V342" s="18"/>
      <c r="W342" s="18"/>
      <c r="X342" s="19"/>
      <c r="Y342" s="20" t="s">
        <v>1410</v>
      </c>
      <c r="Z342" s="21" t="str">
        <f t="shared" si="1"/>
        <v>{"id":"M3-MyM-4b-A-1-BR","stimulus":"&lt;p&gt;Um caracol anda &lt;span class=\"no-break\"&gt;{{Q1}} m&lt;/span&gt; por dia. Em {{Q2}} dias, quantos metros ele andará?&lt;/p&gt;","template":"&lt;p&gt;O caracol irá andar &lt;span class=\"no-break\"&gt;{{response}} m.&lt;/span&gt;&lt;/p&gt;","hint":"&lt;p&gt;Multiplique os metros que o caracol anda em um dia pelo número de dias.&lt;/p&gt;","feedback":"&lt;p&gt;Para encontrar a distância que o caracol andará, multiplique {{Q1}} por {{Q2}} e expresse o produto em metros.&lt;/p&gt;","seed":{"parameters":[{"name":"Q1","label":null,"min":10,"max":24,"step":1},{"name":"Q2","label":null,"min":2,"max":9,"step":1}],"calculated":[{"name":"A1","label":"{{function}}","function":"{{Q1}}*{{Q2}}"}],"uniques":true},"algorithm":{"name":"calculateOperation","params":{"method":"equivLiteral","keyboard":"NUMERICAL"}}}</v>
      </c>
      <c r="AA342" s="21" t="s">
        <v>1683</v>
      </c>
      <c r="AB342" s="22" t="str">
        <f t="shared" si="2"/>
        <v>M3-MyM-4b-A-1</v>
      </c>
      <c r="AC342" s="22" t="str">
        <f t="shared" si="3"/>
        <v>M3-MyM-4b-A-1-BR</v>
      </c>
      <c r="AD342" s="20" t="s">
        <v>47</v>
      </c>
      <c r="AE342" s="9"/>
      <c r="AF342" s="9" t="s">
        <v>48</v>
      </c>
      <c r="AG342" s="9"/>
    </row>
    <row r="343" ht="112.5" customHeight="1">
      <c r="A343" s="9" t="s">
        <v>1666</v>
      </c>
      <c r="B343" s="69" t="s">
        <v>1667</v>
      </c>
      <c r="C343" s="9" t="s">
        <v>68</v>
      </c>
      <c r="D343" s="10" t="s">
        <v>36</v>
      </c>
      <c r="E343" s="11"/>
      <c r="F343" s="13" t="s">
        <v>1684</v>
      </c>
      <c r="G343" s="13"/>
      <c r="H343" s="12"/>
      <c r="I343" s="11" t="s">
        <v>38</v>
      </c>
      <c r="J343" s="11" t="s">
        <v>92</v>
      </c>
      <c r="K343" s="46" t="s">
        <v>1685</v>
      </c>
      <c r="L343" s="45" t="s">
        <v>691</v>
      </c>
      <c r="M343" s="14" t="s">
        <v>42</v>
      </c>
      <c r="N343" s="8" t="s">
        <v>1686</v>
      </c>
      <c r="O343" s="8" t="s">
        <v>1687</v>
      </c>
      <c r="P343" s="8"/>
      <c r="Q343" s="22"/>
      <c r="R343" s="18"/>
      <c r="S343" s="18"/>
      <c r="T343" s="18"/>
      <c r="U343" s="18"/>
      <c r="V343" s="18"/>
      <c r="W343" s="18"/>
      <c r="X343" s="19"/>
      <c r="Y343" s="20" t="s">
        <v>1410</v>
      </c>
      <c r="Z343" s="21" t="str">
        <f t="shared" si="1"/>
        <v>{"id":"M3-MyM-4b-A-2-BR","stimulus":"&lt;p&gt;Cada andar de um edifício em construção está a &lt;span class=\"no-break\"&gt;{{Q1}} cm&lt;/span&gt; de altura do térreo. A quantos centímetros do térreo fica o {{Q2}}º andar?&lt;/p&gt;","template":"&lt;p&gt;O {{Q2}}º andar está a &lt;span class=\"no-break\"&gt;{{response}} cm&lt;/span&gt; do térreo.&lt;/p&gt;","hint":"&lt;p&gt;Multiplique a medida da altura de um andar pelo número de andares.&lt;/p&gt;","feedback":"&lt;p&gt;Para saber a que altura está o {{Q2}}º andar, multiplique {{Q1}} por {{Q2}} e expresse o produto em centímetros.&lt;/p&gt;","seed":{"parameters":[{"name":"Q1","label":null,"min":280,"max":350,"step":1},{"name":"Q2","label":null,"min":2,"max":9,"step":1}],"calculated":[{"name":"A1","label":"{{function}}","function":"{{Q1}}*{{Q2}}"}],"uniques":true},"algorithm":{"name":"calculateOperation","params":{"method":"equivLiteral","keyboard":"NUMERICAL"}}}</v>
      </c>
      <c r="AA343" s="21" t="s">
        <v>1688</v>
      </c>
      <c r="AB343" s="22" t="str">
        <f t="shared" si="2"/>
        <v>M3-MyM-4b-A-2</v>
      </c>
      <c r="AC343" s="22" t="str">
        <f t="shared" si="3"/>
        <v>M3-MyM-4b-A-2-BR</v>
      </c>
      <c r="AD343" s="20" t="s">
        <v>47</v>
      </c>
      <c r="AE343" s="9"/>
      <c r="AF343" s="9" t="s">
        <v>48</v>
      </c>
      <c r="AG343" s="9"/>
    </row>
    <row r="344" ht="112.5" customHeight="1">
      <c r="A344" s="9" t="s">
        <v>1666</v>
      </c>
      <c r="B344" s="69" t="s">
        <v>1667</v>
      </c>
      <c r="C344" s="9" t="s">
        <v>68</v>
      </c>
      <c r="D344" s="10" t="s">
        <v>36</v>
      </c>
      <c r="E344" s="11"/>
      <c r="F344" s="23" t="s">
        <v>1689</v>
      </c>
      <c r="G344" s="23"/>
      <c r="H344" s="25"/>
      <c r="I344" s="24" t="s">
        <v>38</v>
      </c>
      <c r="J344" s="9" t="s">
        <v>156</v>
      </c>
      <c r="K344" s="34" t="s">
        <v>1690</v>
      </c>
      <c r="L344" s="34" t="s">
        <v>691</v>
      </c>
      <c r="M344" s="56" t="s">
        <v>42</v>
      </c>
      <c r="N344" s="23" t="s">
        <v>1691</v>
      </c>
      <c r="O344" s="23" t="s">
        <v>1692</v>
      </c>
      <c r="P344" s="18"/>
      <c r="Q344" s="22"/>
      <c r="R344" s="18"/>
      <c r="S344" s="18"/>
      <c r="T344" s="18"/>
      <c r="U344" s="18"/>
      <c r="V344" s="18"/>
      <c r="W344" s="18"/>
      <c r="X344" s="22"/>
      <c r="Y344" s="20" t="s">
        <v>1410</v>
      </c>
      <c r="Z344" s="21" t="str">
        <f t="shared" si="1"/>
        <v>{"id":"M3-MyM-4b-A-3-BR","stimulus":"&lt;p&gt;Um botânico verificou que uma árvore cresce &lt;span class=\"no-break\"&gt;{{Q1}} dm&lt;/span&gt; por ano. Quantos decímetros a árvore crescerá após {{Q2}} anos?&lt;/p&gt;","template":"&lt;p&gt;A árvore crescerá {{response}} dm.&lt;/p&gt;","hint":"&lt;p&gt;Multiplique a quantidade de decímetros que a árvore cresce por ano pelo número de anos.&lt;/p&gt;","feedback":"&lt;p&gt;Para descobrir quanto a árvore crescerá em {{Q2}} anos, multiplique {{Q1}} por {{Q2}} e expresse o produto em decímetros.&lt;/p&gt;","seed":{"parameters":[{"name":"Q1","label":null,"min":10,"max":50,"step":1},{"name":"Q2","label":null,"min":2,"max":9,"step":1}],"calculated":[{"name":"A1","label":"{{function}}","function":"{{Q1}}*{{Q2}}"}],"uniques":true},"algorithm":{"name":"calculateOperation","params":{"method":"equivLiteral","keyboard":"NUMERICAL"}}}</v>
      </c>
      <c r="AA344" s="21" t="s">
        <v>1693</v>
      </c>
      <c r="AB344" s="22" t="str">
        <f t="shared" si="2"/>
        <v>M3-MyM-4b-A-3</v>
      </c>
      <c r="AC344" s="22" t="str">
        <f t="shared" si="3"/>
        <v>M3-MyM-4b-A-3-BR</v>
      </c>
      <c r="AD344" s="20" t="s">
        <v>47</v>
      </c>
      <c r="AE344" s="24"/>
      <c r="AF344" s="9" t="s">
        <v>48</v>
      </c>
      <c r="AG344" s="9"/>
    </row>
    <row r="345" ht="112.5" customHeight="1">
      <c r="A345" s="9" t="s">
        <v>1666</v>
      </c>
      <c r="B345" s="69" t="s">
        <v>1667</v>
      </c>
      <c r="C345" s="9" t="s">
        <v>68</v>
      </c>
      <c r="D345" s="10" t="s">
        <v>36</v>
      </c>
      <c r="E345" s="11"/>
      <c r="F345" s="23" t="s">
        <v>1694</v>
      </c>
      <c r="G345" s="23"/>
      <c r="H345" s="25"/>
      <c r="I345" s="24" t="s">
        <v>38</v>
      </c>
      <c r="J345" s="9" t="s">
        <v>156</v>
      </c>
      <c r="K345" s="23" t="s">
        <v>1695</v>
      </c>
      <c r="L345" s="34" t="s">
        <v>691</v>
      </c>
      <c r="M345" s="56" t="s">
        <v>42</v>
      </c>
      <c r="N345" s="23" t="s">
        <v>1696</v>
      </c>
      <c r="O345" s="23" t="s">
        <v>1697</v>
      </c>
      <c r="P345" s="18"/>
      <c r="Q345" s="22"/>
      <c r="R345" s="18"/>
      <c r="S345" s="18"/>
      <c r="T345" s="18"/>
      <c r="U345" s="18"/>
      <c r="V345" s="18"/>
      <c r="W345" s="18"/>
      <c r="X345" s="22"/>
      <c r="Y345" s="20" t="s">
        <v>1410</v>
      </c>
      <c r="Z345" s="21" t="str">
        <f t="shared" si="1"/>
        <v>{"id":"M3-MyM-4b-A-4-BR","stimulus":"&lt;p&gt;Uma empresa utiliza {{Q1}} m de fio de lã para tricotar um par de meias. Quantos metros ela precisará para produzir {{Q2}} pares de meias?&lt;/p&gt;","template":"&lt;p&gt;Serão necessários {{response}} m de lã.&lt;/p&gt;","hint":"&lt;p&gt;Multiplique a quantidade de metros de lã de um par de meias pelo número de pares de meias.&lt;/p&gt;","feedback":"&lt;p&gt;Para saber a quantidade de lã necessária, multiplique {{Q1}} por {{Q2}} e expresse o produto em metros.&lt;/p&gt;","seed":{"parameters":[{"name":"Q1","label":null,"min":400,"max":500,"step":1},{"name":"Q2","label":null,"min":2,"max":9,"step":1}],"calculated":[{"name":"A1","label":"{{function}}","function":"{{Q1}}*{{Q2}}"}],"uniques":true},"algorithm":{"name":"calculateOperation","params":{"method":"equivLiteral","keyboard":"NUMERICAL"}}}</v>
      </c>
      <c r="AA345" s="21" t="s">
        <v>1698</v>
      </c>
      <c r="AB345" s="22" t="str">
        <f t="shared" si="2"/>
        <v>M3-MyM-4b-A-4</v>
      </c>
      <c r="AC345" s="22" t="str">
        <f t="shared" si="3"/>
        <v>M3-MyM-4b-A-4-BR</v>
      </c>
      <c r="AD345" s="20" t="s">
        <v>47</v>
      </c>
      <c r="AE345" s="24"/>
      <c r="AF345" s="9" t="s">
        <v>48</v>
      </c>
      <c r="AG345" s="9"/>
    </row>
    <row r="346" ht="112.5" customHeight="1">
      <c r="A346" s="9" t="s">
        <v>1666</v>
      </c>
      <c r="B346" s="69" t="s">
        <v>1667</v>
      </c>
      <c r="C346" s="9" t="s">
        <v>68</v>
      </c>
      <c r="D346" s="10" t="s">
        <v>36</v>
      </c>
      <c r="E346" s="11"/>
      <c r="F346" s="23" t="s">
        <v>1699</v>
      </c>
      <c r="G346" s="23"/>
      <c r="H346" s="25"/>
      <c r="I346" s="24" t="s">
        <v>38</v>
      </c>
      <c r="J346" s="9" t="s">
        <v>156</v>
      </c>
      <c r="K346" s="34" t="s">
        <v>1700</v>
      </c>
      <c r="L346" s="34" t="s">
        <v>691</v>
      </c>
      <c r="M346" s="56" t="s">
        <v>42</v>
      </c>
      <c r="N346" s="23" t="s">
        <v>1701</v>
      </c>
      <c r="O346" s="23" t="s">
        <v>1702</v>
      </c>
      <c r="P346" s="18"/>
      <c r="Q346" s="22"/>
      <c r="R346" s="18"/>
      <c r="S346" s="18"/>
      <c r="T346" s="18"/>
      <c r="U346" s="18"/>
      <c r="V346" s="18"/>
      <c r="W346" s="18"/>
      <c r="X346" s="22"/>
      <c r="Y346" s="20" t="s">
        <v>1410</v>
      </c>
      <c r="Z346" s="21" t="str">
        <f t="shared" si="1"/>
        <v>{"id":"M3-MyM-4b-A-5-BR","stimulus":"&lt;p&gt;Em uma fábrica, são usados {{Q1}} cm de fita adesiva para embalar uma caixa. Se em um dia foram empacotadas {{Q2}} caixas, quantos centímetros de fita foram usados?&lt;/p&gt;","template":"&lt;p&gt;Foram utilizados {{response}} cm de fita adesiva.&lt;/p&gt;","hint":"&lt;p&gt;Multiplique a quantidade de fita para uma caixa pelo número de caixas.&lt;/p&gt;","feedback":"&lt;p&gt;Para descobrir quanta fita foi necessária, multiplique {{Q1}} por {{Q2}} e expresse o produto em centímetros.&lt;/p&gt;","seed":{"parameters":[{"name":"Q1","label":null,"min":10,"max":500,"step":1},{"name":"Q2","label":null,"min":2,"max":9,"step":1}],"calculated":[{"name":"A1","label":"{{function}}","function":"{{Q1}}*{{Q2}}"}],"uniques":true},"algorithm":{"name":"calculateOperation","params":{"method":"equivLiteral","keyboard":"NUMERICAL"}}}</v>
      </c>
      <c r="AA346" s="21" t="s">
        <v>1703</v>
      </c>
      <c r="AB346" s="22" t="str">
        <f t="shared" si="2"/>
        <v>M3-MyM-4b-A-5</v>
      </c>
      <c r="AC346" s="22" t="str">
        <f t="shared" si="3"/>
        <v>M3-MyM-4b-A-5-BR</v>
      </c>
      <c r="AD346" s="20" t="s">
        <v>47</v>
      </c>
      <c r="AE346" s="24"/>
      <c r="AF346" s="9" t="s">
        <v>48</v>
      </c>
      <c r="AG346" s="9"/>
    </row>
    <row r="347" ht="112.5" customHeight="1">
      <c r="A347" s="9" t="s">
        <v>1704</v>
      </c>
      <c r="B347" s="69" t="s">
        <v>1705</v>
      </c>
      <c r="C347" s="9" t="s">
        <v>35</v>
      </c>
      <c r="D347" s="10" t="s">
        <v>36</v>
      </c>
      <c r="E347" s="11"/>
      <c r="F347" s="13" t="s">
        <v>1706</v>
      </c>
      <c r="G347" s="13"/>
      <c r="H347" s="12" t="s">
        <v>1707</v>
      </c>
      <c r="I347" s="11" t="s">
        <v>38</v>
      </c>
      <c r="J347" s="20" t="s">
        <v>278</v>
      </c>
      <c r="K347" s="13" t="s">
        <v>1708</v>
      </c>
      <c r="L347" s="46" t="s">
        <v>113</v>
      </c>
      <c r="M347" s="14" t="s">
        <v>42</v>
      </c>
      <c r="N347" s="25" t="s">
        <v>1709</v>
      </c>
      <c r="O347" s="25" t="s">
        <v>1710</v>
      </c>
      <c r="P347" s="18"/>
      <c r="Q347" s="22"/>
      <c r="R347" s="18"/>
      <c r="S347" s="18"/>
      <c r="T347" s="18"/>
      <c r="U347" s="18"/>
      <c r="V347" s="18"/>
      <c r="W347" s="18"/>
      <c r="X347" s="19"/>
      <c r="Y347" s="20" t="s">
        <v>1410</v>
      </c>
      <c r="Z347" s="21" t="str">
        <f t="shared" si="1"/>
        <v>{"id":"M3-MyM-5a-I-1-BR","stimulus":"&lt;p&gt;Selecione a afirmação correta.&lt;/p&gt;","hint":"&lt;p&gt;O litro é a principal unidade de medida de capacidade.&lt;/p&gt;&lt;p style=\"text-align: center\"&gt;1 l = 10 dl = 100 cl&lt;/p&gt;","feedback":"&lt;p&gt;O litro é a principal unidade de medida de capacidade.&lt;/p&gt;&lt;p style=\"text-align: center\"&gt;1 l = 10 dl = 100 cl&lt;/p&gt;","seed":{"parameters":[{"name":"Q1","label":null,"min":1,"max":9,"step":1},{"name":"Q3","label":null,"min":1,"max":30,"step":1},{"name":"Q5","label":null,"min":1,"max":90,"step":1},{"name":"Q7","label":null,"min":1,"max":90,"step":1}],"calculated":[{"name":"A1","label":"Uma garrafa tem uma capacidade de 50 cl."},{"name":"A2","label":"Um copo tem capacidade de 20 cl."},{"name":"A3","label":"Uma banheira tem uma capacidade de 100 l."},{"name":"A4","label":"Uma galão tem capacidade de 20 litros."},{"name":"A5","label":"Uma garrafa tem capacidade de {{Q1}} cl.","incorrect":true,"feedback":"&lt;p&gt;A capacidade de uma garrafa é geralmente entre 30 cl e 1,5 l.&lt;/p&gt;"},{"name":"A6","label":"Um copo tem capacidade de {{Q3}} l.","incorrect":true,"feedback":"&lt;p&gt;A capacidade de um copo é geralmente cerca de 20 cl.&lt;/p&gt;"},{"name":"A7","label":"Uma banheira tem uma capacidade de {{Q5}} dl.","incorrect":true,"feedback":"&lt;p&gt;A capacidade de uma banheira é geralmente entre 100 l e 150 l.&lt;/p&gt;"},{"name":"A8","label":"Um galão tem capacidade de {{Q7}} cl.","incorrect":true,"feedback":"&lt;p&gt;A capacidade de um galão é geralmente entre 5 l e 25 l.&lt;/p&gt;"}],"uniques":true},"algorithm":{"name":"trueFalse","template":"Multiple choice – standard","params":{"countCorrect":1,"countIncorrect":2,"showCheckIcon":true}}}</v>
      </c>
      <c r="AA347" s="21" t="s">
        <v>1711</v>
      </c>
      <c r="AB347" s="22" t="str">
        <f t="shared" si="2"/>
        <v>M3-MyM-5a-I-1</v>
      </c>
      <c r="AC347" s="22" t="str">
        <f t="shared" si="3"/>
        <v>M3-MyM-5a-I-1-BR</v>
      </c>
      <c r="AD347" s="20" t="s">
        <v>47</v>
      </c>
      <c r="AE347" s="9"/>
      <c r="AF347" s="9" t="s">
        <v>48</v>
      </c>
      <c r="AG347" s="9"/>
    </row>
    <row r="348" ht="112.5" customHeight="1">
      <c r="A348" s="9" t="s">
        <v>1704</v>
      </c>
      <c r="B348" s="69" t="s">
        <v>1705</v>
      </c>
      <c r="C348" s="9" t="s">
        <v>50</v>
      </c>
      <c r="D348" s="10" t="s">
        <v>36</v>
      </c>
      <c r="E348" s="11"/>
      <c r="F348" s="76" t="s">
        <v>1712</v>
      </c>
      <c r="G348" s="76"/>
      <c r="H348" s="77"/>
      <c r="I348" s="24" t="s">
        <v>38</v>
      </c>
      <c r="J348" s="24" t="s">
        <v>52</v>
      </c>
      <c r="K348" s="78" t="s">
        <v>1713</v>
      </c>
      <c r="L348" s="25" t="s">
        <v>1714</v>
      </c>
      <c r="M348" s="24" t="s">
        <v>42</v>
      </c>
      <c r="N348" s="25" t="s">
        <v>1709</v>
      </c>
      <c r="O348" s="76" t="s">
        <v>1715</v>
      </c>
      <c r="P348" s="18"/>
      <c r="Q348" s="22"/>
      <c r="R348" s="18"/>
      <c r="S348" s="18"/>
      <c r="T348" s="18"/>
      <c r="U348" s="18"/>
      <c r="V348" s="18"/>
      <c r="W348" s="18"/>
      <c r="X348" s="19"/>
      <c r="Y348" s="20" t="s">
        <v>1410</v>
      </c>
      <c r="Z348" s="21" t="str">
        <f t="shared" si="1"/>
        <v>{"id":"M3-MyM-5a-E-1-BR","stimulus":"&lt;p&gt;Escreva, na forma abreviada, em qual dessas unidades de capacidade as seguintes medidas são melhor expressas: litros, decilitros ou centilitros.&lt;/p&gt;","template":"&lt;p&gt;O tanque de um carro tem capacidade de {{Q1}} {{response}}.&lt;/p&gt;&lt;p&gt;Um copo tem capacidade de {{Q2}} {{response}}.&lt;/p&gt;&lt;p&gt;Um frasco de álcool em gel de bolso tem uma capacidade de aproximadamente {{Q3}} {{response}}.&lt;/p&gt;","hint":"&lt;p&gt;O litro é a principal unidade de medida de capacidade.&lt;/p&gt;&lt;p style=\"text-align: center\"&gt;1 l = 10 dl = 100 cl&lt;/p&gt;","feedback":"&lt;p&gt;O litro é a principal unidade de medida de capacidade.&lt;/p&gt;&lt;p style=\"text-align: center\"&gt;1 l = 10 dl = 100 cl&lt;/p&gt;","seed":{"parameters":[{"name":"Q1","label":null,"min":40,"max":70,"step":1},{"name":"Q2","label":null,"min":2,"max":3,"step":1},{"name":"Q3","label":null,"min":5,"max":10,"step":1}],"calculated":[{"name":"A1","label":"l","feedback":"&lt;p&gt;A capacidade de um tanque de carro é geralmente de 40 l a 120 l.&lt;/p&gt;"},{"name":"A2","label":"dl","feedback":"&lt;p&gt;A capacidade de um copo é geralmente 2 cl.&lt;/p&gt;"},{"name":"A3","label":"cl","feedback":"&lt;p&gt;A capacidade de um frasco de ácool em gel é geralmente de 3 ml a 10 ml.&lt;/p&gt;"}],"uniques":true},"algorithm":{"name":"calculateOperation","template":"Cloze with text"}}</v>
      </c>
      <c r="AA348" s="21" t="s">
        <v>1716</v>
      </c>
      <c r="AB348" s="22" t="str">
        <f t="shared" si="2"/>
        <v>M3-MyM-5a-E-1</v>
      </c>
      <c r="AC348" s="22" t="str">
        <f t="shared" si="3"/>
        <v>M3-MyM-5a-E-1-BR</v>
      </c>
      <c r="AD348" s="20" t="s">
        <v>47</v>
      </c>
      <c r="AE348" s="9"/>
      <c r="AF348" s="9" t="s">
        <v>48</v>
      </c>
      <c r="AG348" s="9"/>
    </row>
    <row r="349" ht="112.5" customHeight="1">
      <c r="A349" s="9" t="s">
        <v>1704</v>
      </c>
      <c r="B349" s="69" t="s">
        <v>1705</v>
      </c>
      <c r="C349" s="9" t="s">
        <v>50</v>
      </c>
      <c r="D349" s="10" t="s">
        <v>36</v>
      </c>
      <c r="E349" s="11"/>
      <c r="F349" s="76" t="s">
        <v>1717</v>
      </c>
      <c r="G349" s="76"/>
      <c r="H349" s="77"/>
      <c r="I349" s="24" t="s">
        <v>38</v>
      </c>
      <c r="J349" s="24" t="s">
        <v>52</v>
      </c>
      <c r="K349" s="78" t="s">
        <v>1718</v>
      </c>
      <c r="L349" s="25" t="s">
        <v>1719</v>
      </c>
      <c r="M349" s="24" t="s">
        <v>42</v>
      </c>
      <c r="N349" s="25" t="s">
        <v>1709</v>
      </c>
      <c r="O349" s="76" t="s">
        <v>1720</v>
      </c>
      <c r="P349" s="18"/>
      <c r="Q349" s="22"/>
      <c r="R349" s="18"/>
      <c r="S349" s="18"/>
      <c r="T349" s="18"/>
      <c r="U349" s="18"/>
      <c r="V349" s="18"/>
      <c r="W349" s="18"/>
      <c r="X349" s="19"/>
      <c r="Y349" s="20" t="s">
        <v>1410</v>
      </c>
      <c r="Z349" s="21" t="str">
        <f t="shared" si="1"/>
        <v>{"id":"M3-MyM-5a-E-2-BR","stimulus":"&lt;p&gt;Escreva, na forma abreviada, em qual dessas unidades de capacidade as seguintes medidas são melhor expressas: litros, decilitros ou centilitros.&lt;/p&gt;","template":"&lt;p&gt;A capacidade de um pote de geleia é {{Q1}} {{response}}.&lt;/p&gt;&lt;p&gt;Recomenda-se beber cerca de {{Q2}} {{response}} de água por dia.&lt;/p&gt;&lt;p&gt;Uma caixa de leite tem uma capacidade de {{Q3}} {{response}}.&lt;/p&gt;","hint":"&lt;p&gt;O litro é a principal unidade de medida de capacidade.&lt;/p&gt;&lt;p style=\"text-align: center\"&gt;1 l = 10 dl = 100 cl&lt;/p&gt;","feedback":"&lt;p&gt;O litro é a principal unidade de medida de capacidade.&lt;/p&gt;&lt;p style=\"text-align: center\"&gt;1 l = 10 dl = 100 cl&lt;/p&gt;","seed":{"parameters":[{"name":"Q1","label":null,"min":40,"max":50,"step":1},{"name":"Q2","label":null,"list":[2,3]},{"name":"Q3","label":null,"min":9.5,"max":10,"step":0.1}],"calculated":[{"name":"A1","label":"cl","feedback":"&lt;p&gt;A capacidade de um pote de geleia é geralmente de 40 cl e 50 cl.&lt;/p&gt;"},{"name":"A2","label":"l","feedback":"&lt;p&gt;Recomenda-se beber entre 2 l e 3 l de água por dia.&lt;/p&gt;"},{"name":"A3","label":"dl","feedback":"&lt;p&gt;A capacidade de uma caixa de leite é geralmente 10 dl.&lt;/p&gt;"}],"uniques":true},"algorithm":{"name":"calculateOperation","template":"Cloze with text"}}</v>
      </c>
      <c r="AA349" s="21" t="s">
        <v>1721</v>
      </c>
      <c r="AB349" s="22" t="str">
        <f t="shared" si="2"/>
        <v>M3-MyM-5a-E-2</v>
      </c>
      <c r="AC349" s="22" t="str">
        <f t="shared" si="3"/>
        <v>M3-MyM-5a-E-2-BR</v>
      </c>
      <c r="AD349" s="20" t="s">
        <v>47</v>
      </c>
      <c r="AE349" s="9"/>
      <c r="AF349" s="9" t="s">
        <v>48</v>
      </c>
      <c r="AG349" s="9"/>
    </row>
    <row r="350" ht="112.5" customHeight="1">
      <c r="A350" s="9" t="s">
        <v>1704</v>
      </c>
      <c r="B350" s="69" t="s">
        <v>1705</v>
      </c>
      <c r="C350" s="9" t="s">
        <v>50</v>
      </c>
      <c r="D350" s="10" t="s">
        <v>36</v>
      </c>
      <c r="E350" s="11"/>
      <c r="F350" s="76" t="s">
        <v>1722</v>
      </c>
      <c r="G350" s="76"/>
      <c r="H350" s="77"/>
      <c r="I350" s="24" t="s">
        <v>38</v>
      </c>
      <c r="J350" s="24" t="s">
        <v>52</v>
      </c>
      <c r="K350" s="78" t="s">
        <v>1723</v>
      </c>
      <c r="L350" s="25" t="s">
        <v>1724</v>
      </c>
      <c r="M350" s="24" t="s">
        <v>42</v>
      </c>
      <c r="N350" s="25" t="s">
        <v>1709</v>
      </c>
      <c r="O350" s="76" t="s">
        <v>1725</v>
      </c>
      <c r="P350" s="18"/>
      <c r="Q350" s="22"/>
      <c r="R350" s="18"/>
      <c r="S350" s="18"/>
      <c r="T350" s="18"/>
      <c r="U350" s="18"/>
      <c r="V350" s="18"/>
      <c r="W350" s="18"/>
      <c r="X350" s="19"/>
      <c r="Y350" s="20" t="s">
        <v>1410</v>
      </c>
      <c r="Z350" s="21" t="str">
        <f t="shared" si="1"/>
        <v>{"id":"M3-MyM-5a-E-3-BR","stimulus":"&lt;p&gt;Escreva, na forma abreviada, em qual dessas unidades de capacidade as seguintes medidas são melhor expressas: litros, decilitros ou centilitros.&lt;/p&gt;","template":"&lt;p&gt;Uma garrafa de água mineral tem capacidade de {{Q1}} {{response}}.&lt;/p&gt;&lt;p&gt;Um galão de água tem capacidade de {{Q2}} {{response}}.&lt;/p&gt;&lt;p&gt;Uma lata de refrigerante tem capacidade de {{Q3}} {{response}}.&lt;/p&gt;","hint":"&lt;p&gt;O litro é a principal unidade de medida de capacidade.&lt;/p&gt;&lt;p style=\"text-align: center\"&gt;1 l = 10 dl = 100 cl&lt;/p&gt;","feedback":"&lt;p&gt;O litro é a principal unidade de medida de capacidade.&lt;/p&gt;&lt;p style=\"text-align: center\"&gt;1 l = 10 dl = 100 cl&lt;/p&gt;","seed":{"parameters":[{"name":"Q1","label":null,"list":[3,4,5,6]},{"name":"Q2","label":null,"list":[2,3,4,5]},{"name":"Q3","label":null,"min":25,"max":35,"step":1}],"calculated":[{"name":"A1","label":"dl","feedback":"&lt;p&gt;A capacidade de uma garrafa de água mineral é normalmente entre 3 dl e 6 dl.&lt;/p&gt;"},{"name":"A2","label":"l","feedback":"&lt;p&gt;A capacidade de um galão de água é geralmente entre 2 l e 5 l.&lt;/p&gt;"},{"name":"A3","label":"cl","feedback":"&lt;p&gt;A capacidade de uma lata de refrigerante é geralmente cerca de 25 cl.&lt;/p&gt;"}],"uniques":true},"algorithm":{"name":"calculateOperation","template":"Cloze with text"}}</v>
      </c>
      <c r="AA350" s="21" t="s">
        <v>1726</v>
      </c>
      <c r="AB350" s="22" t="str">
        <f t="shared" si="2"/>
        <v>M3-MyM-5a-E-3</v>
      </c>
      <c r="AC350" s="22" t="str">
        <f t="shared" si="3"/>
        <v>M3-MyM-5a-E-3-BR</v>
      </c>
      <c r="AD350" s="20" t="s">
        <v>47</v>
      </c>
      <c r="AE350" s="9"/>
      <c r="AF350" s="9" t="s">
        <v>48</v>
      </c>
      <c r="AG350" s="9"/>
    </row>
    <row r="351" ht="112.5" customHeight="1">
      <c r="A351" s="9" t="s">
        <v>1727</v>
      </c>
      <c r="B351" s="69" t="s">
        <v>1728</v>
      </c>
      <c r="C351" s="9" t="s">
        <v>35</v>
      </c>
      <c r="D351" s="10" t="s">
        <v>36</v>
      </c>
      <c r="E351" s="11"/>
      <c r="F351" s="12" t="s">
        <v>1729</v>
      </c>
      <c r="G351" s="12"/>
      <c r="H351" s="8"/>
      <c r="I351" s="22" t="s">
        <v>38</v>
      </c>
      <c r="J351" s="22" t="s">
        <v>509</v>
      </c>
      <c r="K351" s="12" t="s">
        <v>1730</v>
      </c>
      <c r="L351" s="13" t="s">
        <v>1731</v>
      </c>
      <c r="M351" s="11" t="s">
        <v>42</v>
      </c>
      <c r="N351" s="8" t="s">
        <v>1732</v>
      </c>
      <c r="O351" s="8" t="s">
        <v>1733</v>
      </c>
      <c r="P351" s="18"/>
      <c r="Q351" s="22"/>
      <c r="R351" s="18"/>
      <c r="S351" s="18"/>
      <c r="T351" s="18"/>
      <c r="U351" s="18"/>
      <c r="V351" s="18"/>
      <c r="W351" s="18"/>
      <c r="X351" s="22"/>
      <c r="Y351" s="20" t="s">
        <v>1410</v>
      </c>
      <c r="Z351" s="21" t="str">
        <f t="shared" si="1"/>
        <v>{"id":"M3-MyM-5b-I-1-BR","stimulus":"&lt;p&gt;Arraste os números para que as conversões de unidade fiquem corretas.&lt;/p&gt;","template":"&lt;p style=\"text-align: center\"&gt;{{response}} l = {{response}} dl = {{response}} cl&lt;/p&gt;","hint":"&lt;p&gt;A equivalência entre litros, decilitros e centilitros é:&lt;/p&gt;&lt;p style=\"text-align: center\"&gt;1 l = 10 dl = 100 cl&lt;/p&gt;","feedback":"&lt;p&gt;A equivalência entre litros, decilitros e centilitros é:&lt;/p&gt;&lt;p style=\"text-align: center\"&gt;1 l = 10 dl = 100 cl&lt;/p&gt;","seed":{"parameters":[{"name":"Q1","label":null,"min":2,"max":20,"step":1},{"name":"Q2","label":null,"min":2,"max":20,"step":1},{"name":"Q3","label":null,"min":2,"max":20,"step":1}],"calculated":[{"name":"TA1","label":null,"function":"{{Q1}}","temp":true},{"name":"TA2","label":null,"function":"{{Q1}}*10","temp":true},{"name":"TA3","label":null,"function":"{{Q1}}*100","temp":true},{"name":"TA4","label":null,"function":"{{Q2}}*10","temp":true},{"name":"TA5","label":null,"function":"{{Q3}}*100","temp":true},{"name":"A1","label":"{{Q1}}","function":"{{Q1}}","feedback":"&lt;p&gt;Para calcular essa equivalência, divida os decilitros por 10:&lt;/p&gt;&lt;p&gt;{{TA2}} dl = {{function}} : 10 = {{Q1}} l&lt;/p&gt;"},{"name":"A2","label":"{{Q1}} × 10","function":"{{Q1}}*10","feedback":"&lt;p&gt;Para calcular essa equivalência, multiplique os litros por 10:&lt;/p&gt;&lt;p style=\"text-align: center\"&gt;{{Q1}} l = {{Q1}} × 10 = {{function}} dl&lt;/p&gt;"},{"name":"A3","label":"{{Q1}} × 100","function":"{{Q1}}*100","feedback":"&lt;p&gt;Para calcular essa equivalência, multiplique os litros por 100:&lt;/p&gt;&lt;p style=\"text-align: center\"&gt;{{Q1}} l = {{Q1}} × 100 = {{function}} cl&lt;/p&gt;"},{"name":"A4","label":"{{Q2}} × 10","function":"{{Q2}}*10","incorrect":true},{"name":"A5","label":"{{Q3}} × 100","function":"{{Q3}}*100","incorrect":true}],"uniques":true},"algorithm":{"name":"calculateOperation","template":"Cloze with drag &amp; drop","params":{"keyboard":"NUMERICAL"}}}</v>
      </c>
      <c r="AA351" s="21" t="s">
        <v>1734</v>
      </c>
      <c r="AB351" s="22" t="str">
        <f t="shared" si="2"/>
        <v>M3-MyM-5b-I-1</v>
      </c>
      <c r="AC351" s="22" t="str">
        <f t="shared" si="3"/>
        <v>M3-MyM-5b-I-1-BR</v>
      </c>
      <c r="AD351" s="20" t="s">
        <v>47</v>
      </c>
      <c r="AE351" s="24"/>
      <c r="AF351" s="9" t="s">
        <v>48</v>
      </c>
      <c r="AG351" s="9"/>
    </row>
    <row r="352" ht="112.5" customHeight="1">
      <c r="A352" s="9" t="s">
        <v>1727</v>
      </c>
      <c r="B352" s="69" t="s">
        <v>1728</v>
      </c>
      <c r="C352" s="9" t="s">
        <v>50</v>
      </c>
      <c r="D352" s="10" t="s">
        <v>36</v>
      </c>
      <c r="E352" s="11"/>
      <c r="F352" s="12" t="s">
        <v>1735</v>
      </c>
      <c r="G352" s="12"/>
      <c r="H352" s="8"/>
      <c r="I352" s="11" t="s">
        <v>38</v>
      </c>
      <c r="J352" s="11" t="s">
        <v>92</v>
      </c>
      <c r="K352" s="12" t="s">
        <v>1736</v>
      </c>
      <c r="L352" s="13" t="s">
        <v>1737</v>
      </c>
      <c r="M352" s="11" t="s">
        <v>42</v>
      </c>
      <c r="N352" s="8" t="s">
        <v>1738</v>
      </c>
      <c r="O352" s="8" t="s">
        <v>1739</v>
      </c>
      <c r="P352" s="18"/>
      <c r="Q352" s="22"/>
      <c r="R352" s="18"/>
      <c r="S352" s="18"/>
      <c r="T352" s="18"/>
      <c r="U352" s="18"/>
      <c r="V352" s="18"/>
      <c r="W352" s="18"/>
      <c r="X352" s="22"/>
      <c r="Y352" s="20" t="s">
        <v>1410</v>
      </c>
      <c r="Z352" s="21" t="str">
        <f t="shared" si="1"/>
        <v>{"id":"M3-MyM-5b-E-1-BR","stimulus":"&lt;p&gt;Calcule as seguintes conversões.&lt;/p&gt;","template":"&lt;p style=\"text-align: center\"&gt;{{Q1}} l = {{response}} dl&lt;/p&gt;&lt;p style=\"text-align: center\"&gt;{{Q2}} dl = {{response}} cl&lt;/p&gt;","hint":"&lt;p&gt;A equivalência entre litros, decilitros e centilitros é:&lt;/p&gt;&lt;p style=\"text-align: center\"&gt;1 l = 10 dl = 100 cl&lt;/p&gt;","feedback":"&lt;p&gt;A equivalência entre litros, decilitros e centilitros é:&lt;/p&gt;&lt;p style=\"text-align: center\"&gt;1 l = 10 dl = 100 cl&lt;/p&gt;","seed":{"parameters":[{"name":"Q1","label":null,"min":10,"max":200,"step":1},{"name":"Q2","label":null,"min":10,"max":200,"step":1}],"calculated":[{"name":"A1","label":"{{function}}","function":"{{Q1}}*10","feedback":"&lt;p&gt;Para calcular essa equivalência, multiplique os litros por 10:&lt;/p&gt;&lt;p style=\"text-align: center\"&gt;{{Q1}} l = {{Q1}} × 10 = {{function}} dl&lt;/p&gt;"},{"name":"A2","label":"{{function}}","function":"{{Q2}}*10","feedback":"&lt;p&gt;Para calcular essa equivalência, multiplique os decilitros por 10:&lt;/p&gt;&lt;p style=\"text-align: center\"&gt;{{Q2}} dl = {{Q2}} × 10 = {{function}} cl&lt;/p&gt;"}],"uniques":true},"algorithm":{"name":"calculateOperation","params":{"method":"equivLiteral","keyboard":"NUMERICAL"}}}</v>
      </c>
      <c r="AA352" s="21" t="s">
        <v>1740</v>
      </c>
      <c r="AB352" s="22" t="str">
        <f t="shared" si="2"/>
        <v>M3-MyM-5b-E-1</v>
      </c>
      <c r="AC352" s="22" t="str">
        <f t="shared" si="3"/>
        <v>M3-MyM-5b-E-1-BR</v>
      </c>
      <c r="AD352" s="20" t="s">
        <v>47</v>
      </c>
      <c r="AE352" s="24"/>
      <c r="AF352" s="9" t="s">
        <v>48</v>
      </c>
      <c r="AG352" s="9"/>
    </row>
    <row r="353" ht="112.5" customHeight="1">
      <c r="A353" s="9" t="s">
        <v>1727</v>
      </c>
      <c r="B353" s="69" t="s">
        <v>1728</v>
      </c>
      <c r="C353" s="9" t="s">
        <v>50</v>
      </c>
      <c r="D353" s="10" t="s">
        <v>36</v>
      </c>
      <c r="E353" s="11"/>
      <c r="F353" s="12" t="s">
        <v>1741</v>
      </c>
      <c r="G353" s="12"/>
      <c r="H353" s="8"/>
      <c r="I353" s="11" t="s">
        <v>38</v>
      </c>
      <c r="J353" s="11" t="s">
        <v>92</v>
      </c>
      <c r="K353" s="12" t="s">
        <v>1742</v>
      </c>
      <c r="L353" s="13" t="s">
        <v>1743</v>
      </c>
      <c r="M353" s="11" t="s">
        <v>42</v>
      </c>
      <c r="N353" s="8" t="s">
        <v>1738</v>
      </c>
      <c r="O353" s="8" t="s">
        <v>1744</v>
      </c>
      <c r="P353" s="18"/>
      <c r="Q353" s="22"/>
      <c r="R353" s="18"/>
      <c r="S353" s="18"/>
      <c r="T353" s="18"/>
      <c r="U353" s="18"/>
      <c r="V353" s="18"/>
      <c r="W353" s="18"/>
      <c r="X353" s="22"/>
      <c r="Y353" s="20" t="s">
        <v>1410</v>
      </c>
      <c r="Z353" s="21" t="str">
        <f t="shared" si="1"/>
        <v>{"id":"M3-MyM-5b-E-2-BR","stimulus":"&lt;p&gt;Calcule as seguintes conversões.&lt;/p&gt;","template":"&lt;p style=\"text-align: center\"&gt;{{Q3}} dl = {{response}} cl&lt;/p&gt;&lt;p style=\"text-align: center\"&gt;{{Q1}} l = {{response}} dl&lt;/p&gt;","hint":"&lt;p&gt;A equivalência entre litros, decilitros e centilitros é:&lt;/p&gt;&lt;p style=\"text-align: center\"&gt;1 l = 10 dl = 100 cl&lt;/p&gt;","feedback":"&lt;p&gt;A equivalência entre litros, decilitros e centilitros é:&lt;/p&gt;&lt;p style=\"text-align: center\"&gt;1 l = 10 dl = 100 cl&lt;/p&gt;","seed":{"parameters":[{"name":"Q1","label":null,"min":10,"max":200,"step":1},{"name":"Q3","label":null,"min":10,"max":200,"step":1}],"calculated":[{"name":"A3","label":"{{function}}","function":"{{Q3}}*10","feedback":"&lt;p&gt;Para calcular essa equivalência, multiplique os decilitros por 10:&lt;/p&gt;&lt;p style=\"text-align: center\"&gt;{{Q3}} dl = {{Q3}} × 10 = {{function}} cl&lt;/p&gt;"},{"name":"A1","label":"{{function}}","function":"{{Q1}}*10","feedback":"&lt;p&gt;Para calcular essa equivalência, multiplique os litros por 10:&lt;/p&gt;&lt;p style=\"text-align: center\"&gt;{{Q1}} l = {{Q1}} × 10 = {{function}} dl&lt;/p&gt;"}],"uniques":true},"algorithm":{"name":"calculateOperation","params":{"method":"equivLiteral","keyboard":"NUMERICAL"}}}</v>
      </c>
      <c r="AA353" s="21" t="s">
        <v>1745</v>
      </c>
      <c r="AB353" s="22" t="str">
        <f t="shared" si="2"/>
        <v>M3-MyM-5b-E-2</v>
      </c>
      <c r="AC353" s="22" t="str">
        <f t="shared" si="3"/>
        <v>M3-MyM-5b-E-2-BR</v>
      </c>
      <c r="AD353" s="20" t="s">
        <v>47</v>
      </c>
      <c r="AE353" s="24"/>
      <c r="AF353" s="9" t="s">
        <v>48</v>
      </c>
      <c r="AG353" s="9"/>
    </row>
    <row r="354" ht="112.5" customHeight="1">
      <c r="A354" s="9" t="s">
        <v>1727</v>
      </c>
      <c r="B354" s="69" t="s">
        <v>1728</v>
      </c>
      <c r="C354" s="9" t="s">
        <v>50</v>
      </c>
      <c r="D354" s="10" t="s">
        <v>36</v>
      </c>
      <c r="E354" s="11"/>
      <c r="F354" s="12" t="s">
        <v>1746</v>
      </c>
      <c r="G354" s="12"/>
      <c r="H354" s="8"/>
      <c r="I354" s="11" t="s">
        <v>38</v>
      </c>
      <c r="J354" s="11" t="s">
        <v>92</v>
      </c>
      <c r="K354" s="12" t="s">
        <v>1747</v>
      </c>
      <c r="L354" s="13" t="s">
        <v>1748</v>
      </c>
      <c r="M354" s="11" t="s">
        <v>42</v>
      </c>
      <c r="N354" s="8" t="s">
        <v>1738</v>
      </c>
      <c r="O354" s="8" t="s">
        <v>1749</v>
      </c>
      <c r="P354" s="18"/>
      <c r="Q354" s="22"/>
      <c r="R354" s="18"/>
      <c r="S354" s="18"/>
      <c r="T354" s="18"/>
      <c r="U354" s="18"/>
      <c r="V354" s="18"/>
      <c r="W354" s="18"/>
      <c r="X354" s="22"/>
      <c r="Y354" s="20" t="s">
        <v>1410</v>
      </c>
      <c r="Z354" s="21" t="str">
        <f t="shared" si="1"/>
        <v>{"id":"M3-MyM-5b-E-3-BR","stimulus":"&lt;p&gt;Calcule as seguintes conversões.&lt;/p&gt;","template":"&lt;p style=\"text-align: center\"&gt;{{Q2}} l = {{response}} cl&lt;/p&gt;&lt;p style=\"text-align: center\"&gt;{{Q3}} dl = {{response}} cl&lt;/p&gt;","hint":"&lt;p&gt;A equivalência entre litros, decilitros e centilitros é:&lt;/p&gt;&lt;p style=\"text-align: center\"&gt;1 l = 10 dl = 100 cl&lt;/p&gt;","feedback":"&lt;p&gt;A equivalência entre litros, decilitros e centilitros é:&lt;/p&gt;&lt;p style=\"text-align: center\"&gt;1 l = 10 dl = 100 cl&lt;/p&gt;","seed":{"parameters":[{"name":"Q2","label":null,"min":10,"max":200,"step":1},{"name":"Q3","label":null,"min":10,"max":200,"step":1}],"calculated":[{"name":"A2","label":"{{function}}","function":"{{Q2}}*100","feedback":"&lt;p&gt;Para calcular essa equivalência, multiplique os litros por 100:&lt;/p&gt;&lt;p style=\"text-align: center\"&gt;{{Q2}} l = {{Q2}} × 100 = {{function}} cl&lt;/p&gt;"},{"name":"A3","label":"{{function}}","function":"{{Q3}}*10","feedback":"&lt;p&gt;Para calcular essa equivalência, multiplique os decilitros por 10:&lt;/p&gt;&lt;p style=\"text-align: center\"&gt;{{Q3}} dl = {{Q3}} × 10 = {{function}} cl&lt;/p&gt;"}],"uniques":true},"algorithm":{"name":"calculateOperation","params":{"method":"equivLiteral","keyboard":"NUMERICAL"}}}</v>
      </c>
      <c r="AA354" s="21" t="s">
        <v>1750</v>
      </c>
      <c r="AB354" s="22" t="str">
        <f t="shared" si="2"/>
        <v>M3-MyM-5b-E-3</v>
      </c>
      <c r="AC354" s="22" t="str">
        <f t="shared" si="3"/>
        <v>M3-MyM-5b-E-3-BR</v>
      </c>
      <c r="AD354" s="20" t="s">
        <v>47</v>
      </c>
      <c r="AE354" s="24"/>
      <c r="AF354" s="9" t="s">
        <v>48</v>
      </c>
      <c r="AG354" s="9"/>
    </row>
    <row r="355" ht="112.5" customHeight="1">
      <c r="A355" s="9" t="s">
        <v>1727</v>
      </c>
      <c r="B355" s="69" t="s">
        <v>1728</v>
      </c>
      <c r="C355" s="9" t="s">
        <v>68</v>
      </c>
      <c r="D355" s="10" t="s">
        <v>36</v>
      </c>
      <c r="E355" s="11"/>
      <c r="F355" s="23" t="s">
        <v>1751</v>
      </c>
      <c r="G355" s="23"/>
      <c r="H355" s="25"/>
      <c r="I355" s="24" t="s">
        <v>38</v>
      </c>
      <c r="J355" s="24" t="s">
        <v>92</v>
      </c>
      <c r="K355" s="25" t="s">
        <v>1752</v>
      </c>
      <c r="L355" s="34" t="s">
        <v>1453</v>
      </c>
      <c r="M355" s="26" t="s">
        <v>291</v>
      </c>
      <c r="N355" s="18"/>
      <c r="O355" s="18"/>
      <c r="P355" s="18"/>
      <c r="Q355" s="22"/>
      <c r="R355" s="66"/>
      <c r="S355" s="66" t="s">
        <v>1753</v>
      </c>
      <c r="T355" s="66" t="s">
        <v>1754</v>
      </c>
      <c r="U355" s="23" t="s">
        <v>1755</v>
      </c>
      <c r="V355" s="23" t="s">
        <v>1756</v>
      </c>
      <c r="W355" s="18"/>
      <c r="X355" s="22"/>
      <c r="Y355" s="20" t="s">
        <v>1410</v>
      </c>
      <c r="Z355" s="21" t="str">
        <f t="shared" si="1"/>
        <v>{"id":"M3-MyM-5b-A-1-BR","seed":{"parameters":[{"name":"Q1","label":null,"min":5,"max":20,"step":1}],"uniques":true},"scaffolding":[{"id":"step-0","stimulus":"&lt;p&gt;Uma garrafa contém {{Q1}} dl de água. Quantos centilitros equivalem a essa medida?&lt;/p&gt;","template":"&lt;p&gt;A garrafa contém {{response}} cl de água.&lt;/p&gt;","seed":{"calculated":[{"name":"0-A1","label":"{{function}}","function":"{{Q1}}*10"}]},"algorithm":{"name":"calculateOperation","params":{"method":"equivLiteral","keyboard":"NUMERICAL"}}},{"id":"step-1","stimulus":"&lt;p&gt;Quanto de água, em decilitros, contém a garrafa?&lt;/p&gt;","template":"&lt;p&gt;A garrafa contém {{response}} dl.&lt;/p&gt;","seed":{"calculated":[{"name":"1-A1","label":"{{function}}","function":"{{Q1}}"}]},"algorithm":{"name":"calculateOperation","params":{"method":"equivLiteral","keyboard":"NUMERICAL"}}},{"id":"step-2","stimulus":"&lt;p&gt;O que pede o enunciado?&lt;/p&gt;","seed":{"calculated":[{"name":"2-A1","label":"&lt;p&gt;Converter decilitros para centilitros.&lt;/p&gt;"},{"name":"2-A2","label":"&lt;p&gt;Converter decilitros para mililitros.&lt;/p&gt;","incorrect":true},{"name":"2-A3","label":"&lt;p&gt;Converter decilitros para litros.&lt;/p&gt;","incorrect":true}]},"algorithm":{"name":"trueFalse","template":"Multiple choice – standard"}},{"id":"step-3","stimulus":"&lt;p&gt;Para fazer a conversão, qual equivalência está correta?&lt;/p&gt;","seed":{"calculated":[{"name":"3-A1","label":"&lt;p style=\"text-align: center\"&gt;1 dl = 10 cl&lt;/p&gt;"},{"name":"3-A2","label":"&lt;p style=\"text-align: center\"&gt;10 dl = 1 cl&lt;/p&gt;","incorrect":true},{"name":"3-A3","label":"&lt;p style=\"text-align: center\"&gt;1 dl = 100 cl&lt;/p&gt;","incorrect":true}]},"algorithm":{"name":"trueFalse","template":"Multiple choice – standard"}},{"id":"step-4","stimulus":"&lt;p&gt;Calcule, portanto, quantos centilitros de água há na garrafa.&lt;/p&gt;","template":"&lt;p style=\"text-align: center\"&gt;{{Q1}} dl × 10 = {{response}} cl&lt;/p&gt;","seed":{"calculated":[{"name":"4-A1","label":"{{function}}","function":"{{Q1}}*10"}]},"algorithm":{"name":"calculateOperation","params":{"method":"equivLiteral","keyboard":"NUMERICAL"}}}]}</v>
      </c>
      <c r="AA355" s="21" t="s">
        <v>1757</v>
      </c>
      <c r="AB355" s="22" t="str">
        <f t="shared" si="2"/>
        <v>M3-MyM-5b-A-1</v>
      </c>
      <c r="AC355" s="22" t="str">
        <f t="shared" si="3"/>
        <v>M3-MyM-5b-A-1-BR</v>
      </c>
      <c r="AD355" s="20" t="s">
        <v>47</v>
      </c>
      <c r="AE355" s="24"/>
      <c r="AF355" s="9" t="s">
        <v>48</v>
      </c>
      <c r="AG355" s="9"/>
    </row>
    <row r="356" ht="112.5" customHeight="1">
      <c r="A356" s="9" t="s">
        <v>1727</v>
      </c>
      <c r="B356" s="69" t="s">
        <v>1728</v>
      </c>
      <c r="C356" s="9" t="s">
        <v>68</v>
      </c>
      <c r="D356" s="10" t="s">
        <v>36</v>
      </c>
      <c r="E356" s="11"/>
      <c r="F356" s="23" t="s">
        <v>1758</v>
      </c>
      <c r="G356" s="23"/>
      <c r="H356" s="38"/>
      <c r="I356" s="24" t="s">
        <v>38</v>
      </c>
      <c r="J356" s="24" t="s">
        <v>92</v>
      </c>
      <c r="K356" s="25" t="s">
        <v>1759</v>
      </c>
      <c r="L356" s="34" t="s">
        <v>1760</v>
      </c>
      <c r="M356" s="20" t="s">
        <v>291</v>
      </c>
      <c r="N356" s="18"/>
      <c r="O356" s="18"/>
      <c r="P356" s="18"/>
      <c r="Q356" s="22"/>
      <c r="R356" s="23"/>
      <c r="S356" s="23" t="s">
        <v>1761</v>
      </c>
      <c r="T356" s="66" t="s">
        <v>1762</v>
      </c>
      <c r="U356" s="57" t="s">
        <v>1763</v>
      </c>
      <c r="V356" s="57" t="s">
        <v>1764</v>
      </c>
      <c r="W356" s="18"/>
      <c r="X356" s="22"/>
      <c r="Y356" s="20" t="s">
        <v>1410</v>
      </c>
      <c r="Z356" s="21" t="str">
        <f t="shared" si="1"/>
        <v>{"id":"M3-MyM-5b-A-2-BR","seed":{"parameters":[{"name":"Q1","label":null,"min":10,"max":25,"step":1}],"uniques":true},"scaffolding":[{"id":"step-0","stimulus":"&lt;p&gt;Sebastião encheu uma jarra com {{Q1}} dl de água. Essa medida equivale a quantos centilitros?&lt;/p&gt;","template":"&lt;p&gt;A jarra contém {{response}} cl de água.&lt;/p&gt;","seed":{"calculated":[{"name":"0-A1","label":"{{function}}","function":"{{Q1}}*10"}]},"algorithm":{"name":"calculateOperation","params":{"method":"equivLiteral","keyboard":"NUMERICAL"}}},{"id":"step-1","stimulus":"&lt;p&gt;Quanta água há na jarra que Sebastião encheu?&lt;/p&gt;","template":"&lt;p&gt;A jarra contém {{response}} dl de água.&lt;/p&gt;","seed":{"calculated":[{"name":"1-A1","label":"{{function}}","function":"{{Q1}}"}]},"algorithm":{"name":"calculateOperation","params":{"method":"equivLiteral","keyboard":"NUMERICAL"}}},{"id":"step-2","stimulus":"&lt;p&gt;O que pede o enunciado?&lt;/p&gt;","seed":{"calculated":[{"name":"2-A1","label":"&lt;p&gt;Converter decilitros para centilitros.&lt;/p&gt;"},{"name":"2-A2","label":"&lt;p&gt;Converter decilitros para mililitros.&lt;/p&gt;","incorrect":true},{"name":"2-A3","label":"&lt;p&gt;Converter decilitros para litros.&lt;/p&gt;","incorrect":true}]},"algorithm":{"name":"trueFalse","template":"Multiple choice – standard"}},{"id":"step-3","stimulus":"&lt;p&gt;Para fazer a conversão, qual dessas equivalências está correta?&lt;/p&gt;","seed":{"calculated":[{"name":"3-A1","label":"&lt;p style=\"text-align: center\"&gt;1 dl = 10 cl&lt;/p&gt;"},{"name":"3-A2","label":"&lt;p style=\"text-align: center\"&gt;1 dl = 100 cl&lt;/p&gt;","incorrect":true},{"name":"3-A3","label":"&lt;p style=\"text-align: center\"&gt;10 dl = 10 cl&lt;/p&gt;","incorrect":true}]},"algorithm":{"name":"trueFalse","template":"Multiple choice – standard"}},{"id":"step-4","stimulus":"&lt;p&gt;Calcule, portanto, quantos centilitros há na jarra de água.&lt;/p&gt;","template":"&lt;p style=\"text-align: center\"&gt;{{Q1}} dl × 10 = {{response}} cl&lt;/p&gt;","seed":{"calculated":[{"name":"4-A1","label":"{{function}}","function":"{{Q1}}*10"}]},"algorithm":{"name":"calculateOperation","params":{"method":"equivLiteral","keyboard":"NUMERICAL"}}}]}</v>
      </c>
      <c r="AA356" s="21" t="s">
        <v>1765</v>
      </c>
      <c r="AB356" s="22" t="str">
        <f t="shared" si="2"/>
        <v>M3-MyM-5b-A-2</v>
      </c>
      <c r="AC356" s="22" t="str">
        <f t="shared" si="3"/>
        <v>M3-MyM-5b-A-2-BR</v>
      </c>
      <c r="AD356" s="20" t="s">
        <v>47</v>
      </c>
      <c r="AE356" s="24"/>
      <c r="AF356" s="9" t="s">
        <v>48</v>
      </c>
      <c r="AG356" s="9"/>
    </row>
    <row r="357" ht="112.5" customHeight="1">
      <c r="A357" s="9" t="s">
        <v>1727</v>
      </c>
      <c r="B357" s="69" t="s">
        <v>1728</v>
      </c>
      <c r="C357" s="9" t="s">
        <v>68</v>
      </c>
      <c r="D357" s="10" t="s">
        <v>36</v>
      </c>
      <c r="E357" s="11"/>
      <c r="F357" s="23" t="s">
        <v>1766</v>
      </c>
      <c r="G357" s="23"/>
      <c r="H357" s="66" t="s">
        <v>1767</v>
      </c>
      <c r="I357" s="24" t="s">
        <v>38</v>
      </c>
      <c r="J357" s="24" t="s">
        <v>92</v>
      </c>
      <c r="K357" s="25" t="s">
        <v>1768</v>
      </c>
      <c r="L357" s="34" t="s">
        <v>1769</v>
      </c>
      <c r="M357" s="26" t="s">
        <v>291</v>
      </c>
      <c r="N357" s="18"/>
      <c r="O357" s="18"/>
      <c r="P357" s="18"/>
      <c r="Q357" s="22"/>
      <c r="R357" s="23"/>
      <c r="S357" s="23" t="s">
        <v>1770</v>
      </c>
      <c r="T357" s="66" t="s">
        <v>1771</v>
      </c>
      <c r="U357" s="57" t="s">
        <v>1772</v>
      </c>
      <c r="V357" s="57" t="s">
        <v>1773</v>
      </c>
      <c r="W357" s="18"/>
      <c r="X357" s="22"/>
      <c r="Y357" s="20" t="s">
        <v>1410</v>
      </c>
      <c r="Z357" s="21" t="str">
        <f t="shared" si="1"/>
        <v>{"id":"M3-MyM-5b-A-3-BR","seed":{"parameters":[{"name":"Q1","label":null,"min":100,"max":200,"step":1}],"uniques":true},"scaffolding":[{"id":"step-0","stimulus":"&lt;p&gt;Após atenderem a uma ocorrência, no tanque de um caminhão de bombeiros restaram &lt;span class=\"no-break\"&gt;{{Q1}} l&lt;/span&gt; de água. Quantos centilitros equivalem a essa medida?&lt;/p&gt;","template":"&lt;p&gt;No tanque, restaram &lt;span class=\"no-break\"&gt;{{response}} cl&lt;/span&gt; de água.&lt;/p&gt;","seed":{"calculated":[{"name":"0-A1","label":"{{function}}","function":"{{Q1}}*100"}]},"algorithm":{"name":"calculateOperation","params":{"method":"equivLiteral","keyboard":"NUMERICAL"}}},{"id":"step-1","stimulus":"&lt;p&gt;Quantos litros de água restaram no caminhão-tanque?&lt;/p&gt;","template":"&lt;p&gt;Restaram {{response}} l.&lt;/p&gt;","seed":{"calculated":[{"name":"1-A1","label":"{{function}}","function":"{{Q1}}"}]},"algorithm":{"name":"calculateOperation","params":{"method":"equivLiteral","keyboard":"NUMERICAL"}}},{"id":"step-2","stimulus":"&lt;p&gt;O que pede o enunciado?&lt;/p&gt;","seed":{"calculated":[{"name":"2-A1","label":"&lt;p&gt;Converter litros para centilitros.&lt;/p&gt;"},{"name":"2-A2","label":"&lt;p&gt;Converter litros para mililitros.&lt;/p&gt;","incorrect":true},{"name":"2-A3","label":"&lt;p&gt;Converter litros para decilitros.&lt;/p&gt;","incorrect":true}]},"algorithm":{"name":"trueFalse","template":"Multiple choice – standard"}},{"id":"step-3","stimulus":"&lt;p&gt;Para fazer a conversão, qual dessas equivalências está correta?&lt;/p&gt;","seed":{"calculated":[{"name":"3-A1","label":"&lt;p style=\"text-align: center\"&gt;1 l = 100 cl&lt;/p&gt;"},{"name":"3-A2","label":"&lt;p style=\"text-align: center\"&gt;1 l = 10 cl&lt;/p&gt;","incorrect":true},{"name":"3-A3","label":"&lt;p style=\"text-align: center\"&gt;10 l = 100 cl&lt;/p&gt;","incorrect":true}]},"algorithm":{"name":"trueFalse","template":"Multiple choice – standard"}},{"id":"step-4","stimulus":"&lt;p&gt;Calcule, portanto, quantos centilitros de água restaram no tanque.&lt;/p&gt;","template":"&lt;p style=\"text-align: center\"&gt;{{Q1}} l × 100 = {{response}} cl&lt;/p&gt;","seed":{"calculated":[{"name":"4-A1","label":"{{function}}","function":"{{Q1}}*100"}]},"algorithm":{"name":"calculateOperation","params":{"method":"equivLiteral","keyboard":"NUMERICAL"}}}]}</v>
      </c>
      <c r="AA357" s="21" t="s">
        <v>1774</v>
      </c>
      <c r="AB357" s="22" t="str">
        <f t="shared" si="2"/>
        <v>M3-MyM-5b-A-3</v>
      </c>
      <c r="AC357" s="22" t="str">
        <f t="shared" si="3"/>
        <v>M3-MyM-5b-A-3-BR</v>
      </c>
      <c r="AD357" s="20" t="s">
        <v>47</v>
      </c>
      <c r="AE357" s="24"/>
      <c r="AF357" s="9" t="s">
        <v>48</v>
      </c>
      <c r="AG357" s="9"/>
    </row>
    <row r="358" ht="112.5" customHeight="1">
      <c r="A358" s="9" t="s">
        <v>1775</v>
      </c>
      <c r="B358" s="69" t="s">
        <v>1776</v>
      </c>
      <c r="C358" s="9" t="s">
        <v>35</v>
      </c>
      <c r="D358" s="10" t="s">
        <v>36</v>
      </c>
      <c r="E358" s="11"/>
      <c r="F358" s="12" t="s">
        <v>1777</v>
      </c>
      <c r="G358" s="12"/>
      <c r="H358" s="19"/>
      <c r="I358" s="11" t="s">
        <v>38</v>
      </c>
      <c r="J358" s="20" t="s">
        <v>1499</v>
      </c>
      <c r="K358" s="13" t="s">
        <v>1778</v>
      </c>
      <c r="L358" s="12" t="s">
        <v>113</v>
      </c>
      <c r="M358" s="11" t="s">
        <v>42</v>
      </c>
      <c r="N358" s="27" t="s">
        <v>1501</v>
      </c>
      <c r="O358" s="8" t="s">
        <v>1779</v>
      </c>
      <c r="P358" s="18"/>
      <c r="Q358" s="22"/>
      <c r="R358" s="18"/>
      <c r="S358" s="18"/>
      <c r="T358" s="18"/>
      <c r="U358" s="18"/>
      <c r="V358" s="18"/>
      <c r="W358" s="18"/>
      <c r="X358" s="19"/>
      <c r="Y358" s="20" t="s">
        <v>1410</v>
      </c>
      <c r="Z358" s="21" t="str">
        <f t="shared" si="1"/>
        <v>{"id":"M3-MyM-5c-I-1-BR","stimulus":"&lt;p&gt;Indique se as seguintes comparações estão corretas ou incorretas.&lt;/p&gt;","hint":"&lt;p&gt;Como as medidas estão expressas na mesma unidade, basta comparar os algarismos a partir da esquerda.&lt;/p&gt;","feedback":"&lt;p&gt;Para comparar as medidas de capacidade, todas elas devem ser expressas na mesma unidade. Em seguida, os algarismos são comparados a partir da esquerda.&lt;/p&gt;","seed":{"parameters":[{"name":"Q1","label":null,"min":1,"max":99,"step":1},{"name":"Q2","label":null,"min":100,"max":200,"step":1},{"name":"Q3","label":null,"min":220,"max":400,"step":1},{"name":"Q4","label":null,"min":201,"max":219,"step":1},{"name":"Q5","label":null,"min":1,"max":4,"step":1},{"name":"Q6","label":null,"min":5,"max":10,"step":1},{"name":"Q7","label":null,"min":100,"max":199,"step":1},{"name":"Q8","label":null,"min":200,"max":1000,"step":1},{"name":"Q9","label":null,"min":1000,"max":9999,"step":1},{"name":"Q10","label":null,"min":1,"max":999,"step":1},{"name":"Q11","label":null,"min":5,"max":10,"step":1},{"name":"Q12","label":null,"min":11,"max":50,"step":1},{"name":"Q21","label":null,"list":["l","dl","cl"]},{"name":"Q22","label":null,"list":["l","dl","cl"]},{"name":"Q23","label":null,"list":["l","dl","cl"]},{"name":"Q24","label":null,"list":["l","dl","cl"]},{"name":"Q25","label":null,"list":["l","dl","cl"]},{"name":"Q26","label":null,"list":["l","dl","cl"]}],"calculated":[{"name":"A1","label":"{{Q1}} {{Q21}} &lt; {{Q2}} {{Q21}}"},{"name":"A2","label":"{{Q3}} {{Q22}} &gt; {{Q4}} {{Q22}}"},{"name":"A3","label":"{{Q5}} {{Q23}} &lt; {{Q6}} {{Q23}}"},{"name":"A4","label":"{{Q7}} {{Q24}} &gt; {{Q8}} {{Q24}}","incorrect":true},{"name":"A5","label":"{{Q9}} {{Q25}} &lt; {{Q10}} {{Q25}}","incorrect":true},{"name":"A6","label":"{{Q11}} {{Q26}} &gt; {{Q12}} {{Q26}}","incorrect":true}],"uniques":true},"algorithm":{"name":"trueFalse","template":"Choice matrix – inline","params":{"countCorrect":2,"countIncorrect":1,"showCheckIcon":false,"options":["Correta","Incorreta"]}}}</v>
      </c>
      <c r="AA358" s="28" t="s">
        <v>1780</v>
      </c>
      <c r="AB358" s="22" t="str">
        <f t="shared" si="2"/>
        <v>M3-MyM-5c-I-1</v>
      </c>
      <c r="AC358" s="22" t="str">
        <f t="shared" si="3"/>
        <v>M3-MyM-5c-I-1-BR</v>
      </c>
      <c r="AD358" s="20" t="s">
        <v>47</v>
      </c>
      <c r="AE358" s="9"/>
      <c r="AF358" s="9" t="s">
        <v>48</v>
      </c>
      <c r="AG358" s="9"/>
    </row>
    <row r="359" ht="112.5" customHeight="1">
      <c r="A359" s="9" t="s">
        <v>1775</v>
      </c>
      <c r="B359" s="69" t="s">
        <v>1776</v>
      </c>
      <c r="C359" s="9" t="s">
        <v>50</v>
      </c>
      <c r="D359" s="10" t="s">
        <v>36</v>
      </c>
      <c r="E359" s="11"/>
      <c r="F359" s="13" t="s">
        <v>1781</v>
      </c>
      <c r="G359" s="13"/>
      <c r="H359" s="19"/>
      <c r="I359" s="11" t="s">
        <v>38</v>
      </c>
      <c r="J359" s="11" t="s">
        <v>1180</v>
      </c>
      <c r="K359" s="13" t="s">
        <v>1782</v>
      </c>
      <c r="L359" s="13" t="s">
        <v>1783</v>
      </c>
      <c r="M359" s="11" t="s">
        <v>291</v>
      </c>
      <c r="N359" s="27"/>
      <c r="O359" s="27"/>
      <c r="P359" s="18"/>
      <c r="Q359" s="22" t="s">
        <v>481</v>
      </c>
      <c r="R359" s="8"/>
      <c r="S359" s="8" t="s">
        <v>1784</v>
      </c>
      <c r="T359" s="8" t="s">
        <v>1785</v>
      </c>
      <c r="U359" s="8" t="s">
        <v>1786</v>
      </c>
      <c r="V359" s="8" t="s">
        <v>1787</v>
      </c>
      <c r="W359" s="18"/>
      <c r="X359" s="19"/>
      <c r="Y359" s="20" t="s">
        <v>1410</v>
      </c>
      <c r="Z359" s="21" t="str">
        <f t="shared" si="1"/>
        <v>{"id":"M3-MyM-5c-E-1-BR","seed":{"parameters":[{"name":"Q2","label":null,"min":100,"max":400,"step":100},{"name":"Q3","label":null,"min":100,"max":499,"step":10},{"name":"Q4","label":null,"min":100,"max":499,"step":1}],"uniques":true},"scaffolding":[{"id":"step-0","stimulus":"&lt;p&gt;Arraste e ordene os seguintes volumes do maior &lt;span style=\"color:#FF0000\";&gt;⭡&lt;/span&gt; para o menor &lt;span style=\"color:#FF0000\";&gt;⭣&lt;/span&gt;.&lt;/p&gt;","seed":{"parameters":[],"calculated":[{"name":"T2","function":"{{Q2}}/100","temp":true},{"name":"T3","function":"{{Q3}}/10","temp":true},{"name":"0-A1","label":"{{T2}} l","function":"{{Q2}}"},{"name":"0-A2","label":"{{T3}} dl","function":"{{Q3}}"},{"name":"0-A3","label":"{{Q4}} cl","function":"{{Q4}}"}]},"algorithm":{"name":"orderNumbers","params":{"order":"desc"}}},{"id":"step-1","stimulus":"&lt;p&gt;O que pede o enunciado?&lt;/p&gt;","seed":{"calculated":[{"name":"1-A1","label":"&lt;p&gt;Ordenar os volumes do maior para o menor.&lt;/p&gt;"},{"name":"1-A2","label":"&lt;p&gt;Ordenar os volumes do menor para o maior.&lt;/p&gt;","incorrect":true},{"name":"1-A3","label":"&lt;p&gt;Selecionar o maior volume.&lt;/p&gt;","incorrect":true}]},"algorithm":{"name":"trueFalse","template":"Multiple choice – standard"}},{"id":"step-2","stimulus":"&lt;p&gt;Para ordenar as diferentes medidas, elas devem ser expressas na mesma unidade. Qual destas conversões de unidade está correta?&lt;/p&gt;","seed":{"calculated":[{"name":"2-A1","label":"&lt;p&gt;1 l = 10 dl = 100 cl&lt;/p&gt;"},{"name":"2-A2","label":"&lt;p&gt;1 dl = 10 l = 100 cl&lt;/p&gt;","incorrect":true},{"name":"2-A3","label":"&lt;p&gt;100 l = 10 dl = 1 cl&lt;/p&gt;","incorrect":true}]},"algorithm":{"name":"trueFalse","template":"Multiple choice – standard"}},{"id":"step-3","stimulus":"&lt;p&gt;Com a ajuda da igualdade anterior, converta todas as medidas para centilitros.&lt;/p&gt;","template":"&lt;p style=\"text-align: center\"&gt;{{T2}} l = {{T2}} × 100 = {{response}} cl&lt;/p&gt;&lt;p style=\"text-align: center\"&gt;{{T3}} dl = {{T3}} × 10 = {{response}} cl&lt;/p&gt;","seed":{"calculated":[{"name":"T2","label":"{{function}}","function":"{{Q2}}/100","temp":true},{"name":"T3","label":"{{function}}","function":"{{Q3}}/10","temp":true},{"name":"3-A1","label":"{{function}}","function":"{{Q2}}"},{"name":"3-A2","label":"{{function}}","function":"{{Q3}}"}]},"algorithm":{"name":"calculateOperation","params":{"method":"equivLiteral","keyboard":"NUMERICAL"}}},{"id":"step-4","stimulus":"&lt;p&gt;Com os resultados acima, arraste e ordene os volumes do maior &lt;span style=\"color:#FF0000\";&gt;⭡&lt;/span&gt; para o menor &lt;span style=\"color:#FF0000\";&gt;⭣&lt;/span&gt;.&lt;/p&gt;","seed":{"parameters":[],"calculated":[{"name":"T1","function":"{{Q1}}/1000","temp":true},{"name":"T2","function":"{{Q2}}/100","temp":true},{"name":"T3","function":"{{Q3}}/10","temp":true},{"name":"T4","function":"{{Q4}}","temp":true},{"name":"4-A1","label":"{{T2}} l = {{Q2}} cl","function":"{{Q2}}"},{"name":"4-A2","label":"{{T3}} dl = {{Q3}} cl","function":"{{Q3}}"},{"name":"4-A3","label":"{{Q4}} cl","function":"{{Q4}}"}]},"algorithm":{"name":"orderNumbers","params":{"order":"desc"}}}]}</v>
      </c>
      <c r="AA359" s="21" t="s">
        <v>1788</v>
      </c>
      <c r="AB359" s="22" t="str">
        <f t="shared" si="2"/>
        <v>M3-MyM-5c-E-1</v>
      </c>
      <c r="AC359" s="22" t="str">
        <f t="shared" si="3"/>
        <v>M3-MyM-5c-E-1-BR</v>
      </c>
      <c r="AD359" s="20" t="s">
        <v>47</v>
      </c>
      <c r="AE359" s="9"/>
      <c r="AF359" s="9" t="s">
        <v>48</v>
      </c>
      <c r="AG359" s="9"/>
    </row>
    <row r="360" ht="112.5" customHeight="1">
      <c r="A360" s="9" t="s">
        <v>1775</v>
      </c>
      <c r="B360" s="69" t="s">
        <v>1776</v>
      </c>
      <c r="C360" s="9" t="s">
        <v>68</v>
      </c>
      <c r="D360" s="10" t="s">
        <v>36</v>
      </c>
      <c r="E360" s="11"/>
      <c r="F360" s="35" t="s">
        <v>1789</v>
      </c>
      <c r="G360" s="35"/>
      <c r="H360" s="38"/>
      <c r="I360" s="24" t="s">
        <v>38</v>
      </c>
      <c r="J360" s="24" t="s">
        <v>1180</v>
      </c>
      <c r="K360" s="25" t="s">
        <v>1790</v>
      </c>
      <c r="L360" s="25" t="s">
        <v>1791</v>
      </c>
      <c r="M360" s="24" t="s">
        <v>291</v>
      </c>
      <c r="N360" s="18"/>
      <c r="O360" s="18"/>
      <c r="P360" s="18"/>
      <c r="Q360" s="22" t="s">
        <v>481</v>
      </c>
      <c r="R360" s="23"/>
      <c r="S360" s="23" t="s">
        <v>1792</v>
      </c>
      <c r="T360" s="23" t="s">
        <v>1793</v>
      </c>
      <c r="U360" s="25" t="s">
        <v>1794</v>
      </c>
      <c r="V360" s="23" t="s">
        <v>1795</v>
      </c>
      <c r="W360" s="27"/>
      <c r="X360" s="19"/>
      <c r="Y360" s="20" t="s">
        <v>1410</v>
      </c>
      <c r="Z360" s="21" t="str">
        <f t="shared" si="1"/>
        <v>{"id":"M3-MyM-5c-A-1-BR","seed":{"parameters":[{"name":"Q1","label":null,"min":100,"max":500,"step":100},{"name":"Q2","label":null,"min":100,"max":500,"step":10},{"name":"Q3","label":null,"min":100,"max":500,"step":1}],"uniques":true},"scaffolding":[{"id":"step-0","stimulus":"&lt;p&gt;Três amigos têm três recipientes de água com as seguintes capacidades. Arraste e ordene-os da maior &lt;span style=\"color:#FF0000\";&gt;⭡&lt;/span&gt; para a menor &lt;span style=\"color:#FF0000\";&gt;⭣&lt;/span&gt; medida de capacidade.&lt;/p&gt;","seed":{"parameters":[],"calculated":[{"name":"T1","function":"{{Q1}}/100","temp":true},{"name":"T2","function":"{{Q2}}/10","temp":true},{"name":"0-A1","label":"{{T1}} l","function":"{{Q1}}"},{"name":"0-A2","label":"{{T2}} dl","function":"{{Q2}}"},{"name":"0-A3","label":"{{Q3}} cl","function":"{{Q3}}"}]},"algorithm":{"name":"orderNumbers","params":{"order":"desc"}}},{"id":"step-1","stimulus":"&lt;p&gt;O que pede o enunciado?&lt;/p&gt;","seed":{"calculated":[{"name":"1-A1","label":"&lt;p&gt;Ordenar as medidas de capaciade da maior para a menor.&lt;/p&gt;"},{"name":"1-A2","label":"&lt;p&gt;Ordenar as medidas de capaciade da menor para a maior.&lt;/p&gt;","incorrect":true},{"name":"1-A3","label":"&lt;p&gt;Selecionar a medida de capacidade maior.&lt;/p&gt;","incorrect":true}]},"algorithm":{"name":"trueFalse","template":"Multiple choice – standard"}},{"id":"step-2","stimulus":"&lt;p&gt;Para ordenar as diferentes medidas, elas devem estar expressas na mesma unidade. Em qual tabela estão as conversões de unidade corretas?&lt;/p&gt;","seed":{"calculated":[{"name":"2-A1","label":"&lt;img src=\"https://blueberry-assets.oneclick.es/M5_MyM_3c_1.svg\" width=\"450\"&gt;&lt;/img&gt;"},{"name":"2-A2","label":"&lt;img src=\"https://blueberry-assets.oneclick.es/M5_MyM_3c_2.svg\" width=\"450\"&gt;&lt;/img&gt;","incorrect":true},{"name":"2-A3","label":"&lt;img src=\"https://blueberry-assets.oneclick.es/M5_MyM_3c_3.svg\" width=\"450\"&gt;&lt;/img&gt;","incorrect":true}]},"algorithm":{"name":"trueFalse","template":"Multiple choice – standard"}},{"id":"step-3","stimulus":"&lt;p&gt;Com a ajuda da tabela de conversão acima, converta todas as quantidades para centilitros.&lt;/p&gt;","template":"&lt;p style=\"text-align: center\"&gt;{{T1}} l × 100 = {{response}} cl&lt;/p&gt;&lt;p style=\"text-align: center\"&gt;{{T2}} dl × 10 = {{response}} cl&lt;/p&gt;&lt;p style=\"text-align: center\"&gt;{{Q3}} cl&lt;/p&gt;","seed":{"calculated":[{"name":"T1","label":"{{function}}","function":"{{Q1}}/100","temp":true},{"name":"T2","label":"{{function}}","function":"{{Q2}}/10","temp":true},{"name":"3-A1","label":"{{function}}","function":"{{Q1}}"},{"name":"3-A2","label":"{{function}}","function":"{{Q2}}"}]},"algorithm":{"name":"calculateOperation","params":{"method":"equivLiteral","keyboard":"NUMERICAL"}}},{"id":"step-4","stimulus":"&lt;p&gt;Com os resultados anteriores, arraste e ordene as capacidades dos recipientes da maior &lt;span style=\"color:#FF0000\";&gt;⭡&lt;/span&gt; para a menor &lt;span style=\"color:#FF0000\";&gt;⭣&lt;/span&gt;.&lt;/p&gt;","seed":{"parameters":[],"calculated":[{"name":"T1","function":"{{Q1}}/100","temp":true},{"name":"T2","function":"{{Q2}}/10","temp":true},{"name":"T3","function":"{{Q3}}","temp":true},{"name":"4-A1","label":"{{T1}} l = {{Q1}} cl","function":"{{Q1}}"},{"name":"4-A2","label":"{{T2}} dl = {{Q2}} cl","function":"{{Q2}}"},{"name":"4-A3","label":"{{Q3}} cl","function":"{{Q3}}"}]},"algorithm":{"name":"orderNumbers","params":{"order":"desc"}}}]}</v>
      </c>
      <c r="AA360" s="21" t="s">
        <v>1796</v>
      </c>
      <c r="AB360" s="22" t="str">
        <f t="shared" si="2"/>
        <v>M3-MyM-5c-A-1</v>
      </c>
      <c r="AC360" s="22" t="str">
        <f t="shared" si="3"/>
        <v>M3-MyM-5c-A-1-BR</v>
      </c>
      <c r="AD360" s="20" t="s">
        <v>47</v>
      </c>
      <c r="AE360" s="9"/>
      <c r="AF360" s="9" t="s">
        <v>48</v>
      </c>
      <c r="AG360" s="9"/>
    </row>
    <row r="361" ht="112.5" customHeight="1">
      <c r="A361" s="9" t="s">
        <v>1775</v>
      </c>
      <c r="B361" s="69" t="s">
        <v>1776</v>
      </c>
      <c r="C361" s="9" t="s">
        <v>68</v>
      </c>
      <c r="D361" s="10" t="s">
        <v>36</v>
      </c>
      <c r="E361" s="11"/>
      <c r="F361" s="13" t="s">
        <v>1797</v>
      </c>
      <c r="G361" s="13"/>
      <c r="H361" s="19"/>
      <c r="I361" s="11" t="s">
        <v>38</v>
      </c>
      <c r="J361" s="11" t="s">
        <v>1180</v>
      </c>
      <c r="K361" s="12" t="s">
        <v>1798</v>
      </c>
      <c r="L361" s="13" t="s">
        <v>1799</v>
      </c>
      <c r="M361" s="11" t="s">
        <v>291</v>
      </c>
      <c r="N361" s="18"/>
      <c r="O361" s="18"/>
      <c r="P361" s="18"/>
      <c r="Q361" s="22" t="s">
        <v>481</v>
      </c>
      <c r="R361" s="8"/>
      <c r="S361" s="8" t="s">
        <v>1800</v>
      </c>
      <c r="T361" s="8" t="s">
        <v>1801</v>
      </c>
      <c r="U361" s="8" t="s">
        <v>1802</v>
      </c>
      <c r="V361" s="8" t="s">
        <v>1803</v>
      </c>
      <c r="W361" s="27"/>
      <c r="X361" s="19"/>
      <c r="Y361" s="20" t="s">
        <v>1410</v>
      </c>
      <c r="Z361" s="21" t="str">
        <f t="shared" si="1"/>
        <v>{"id":"M3-MyM-5c-A-2-BR","seed":{"parameters":[{"name":"Q1","label":null,"min":100,"max":400,"step":10},{"name":"Q2","label":null,"min":100,"max":400,"step":1},{"name":"Q3","label":null,"min":100,"max":400,"step":100}],"uniques":true},"scaffolding":[{"id":"step-0","stimulus":"&lt;p&gt;Vitória comprou três vasos com as seguintes capacidades. Arraste e ordene-os do maior &lt;span style=\"color:#FF0000\";&gt;⭡&lt;/span&gt; para o menor &lt;span style=\"color:#FF0000\";&gt;⭣&lt;/span&gt;.&lt;/p&gt;","seed":{"parameters":[],"calculated":[{"name":"T1","function":"{{Q1}}/10","temp":true},{"name":"T3","function":"{{Q3}}/100","temp":true},{"name":"0-A1","label":"{{T1}} dl","function":"{{Q1}}"},{"name":"0-A2","label":"{{Q2}} cl","function":"{{Q2}}"},{"name":"0-A3","label":"{{T3}} l","function":"{{Q3}}"}]},"algorithm":{"name":"orderNumbers","params":{"order":"desc"}}},{"id":"step-1","stimulus":"&lt;p&gt;O que pede o enunciado?&lt;/p&gt;","seed":{"calculated":[{"name":"1-A1","label":"&lt;p&gt;Ordenar os volumes dos vasos do menor para o maior.&lt;/p&gt;","incorrect":true},{"name":"1-A2","label":"&lt;p&gt;Ordenar os volumes dos vasos do maior para o menor.&lt;/p&gt;"},{"name":"1-A3","label":"&lt;p&gt;Selecionar o vaso com o menor volume.&lt;/p&gt;","incorrect":true}]},"algorithm":{"name":"trueFalse","template":"Multiple choice – standard"}},{"id":"step-2","stimulus":"&lt;p&gt;Para ordenar as diferentes medidas, elas devem ser expressas na mesma unidade. Qual destas conversões de unidade está correta?&lt;/p&gt;","seed":{"calculated":[{"name":"2-A1","label":"&lt;p&gt;1 l = 10 dl = 100 cl&lt;/p&gt;"},{"name":"2-A2","label":"&lt;p&gt;1 dl = 10 l = 100 cl&lt;/p&gt;","incorrect":true},{"name":"2-A3","label":"&lt;p&gt;100 l = 10 dl = 1 cl&lt;/p&gt;","incorrect":true}]},"algorithm":{"name":"trueFalse","template":"Multiple choice – standard"}},{"id":"step-3","stimulus":"&lt;p&gt;Com a ajuda da igualdade anterior, converta todas as medidas para centilitros.&lt;/p&gt;","template":"&lt;p style=\"text-align: center\"&gt;{{T1}} dl = {{T1}} × 10 = {{response}} cl&lt;/p&gt;&lt;p style=\"text-align: center\"&gt;{{T3}} l = {{T3}} × 100 = {{response}} cl&lt;/p&gt;","seed":{"calculated":[{"name":"T1","label":"{{function}}","function":"{{Q1}}/10","temp":true},{"name":"T3","label":"{{function}}","function":"{{Q3}}/100","temp":true},{"name":"3-A1","label":"{{function}}","function":"{{Q1}}"},{"name":"3-A3","label":"{{function}}","function":"{{Q3}}"}]},"algorithm":{"name":"calculateOperation","params":{"method":"equivLiteral","keyboard":"NUMERICAL"}}},{"id":"step-4","stimulus":"&lt;p&gt;Com os resultados anteriores, ordene os volumes dos vasos do maior &lt;span style=\"color:#FF0000\";&gt;⭡&lt;/span&gt; para o menor &lt;span style=\"color:#FF0000\";&gt;⭣&lt;/span&gt;.&lt;/p&gt;","seed":{"parameters":[],"calculated":[{"name":"T1","function":"{{Q1}}/10","temp":true},{"name":"T2","function":"{{Q2}}","temp":true},{"name":"T3","function":"{{Q3}}/100","temp":true},{"name":"4-A1","label":"{{T1}} dl = {{Q1}} cl","function":"{{Q1}}"},{"name":"4-A2","label":"{{Q2}} cl","function":"{{Q2}}"},{"name":"4-A3","label":"{{T3}} l = {{Q3}} cl","function":"{{Q3}}"}]},"algorithm":{"name":"orderNumbers","params":{"order":"desc"}}}]}</v>
      </c>
      <c r="AA361" s="21" t="s">
        <v>1804</v>
      </c>
      <c r="AB361" s="22" t="str">
        <f t="shared" si="2"/>
        <v>M3-MyM-5c-A-2</v>
      </c>
      <c r="AC361" s="22" t="str">
        <f t="shared" si="3"/>
        <v>M3-MyM-5c-A-2-BR</v>
      </c>
      <c r="AD361" s="20" t="s">
        <v>47</v>
      </c>
      <c r="AE361" s="9"/>
      <c r="AF361" s="9" t="s">
        <v>48</v>
      </c>
      <c r="AG361" s="9"/>
    </row>
    <row r="362" ht="112.5" customHeight="1">
      <c r="A362" s="9" t="s">
        <v>1775</v>
      </c>
      <c r="B362" s="69" t="s">
        <v>1776</v>
      </c>
      <c r="C362" s="9" t="s">
        <v>68</v>
      </c>
      <c r="D362" s="10" t="s">
        <v>36</v>
      </c>
      <c r="E362" s="11"/>
      <c r="F362" s="13" t="s">
        <v>1805</v>
      </c>
      <c r="G362" s="13"/>
      <c r="H362" s="19" t="s">
        <v>1806</v>
      </c>
      <c r="I362" s="11" t="s">
        <v>38</v>
      </c>
      <c r="J362" s="11" t="s">
        <v>92</v>
      </c>
      <c r="K362" s="13" t="s">
        <v>1807</v>
      </c>
      <c r="L362" s="13" t="s">
        <v>1808</v>
      </c>
      <c r="M362" s="11" t="s">
        <v>291</v>
      </c>
      <c r="N362" s="18"/>
      <c r="O362" s="18"/>
      <c r="P362" s="18"/>
      <c r="Q362" s="22" t="s">
        <v>481</v>
      </c>
      <c r="R362" s="8"/>
      <c r="S362" s="8" t="s">
        <v>1809</v>
      </c>
      <c r="T362" s="8" t="s">
        <v>1810</v>
      </c>
      <c r="U362" s="8" t="s">
        <v>1811</v>
      </c>
      <c r="V362" s="8" t="s">
        <v>1812</v>
      </c>
      <c r="W362" s="8" t="s">
        <v>1813</v>
      </c>
      <c r="X362" s="19"/>
      <c r="Y362" s="20" t="s">
        <v>1410</v>
      </c>
      <c r="Z362" s="21" t="str">
        <f t="shared" si="1"/>
        <v>{"id":"M3-MyM-5c-A-3-BR","seed":{"parameters":[{"name":"Q1","label":null,"min":30,"max":50,"step":10},{"name":"Q2","label":null,"min":30,"max":50,"step":1}],"uniques":true},"scaffolding":[{"id":"step-0","stimulus":"&lt;p&gt;Uma caneta verde contém &lt;span class=\"no-break\"&gt;{{T1}} dl&lt;/span&gt; de tinta, enquanto uma preta contém &lt;span class=\"no-break\"&gt;{{Q2}} cl.&lt;/span&gt; Quantos centilitros tem a caneta com mais tinta?&lt;/p&gt;","template":"&lt;p&gt;A caneta com mais tinta tem &lt;span class=\"no-break\"&gt;{{response}} cl.&lt;/span&gt;&lt;/p&gt;","seed":{"parameters":[],"calculated":[{"name":"T1","function":"{{Q1}}/10","temp":true},{"name":"0-A1","label":"{{function}}","function":"math.max({{Q1}}, {{Q2}})"}]},"algorithm":{"name":"calculateOperation","params":{"method":"equivLiteral","keyboard":"NUMERICAL"}}},{"id":"step-1","stimulus":"&lt;p&gt;Quanta tinta contém cada caneta?&lt;/p&gt;","template":"&lt;p&gt;A caneta verde contém {{response}} dl.&lt;/p&gt;&lt;p&gt;A caneta preta contém {{response}} cl.&lt;/p&gt;","seed":{"calculated":[{"name":"1-A1","label":"{{function}}","function":"{{Q1}}/10"},{"name":"1-A2","label":"{{function}}","function":"{{Q2}}"}]},"algorithm":{"name":"calculateOperation","params":{"method":"equivLiteral","keyboard":"NUMERICAL"}}},{"id":"step-2","stimulus":"&lt;p&gt;O que pede o enunciado?&lt;/p&gt;","seed":{"calculated":[{"name":"2-A1","label":"&lt;p&gt;Indicar quantos centilitros há na caneta com mais tinta.&lt;/p&gt;"},{"name":"2-A2","label":"&lt;p&gt;Indicar quantos centilitros há na caneta com menos tinta.&lt;/p&gt;","incorrect":true},{"name":"2-A3","label":"&lt;p&gt;Indicar quantos centilitros as duas canetas têm juntas.&lt;/p&gt;","incorrect":true}]},"algorithm":{"name":"trueFalse","template":"Multiple choice – standard"}},{"id":"step-3","stimulus":"&lt;p&gt;Para ordenar as diferentes medidas, elas devem ser expressas na mesma unidade. Qual destas conversões de unidade está correta?&lt;/p&gt;","seed":{"calculated":[{"name":"3-A1","label":"&lt;p&gt;1 l = 10 dl = 100 cl&lt;/p&gt;"},{"name":"3-A2","label":"&lt;p&gt;1 dl = 10 l = 100 cl&lt;/p&gt;","incorrect":true},{"name":"3-A3","label":"&lt;p&gt;100 l = 10 dl = 1 cl&lt;/p&gt;","incorrect":true}]},"algorithm":{"name":"trueFalse","template":"Multiple choice – standard"}},{"id":"step-4","stimulus":"&lt;p&gt;Com a ajuda da igualdade anterior, calcule quantos centilitros de tinta há na caneta verde.&lt;/p&gt;","template":"&lt;p style=\"text-align: center\"&gt;{{T1}} dl = {{T1}} × 10 = {{response}} cl&lt;/p&gt;","seed":{"calculated":[{"name":"T1","label":"{{function}}","function":"{{Q1}}/10","temp":true},{"name":"4-A1","label":"{{function}}","function":"{{Q1}}"}]},"algorithm":{"name":"calculateOperation","params":{"method":"equivLiteral","keyboard":"NUMERICAL"}}},{"id":"step-5","stimulus":"&lt;p&gt;Selecione, portanto, a caneta que contém mais tinta.","seed":{"parameters":[],"calculated":[{"name":"T3","function":"math.max({{Q1}}, {{Q2}})","temp":true},{"name":"T4","function":"math.min({{Q1}}, {{Q2}})","temp":true},{"name":"5-A1","label":"A caneta verde com {{T3}} cl."},{"name":"5-A2","label":"A caneta preta com {{T4}} cl.","incorrect":true}]},"algorithm":{"name":"trueFalse","template":"Multiple choice – standard"}}]}</v>
      </c>
      <c r="AA362" s="21" t="s">
        <v>1814</v>
      </c>
      <c r="AB362" s="22" t="str">
        <f t="shared" si="2"/>
        <v>M3-MyM-5c-A-3</v>
      </c>
      <c r="AC362" s="22" t="str">
        <f t="shared" si="3"/>
        <v>M3-MyM-5c-A-3-BR</v>
      </c>
      <c r="AD362" s="20" t="s">
        <v>47</v>
      </c>
      <c r="AE362" s="9"/>
      <c r="AF362" s="9" t="s">
        <v>48</v>
      </c>
      <c r="AG362" s="9"/>
    </row>
    <row r="363" ht="112.5" customHeight="1">
      <c r="A363" s="9" t="s">
        <v>1815</v>
      </c>
      <c r="B363" s="69" t="s">
        <v>1816</v>
      </c>
      <c r="C363" s="9" t="s">
        <v>35</v>
      </c>
      <c r="D363" s="10" t="s">
        <v>36</v>
      </c>
      <c r="E363" s="11"/>
      <c r="F363" s="23" t="s">
        <v>1817</v>
      </c>
      <c r="G363" s="23"/>
      <c r="H363" s="66"/>
      <c r="I363" s="24" t="s">
        <v>38</v>
      </c>
      <c r="J363" s="9" t="s">
        <v>111</v>
      </c>
      <c r="K363" s="25" t="s">
        <v>113</v>
      </c>
      <c r="L363" s="34" t="s">
        <v>113</v>
      </c>
      <c r="M363" s="26" t="s">
        <v>42</v>
      </c>
      <c r="N363" s="34" t="s">
        <v>1818</v>
      </c>
      <c r="O363" s="35" t="s">
        <v>1819</v>
      </c>
      <c r="P363" s="18"/>
      <c r="Q363" s="22"/>
      <c r="R363" s="18"/>
      <c r="S363" s="18"/>
      <c r="T363" s="18"/>
      <c r="U363" s="18"/>
      <c r="V363" s="18"/>
      <c r="W363" s="18"/>
      <c r="X363" s="22"/>
      <c r="Y363" s="20" t="s">
        <v>1410</v>
      </c>
      <c r="Z363" s="21" t="str">
        <f t="shared" si="1"/>
        <v>{"id":"M3-MyM-6a-I-1-BR","stimulus":"&lt;p&gt;Indique quais dessas afirmações estão corretas ou incorretas.&lt;/p&gt;","hint":"&lt;p&gt;O meio litro e o quarto de litro são partes do litro.&lt;/p&gt;","feedback":"&lt;p&gt;O meio litro e o quarto de litro são partes do litro.&lt;/p&gt;&lt;p&gt;Meio litro = 50 cl&lt;/p&gt;&lt;p&gt;Um quarto de litro = 25 cl&lt;/p&gt;","seed":{"parameters":[],"calculated":[{"name":"A1","label":"O meio litro e o quarto de litro são partes do litro."},{"name":"A2","label":"Dois quartos de litro é meio litro."},{"name":"A3","label":"Dois meios litros são um litro."},{"name":"A4","label":"Três quartos de um litro são 75 cl."},{"name":"A5","label":"Dois quartos de um litro é um litro.","incorrect":true,"feedback":"&lt;p&gt;Dois quartos de litro equivalem a 50 cl, ou seja, meio litro.&lt;/p&gt;"},{"name":"A6","label":"Meio litro é 500 cl.","incorrect":true,"feedback":"&lt;p&gt;Meio litro equivale a 50 cl.&lt;/p&gt;"},{"name":"A7","label":"Três quartos de um litro é um litro.","incorrect":true,"feedback":"&lt;p&gt;Três quartos de litro equivalem a 75 cl.&lt;/p&gt;"},{"name":"A8","label":"Três meios litros é um litro.","incorrect":true,"feedback":"&lt;p&gt;Três meios litros equivalem a 150 cl.&lt;/p&gt;"}],"uniques":true},"algorithm":{"name":"trueFalse","template":"Choice matrix – inline","params":{"countCorrect":2,"countIncorrect":1,"showCheckIcon":false,"options":["Correta","Incorreta"]}}}</v>
      </c>
      <c r="AA363" s="28" t="s">
        <v>1820</v>
      </c>
      <c r="AB363" s="22" t="str">
        <f t="shared" si="2"/>
        <v>M3-MyM-6a-I-1</v>
      </c>
      <c r="AC363" s="22" t="str">
        <f t="shared" si="3"/>
        <v>M3-MyM-6a-I-1-BR</v>
      </c>
      <c r="AD363" s="20" t="s">
        <v>47</v>
      </c>
      <c r="AE363" s="24"/>
      <c r="AF363" s="9" t="s">
        <v>48</v>
      </c>
      <c r="AG363" s="9"/>
    </row>
    <row r="364" ht="112.5" customHeight="1">
      <c r="A364" s="9" t="s">
        <v>1815</v>
      </c>
      <c r="B364" s="69" t="s">
        <v>1816</v>
      </c>
      <c r="C364" s="9" t="s">
        <v>50</v>
      </c>
      <c r="D364" s="10" t="s">
        <v>36</v>
      </c>
      <c r="E364" s="11"/>
      <c r="F364" s="25" t="s">
        <v>1821</v>
      </c>
      <c r="G364" s="25"/>
      <c r="H364" s="25" t="s">
        <v>1822</v>
      </c>
      <c r="I364" s="24" t="s">
        <v>38</v>
      </c>
      <c r="J364" s="24" t="s">
        <v>118</v>
      </c>
      <c r="K364" s="23" t="s">
        <v>1823</v>
      </c>
      <c r="L364" s="34" t="s">
        <v>1824</v>
      </c>
      <c r="M364" s="26" t="s">
        <v>42</v>
      </c>
      <c r="N364" s="57" t="s">
        <v>1818</v>
      </c>
      <c r="O364" s="35" t="s">
        <v>1825</v>
      </c>
      <c r="P364" s="18"/>
      <c r="Q364" s="22"/>
      <c r="R364" s="18"/>
      <c r="S364" s="18"/>
      <c r="T364" s="18"/>
      <c r="U364" s="18"/>
      <c r="V364" s="18"/>
      <c r="W364" s="18"/>
      <c r="X364" s="22"/>
      <c r="Y364" s="20" t="s">
        <v>1410</v>
      </c>
      <c r="Z364" s="21" t="str">
        <f t="shared" si="1"/>
        <v>{"id":"M3-MyM-6a-E-1-BR","stimulus":"&lt;p&gt;Calcule as seguintes conversões.&lt;/p&gt;","template":"&lt;p&gt;{{Q1}} quartos de litro são &lt;span class=\"no-break\"&gt;{{response}} cl.&lt;/span&gt;&lt;/p&gt;&lt;p&gt;{{Q2}} meios litros são {{response}} quartos de litro.&lt;/p&gt;","hint":"&lt;p&gt;O meio litro e o quarto de litro são partes do litro.&lt;/p&gt;","feedback":"&lt;p&gt;O meio litro e o quarto de litro são partes do litro.&lt;/p&gt;&lt;p&gt;Meio litro = 50 cl&lt;/p&gt;&lt;p&gt;Um quarto de litro = 25 cl&lt;/p&gt;","seed":{"parameters":[{"name":"Q1","label":null,"list":[2,3,4,5]},{"name":"Q2","label":null,"list":[8,12,16,20]}],"calculated":[{"name":"A1","label":"{{function}}","function":"{{Q1}}*25","feedback":"&lt;p&gt;25 cl × {{Q1}} = {{function}} cl&lt;/p&gt;"},{"name":"A2","label":"{{function}}","function":"{{Q2}}*2","feedback":"&lt;p&gt;{{Q2}} meios litros × 2 = {{function}} quartos de litro&lt;/p&gt;"}],"uniques":true},"algorithm":{"name":"calculateOperation","params":{"method":"equivLiteral","keyboard":"NUMERICAL"}}}</v>
      </c>
      <c r="AA364" s="21" t="s">
        <v>1826</v>
      </c>
      <c r="AB364" s="22" t="str">
        <f t="shared" si="2"/>
        <v>M3-MyM-6a-E-1</v>
      </c>
      <c r="AC364" s="22" t="str">
        <f t="shared" si="3"/>
        <v>M3-MyM-6a-E-1-BR</v>
      </c>
      <c r="AD364" s="20" t="s">
        <v>47</v>
      </c>
      <c r="AE364" s="24"/>
      <c r="AF364" s="9" t="s">
        <v>48</v>
      </c>
      <c r="AG364" s="9"/>
    </row>
    <row r="365" ht="112.5" customHeight="1">
      <c r="A365" s="9" t="s">
        <v>1815</v>
      </c>
      <c r="B365" s="69" t="s">
        <v>1816</v>
      </c>
      <c r="C365" s="9" t="s">
        <v>50</v>
      </c>
      <c r="D365" s="10" t="s">
        <v>36</v>
      </c>
      <c r="E365" s="11"/>
      <c r="F365" s="25" t="s">
        <v>1827</v>
      </c>
      <c r="G365" s="25"/>
      <c r="H365" s="25" t="s">
        <v>1822</v>
      </c>
      <c r="I365" s="24" t="s">
        <v>38</v>
      </c>
      <c r="J365" s="24" t="s">
        <v>118</v>
      </c>
      <c r="K365" s="25" t="s">
        <v>1823</v>
      </c>
      <c r="L365" s="34" t="s">
        <v>1828</v>
      </c>
      <c r="M365" s="26" t="s">
        <v>42</v>
      </c>
      <c r="N365" s="57" t="s">
        <v>1818</v>
      </c>
      <c r="O365" s="35" t="s">
        <v>1829</v>
      </c>
      <c r="P365" s="18"/>
      <c r="Q365" s="22"/>
      <c r="R365" s="18"/>
      <c r="S365" s="18"/>
      <c r="T365" s="18"/>
      <c r="U365" s="18"/>
      <c r="V365" s="18"/>
      <c r="W365" s="18"/>
      <c r="X365" s="22"/>
      <c r="Y365" s="20" t="s">
        <v>1410</v>
      </c>
      <c r="Z365" s="21" t="str">
        <f t="shared" si="1"/>
        <v>{"id":"M3-MyM-6a-E-2-BR","stimulus":"&lt;p&gt;Calcule as seguintes conversões.&lt;/p&gt;","template":"&lt;p&gt;{{Q1}} meios litros são &lt;span class=\"no-break\"&gt;{{response}} cl.&lt;/span&gt;&lt;/p&gt;&lt;p&gt;{{Q2}} quartos de litro são {{response}} litros.&lt;/p&gt;","hint":"&lt;p&gt;O meio litro e o quarto de litro são partes do litro.&lt;/p&gt;","feedback":"&lt;p&gt;O meio litro e o quarto de litro são partes do litro.&lt;/p&gt;&lt;p&gt;Meio litro = 50 cl&lt;/p&gt;&lt;p&gt;Um quarto de litro = 25 cl&lt;/p&gt;","seed":{"parameters":[{"name":"Q1","label":null,"list":[2,3,4,5]},{"name":"Q2","label":null,"list":[8,12,16,20]}],"calculated":[{"name":"A1","label":"{{function}}","function":"{{Q1}}*50","feedback":"&lt;p&gt;50 cl × {{Q1}} = {{function}} cl&lt;/p&gt;"},{"name":"A2","label":"{{function}}","function":"{{Q2}}/4","feedback":"&lt;p&gt;{{Q2}} quartos de litro : 4 = {{function}} litros&lt;/p&gt;"}],"uniques":true},"algorithm":{"name":"calculateOperation","params":{"method":"equivLiteral","keyboard":"NUMERICAL"}}}</v>
      </c>
      <c r="AA365" s="21" t="s">
        <v>1830</v>
      </c>
      <c r="AB365" s="22" t="str">
        <f t="shared" si="2"/>
        <v>M3-MyM-6a-E-2</v>
      </c>
      <c r="AC365" s="22" t="str">
        <f t="shared" si="3"/>
        <v>M3-MyM-6a-E-2-BR</v>
      </c>
      <c r="AD365" s="20" t="s">
        <v>47</v>
      </c>
      <c r="AE365" s="24"/>
      <c r="AF365" s="9" t="s">
        <v>48</v>
      </c>
      <c r="AG365" s="9"/>
    </row>
    <row r="366" ht="112.5" customHeight="1">
      <c r="A366" s="9" t="s">
        <v>1815</v>
      </c>
      <c r="B366" s="69" t="s">
        <v>1816</v>
      </c>
      <c r="C366" s="9" t="s">
        <v>68</v>
      </c>
      <c r="D366" s="10" t="s">
        <v>36</v>
      </c>
      <c r="E366" s="11"/>
      <c r="F366" s="23" t="s">
        <v>1831</v>
      </c>
      <c r="G366" s="23"/>
      <c r="H366" s="25"/>
      <c r="I366" s="24" t="s">
        <v>38</v>
      </c>
      <c r="J366" s="24" t="s">
        <v>118</v>
      </c>
      <c r="K366" s="25" t="s">
        <v>1832</v>
      </c>
      <c r="L366" s="34" t="s">
        <v>1833</v>
      </c>
      <c r="M366" s="26" t="s">
        <v>42</v>
      </c>
      <c r="N366" s="35" t="s">
        <v>1834</v>
      </c>
      <c r="O366" s="35" t="s">
        <v>1835</v>
      </c>
      <c r="P366" s="18"/>
      <c r="Q366" s="22"/>
      <c r="R366" s="18"/>
      <c r="S366" s="18"/>
      <c r="T366" s="18"/>
      <c r="U366" s="18"/>
      <c r="V366" s="18"/>
      <c r="W366" s="18"/>
      <c r="X366" s="22"/>
      <c r="Y366" s="20" t="s">
        <v>1410</v>
      </c>
      <c r="Z366" s="21" t="str">
        <f t="shared" si="1"/>
        <v>{"id":"M3-MyM-6a-A-1-BR","stimulus":"&lt;p&gt;Quantas garrafas de meio litro podem ser enchidas com {{Q1}} l de água?&lt;/p&gt;","template":"&lt;p&gt;Podem ser enchidas {{response}} garrafas de meio litro.&lt;/p&gt;","hint":"&lt;p&gt;O meio litro é parte do litro.&lt;/p&gt;","feedback":"&lt;p&gt;O meio litro é parte do litro. Como 1 l = 2 meios litros, então:&lt;/p&gt;&lt;p style=\"text-align: center\"&gt;{{Q1}} l × 2 = {{A1}} meios litros&lt;/p&gt;","seed":{"parameters":[{"name":"Q1","label":null,"min":2,"max":9,"step":1}],"calculated":[{"name":"A1","label":"{{function}}","function":"{{Q1}}*2"}],"uniques":true},"algorithm":{"name":"calculateOperation","params":{"method":"equivLiteral","keyboard":"NUMERICAL"}}}</v>
      </c>
      <c r="AA366" s="21" t="s">
        <v>1836</v>
      </c>
      <c r="AB366" s="22" t="str">
        <f t="shared" si="2"/>
        <v>M3-MyM-6a-A-1</v>
      </c>
      <c r="AC366" s="22" t="str">
        <f t="shared" si="3"/>
        <v>M3-MyM-6a-A-1-BR</v>
      </c>
      <c r="AD366" s="20" t="s">
        <v>47</v>
      </c>
      <c r="AE366" s="24"/>
      <c r="AF366" s="9" t="s">
        <v>48</v>
      </c>
      <c r="AG366" s="9"/>
    </row>
    <row r="367" ht="112.5" customHeight="1">
      <c r="A367" s="9" t="s">
        <v>1815</v>
      </c>
      <c r="B367" s="69" t="s">
        <v>1816</v>
      </c>
      <c r="C367" s="9" t="s">
        <v>68</v>
      </c>
      <c r="D367" s="10" t="s">
        <v>36</v>
      </c>
      <c r="E367" s="11"/>
      <c r="F367" s="23" t="s">
        <v>1837</v>
      </c>
      <c r="G367" s="23"/>
      <c r="H367" s="25"/>
      <c r="I367" s="24" t="s">
        <v>38</v>
      </c>
      <c r="J367" s="24" t="s">
        <v>118</v>
      </c>
      <c r="K367" s="25" t="s">
        <v>1838</v>
      </c>
      <c r="L367" s="34" t="s">
        <v>1839</v>
      </c>
      <c r="M367" s="26" t="s">
        <v>42</v>
      </c>
      <c r="N367" s="35" t="s">
        <v>1840</v>
      </c>
      <c r="O367" s="35" t="s">
        <v>1841</v>
      </c>
      <c r="P367" s="18"/>
      <c r="Q367" s="22"/>
      <c r="R367" s="18"/>
      <c r="S367" s="18"/>
      <c r="T367" s="18"/>
      <c r="U367" s="18"/>
      <c r="V367" s="18"/>
      <c r="W367" s="18"/>
      <c r="X367" s="22"/>
      <c r="Y367" s="20" t="s">
        <v>1410</v>
      </c>
      <c r="Z367" s="21" t="str">
        <f t="shared" si="1"/>
        <v>{"id":"M3-MyM-6a-A-2-BR","stimulus":"&lt;p&gt;Pietra usa um quarto de litro para regar cada planta que ela tem. Se ela tem {{Q1}} plantas, quantos centilitros de água ela precisa para regar todas elas?&lt;/p&gt;","template":"&lt;p&gt;Ela necessita de {{response}} cl de água.&lt;/p&gt;","hint":"&lt;p&gt;O quarto de litro é parte do litro.&lt;/p&gt;","feedback":"&lt;p&gt;O quarto de litro é parte do litro. Como 1 quarto de litro = 25 cl, então:&lt;/p&gt;&lt;p style=\"text-align: center\"&gt;25 cl × {{Q1}} = {{A1}} cl&lt;/p&gt;","seed":{"parameters":[{"name":"Q1","label":null,"min":2,"max":9,"step":1}],"calculated":[{"name":"A1","label":"{{function}}","function":"{{Q1}}*25"}],"uniques":true},"algorithm":{"name":"calculateOperation","params":{"method":"equivLiteral","keyboard":"NUMERICAL"}}}</v>
      </c>
      <c r="AA367" s="21" t="s">
        <v>1842</v>
      </c>
      <c r="AB367" s="22" t="str">
        <f t="shared" si="2"/>
        <v>M3-MyM-6a-A-2</v>
      </c>
      <c r="AC367" s="22" t="str">
        <f t="shared" si="3"/>
        <v>M3-MyM-6a-A-2-BR</v>
      </c>
      <c r="AD367" s="20" t="s">
        <v>47</v>
      </c>
      <c r="AE367" s="24"/>
      <c r="AF367" s="9" t="s">
        <v>48</v>
      </c>
      <c r="AG367" s="9"/>
    </row>
    <row r="368" ht="112.5" customHeight="1">
      <c r="A368" s="9" t="s">
        <v>1815</v>
      </c>
      <c r="B368" s="69" t="s">
        <v>1816</v>
      </c>
      <c r="C368" s="9" t="s">
        <v>68</v>
      </c>
      <c r="D368" s="10" t="s">
        <v>36</v>
      </c>
      <c r="E368" s="11"/>
      <c r="F368" s="23" t="s">
        <v>1843</v>
      </c>
      <c r="G368" s="23"/>
      <c r="H368" s="66"/>
      <c r="I368" s="24" t="s">
        <v>38</v>
      </c>
      <c r="J368" s="24" t="s">
        <v>118</v>
      </c>
      <c r="K368" s="23" t="s">
        <v>1844</v>
      </c>
      <c r="L368" s="34" t="s">
        <v>1845</v>
      </c>
      <c r="M368" s="26" t="s">
        <v>42</v>
      </c>
      <c r="N368" s="57" t="s">
        <v>1818</v>
      </c>
      <c r="O368" s="35" t="s">
        <v>1846</v>
      </c>
      <c r="P368" s="57" t="s">
        <v>1847</v>
      </c>
      <c r="Q368" s="22"/>
      <c r="R368" s="18"/>
      <c r="S368" s="18"/>
      <c r="T368" s="18"/>
      <c r="U368" s="18"/>
      <c r="V368" s="18"/>
      <c r="W368" s="18"/>
      <c r="X368" s="22"/>
      <c r="Y368" s="20" t="s">
        <v>1410</v>
      </c>
      <c r="Z368" s="21" t="str">
        <f t="shared" si="1"/>
        <v>{"id":"M3-MyM-6a-A-3-BR","stimulus":"&lt;p&gt;Rafael comprou {{Q1}} caixas de meio litro de suco de limão e {{Q2}} caixas de um quarto de litro de suco de laranja. Quantos litros de suco ele comprou no total?&lt;/p&gt;","template":"&lt;p&gt;Ele comprou {{response}} l de suco.&lt;/p&gt;","hint":"&lt;p&gt;O meio litro e o quarto de litro são partes do litro.&lt;/p&gt;","feedback":"&lt;p&gt;O meio litro e o quarto de litro são partes do litro. Como 1 litro = 2 meios litros e 1 litro = 4 quartos de litro, então:&lt;/p&gt;&lt;p style=\"text-align: center\"&gt;{{Q1}} meios litros : 2 = {{T1}} l&lt;/p&gt;&lt;p style=\"text-align: center\"&gt;{{Q2}} quartos de litro : 4 = {{T2}} l&lt;/p&gt;&lt;p style=\"text-align: center\"&gt;{{T1}} l + {{T2}} l = {{A1}} l&lt;/p&gt;","seed":{"parameters":[{"name":"Q1","label":null,"min":2,"max":16,"step":2},{"name":"Q2","label":null,"list":[4,8,12,16]}],"calculated":[{"name":"T1","label":"{{function}}","function":"{{Q1}}/2","temp":true},{"name":"T2","label":"{{function}}","function":"{{Q2}}/4","temp":true},{"name":"A1","label":"{{function}}","function":"{{Q1}}/2+{{Q2}}/4"}],"uniques":true},"algorithm":{"name":"calculateOperation","params":{"method":"equivLiteral","keyboard":"NUMERICAL"}}}</v>
      </c>
      <c r="AA368" s="21" t="s">
        <v>1848</v>
      </c>
      <c r="AB368" s="22" t="str">
        <f t="shared" si="2"/>
        <v>M3-MyM-6a-A-3</v>
      </c>
      <c r="AC368" s="22" t="str">
        <f t="shared" si="3"/>
        <v>M3-MyM-6a-A-3-BR</v>
      </c>
      <c r="AD368" s="20" t="s">
        <v>47</v>
      </c>
      <c r="AE368" s="24"/>
      <c r="AF368" s="9" t="s">
        <v>48</v>
      </c>
      <c r="AG368" s="9"/>
    </row>
    <row r="369" ht="112.5" customHeight="1">
      <c r="A369" s="9" t="s">
        <v>1849</v>
      </c>
      <c r="B369" s="69" t="s">
        <v>1850</v>
      </c>
      <c r="C369" s="9" t="s">
        <v>35</v>
      </c>
      <c r="D369" s="10" t="s">
        <v>36</v>
      </c>
      <c r="E369" s="11"/>
      <c r="F369" s="23" t="s">
        <v>1851</v>
      </c>
      <c r="G369" s="23"/>
      <c r="H369" s="25"/>
      <c r="I369" s="24" t="s">
        <v>38</v>
      </c>
      <c r="J369" s="24" t="s">
        <v>278</v>
      </c>
      <c r="K369" s="25" t="s">
        <v>1852</v>
      </c>
      <c r="L369" s="25" t="s">
        <v>1853</v>
      </c>
      <c r="M369" s="26" t="s">
        <v>42</v>
      </c>
      <c r="N369" s="23" t="s">
        <v>1854</v>
      </c>
      <c r="O369" s="23" t="s">
        <v>1855</v>
      </c>
      <c r="P369" s="18"/>
      <c r="Q369" s="22"/>
      <c r="R369" s="18"/>
      <c r="S369" s="18"/>
      <c r="T369" s="18"/>
      <c r="U369" s="18"/>
      <c r="V369" s="18"/>
      <c r="W369" s="18"/>
      <c r="X369" s="22"/>
      <c r="Y369" s="20" t="s">
        <v>1410</v>
      </c>
      <c r="Z369" s="21" t="str">
        <f t="shared" si="1"/>
        <v>{"id":"M3-MyM-8a-I-1-BR","stimulus":"&lt;p&gt;Selecione o resultado da adição.&lt;/p&gt;&lt;p style=\"text-align: center\"&gt;{{Q1}} {{Q11}} + {{Q2}} {{Q11}} = ...&lt;/p&gt;","hint":"&lt;p&gt;Pode-se somar {{Q1}} e {{Q2}}, pois estão expressos na mesma unidade.&lt;/p&gt;","feedback":"&lt;p&gt;Para adicionar medidas de capacidade, todas elas devem estar expressas na mesma unidade.&lt;/p&gt;","seed":{"parameters":[{"name":"Q1","label":null,"min":100,"max":999,"step":1},{"name":"Q2","label":null,"min":100,"max":999,"step":1},{"name":"Q3","label":null,"min":1,"max":99,"step":1},{"name":"Q4","label":null,"min":1,"max":99,"step":1},{"name":"Q5","label":null,"min":10,"max":90,"step":10},{"name":"Q6","label":null,"min":10,"max":90,"step":10},{"name":"Q11","label":null,"list":["l","dl","cl"]}],"calculated":[{"name":"A1","label":"{{function}} {{Q11}}","function":"{{Q1}}+{{Q2}}"},{"name":"A2","label":"{{function}} {{Q11}}","function":"{{Q1}}+{{Q2}}+{{Q3}}","incorrect":true},{"name":"A3","label":"{{function}} {{Q11}}","function":"{{Q1}}+{{Q2}}-{{Q4}}","incorrect":true},{"name":"A4","label":"{{function}} {{Q11}}","function":"{{Q1}}+{{Q2}}+{{Q5}}","incorrect":true},{"name":"A5","label":"{{function}} {{Q11}}","function":"{{Q1}}+{{Q2}}-{{Q6}}","incorrect":true}],"uniques":true},"algorithm":{"name":"trueFalse","template":"Multiple choice – standard","params":{"countCorrect":1,"countIncorrect":2,"showCheckIcon":false,
            "columns": 3
        }
    }
}</v>
      </c>
      <c r="AA369" s="21" t="s">
        <v>1856</v>
      </c>
      <c r="AB369" s="22" t="str">
        <f t="shared" si="2"/>
        <v>M3-MyM-8a-I-1</v>
      </c>
      <c r="AC369" s="22" t="str">
        <f t="shared" si="3"/>
        <v>M3-MyM-8a-I-1-BR</v>
      </c>
      <c r="AD369" s="20" t="s">
        <v>47</v>
      </c>
      <c r="AE369" s="24"/>
      <c r="AF369" s="9" t="s">
        <v>48</v>
      </c>
      <c r="AG369" s="9"/>
    </row>
    <row r="370" ht="112.5" customHeight="1">
      <c r="A370" s="9" t="s">
        <v>1849</v>
      </c>
      <c r="B370" s="69" t="s">
        <v>1850</v>
      </c>
      <c r="C370" s="9" t="s">
        <v>35</v>
      </c>
      <c r="D370" s="10" t="s">
        <v>36</v>
      </c>
      <c r="E370" s="11"/>
      <c r="F370" s="23" t="s">
        <v>1857</v>
      </c>
      <c r="G370" s="23"/>
      <c r="H370" s="25"/>
      <c r="I370" s="24" t="s">
        <v>38</v>
      </c>
      <c r="J370" s="24" t="s">
        <v>278</v>
      </c>
      <c r="K370" s="25" t="s">
        <v>1852</v>
      </c>
      <c r="L370" s="25" t="s">
        <v>1858</v>
      </c>
      <c r="M370" s="26" t="s">
        <v>42</v>
      </c>
      <c r="N370" s="23" t="s">
        <v>1859</v>
      </c>
      <c r="O370" s="23" t="s">
        <v>1860</v>
      </c>
      <c r="P370" s="18"/>
      <c r="Q370" s="22"/>
      <c r="R370" s="18"/>
      <c r="S370" s="18"/>
      <c r="T370" s="18"/>
      <c r="U370" s="18"/>
      <c r="V370" s="18"/>
      <c r="W370" s="18"/>
      <c r="X370" s="22"/>
      <c r="Y370" s="20" t="s">
        <v>1410</v>
      </c>
      <c r="Z370" s="21" t="str">
        <f t="shared" si="1"/>
        <v>{"id":"M3-MyM-8a-I-2-BR","stimulus":"&lt;p&gt;Selecione o resultado da subtração.&lt;/p&gt;&lt;p style=\"text-align: center\"&gt;{{T0}}} {{Q11}} − {{Q2}} {{Q11}} = ...&lt;/p&gt;","hint":"&lt;p&gt;Pode-se subtrair {{Q2}} de {{T0}}, pois estão expressos na mesma unidade.&lt;/p&gt;","feedback":"&lt;p&gt;Para subtrair medidas de capacidade, todas elas devem estar expressas na mesma unidade.&lt;/p&gt;","seed":{"parameters":[{"name":"Q1","label":null,"min":100,"max":999,"step":1},{"name":"Q2","label":null,"min":100,"max":999,"step":1},{"name":"Q3","label":null,"min":1,"max":99,"step":1},{"name":"Q4","label":null,"min":1,"max":99,"step":1},{"name":"Q5","label":null,"min":10,"max":90,"step":10},{"name":"Q6","label":null,"min":10,"max":90,"step":10},{"name":"Q11","label":null,"list":["l","dl","cl"]}],"calculated":[{"name":"T0","label":"{{function}}","function":"{{Q1}}+{{Q2}}","temp":true},{"name":"A1","label":"{{function}} {{Q11}}","function":"{{Q1}}"},{"name":"A2","label":"{{function}} {{Q11}}","function":"{{Q1}}+{{Q3}}","incorrect":true},{"name":"A3","label":"{{function}} {{Q11}}","function":"{{Q1}}-{{Q4}}","incorrect":true},{"name":"A4","label":"{{function}} {{Q11}}","function":"{{Q1}}+{{Q5}}","incorrect":true},{"name":"A5","label":"{{function}} {{Q11}}","function":"{{Q1}}-{{Q6}}","incorrect":true}],"uniques":true},"algorithm":{"name":"trueFalse","template":"Multiple choice – standard","params":{"countCorrect":1,"countIncorrect":2,"showCheckIcon":false,
            "columns": 3
        }
    }
}</v>
      </c>
      <c r="AA370" s="21" t="s">
        <v>1861</v>
      </c>
      <c r="AB370" s="22" t="str">
        <f t="shared" si="2"/>
        <v>M3-MyM-8a-I-2</v>
      </c>
      <c r="AC370" s="22" t="str">
        <f t="shared" si="3"/>
        <v>M3-MyM-8a-I-2-BR</v>
      </c>
      <c r="AD370" s="20" t="s">
        <v>47</v>
      </c>
      <c r="AE370" s="24"/>
      <c r="AF370" s="9" t="s">
        <v>48</v>
      </c>
      <c r="AG370" s="9"/>
    </row>
    <row r="371" ht="112.5" customHeight="1">
      <c r="A371" s="9" t="s">
        <v>1849</v>
      </c>
      <c r="B371" s="69" t="s">
        <v>1850</v>
      </c>
      <c r="C371" s="9" t="s">
        <v>50</v>
      </c>
      <c r="D371" s="10" t="s">
        <v>36</v>
      </c>
      <c r="E371" s="11"/>
      <c r="F371" s="13" t="s">
        <v>1862</v>
      </c>
      <c r="G371" s="13"/>
      <c r="H371" s="19" t="s">
        <v>1863</v>
      </c>
      <c r="I371" s="11" t="s">
        <v>38</v>
      </c>
      <c r="J371" s="11" t="s">
        <v>92</v>
      </c>
      <c r="K371" s="13" t="s">
        <v>1864</v>
      </c>
      <c r="L371" s="13" t="s">
        <v>1646</v>
      </c>
      <c r="M371" s="11" t="s">
        <v>42</v>
      </c>
      <c r="N371" s="8" t="s">
        <v>1865</v>
      </c>
      <c r="O371" s="8" t="s">
        <v>1855</v>
      </c>
      <c r="P371" s="15"/>
      <c r="Q371" s="22"/>
      <c r="R371" s="18"/>
      <c r="S371" s="18"/>
      <c r="T371" s="18"/>
      <c r="U371" s="18"/>
      <c r="V371" s="18"/>
      <c r="W371" s="18"/>
      <c r="X371" s="19"/>
      <c r="Y371" s="20" t="s">
        <v>1410</v>
      </c>
      <c r="Z371" s="21" t="str">
        <f t="shared" si="1"/>
        <v>{"id":"M3-MyM-8a-E-1-BR","stimulus":"&lt;p&gt;Calcule a seguinte adição.&lt;/p&gt;","template":"&lt;p style=\"text-align: center\"&gt;{{Q1}} {{Q11}} + {{Q2}} {{Q11}} = {{response}} {{Q11}}&lt;/p&gt;","hint":"&lt;p&gt;Como a unidade de ambas as medidas é a mesma, basta adicionar as quantidades.&lt;/p&gt;","feedback":"&lt;p&gt;Para adicionar medidas de capacidade, todas elas devem estar expressas na mesma unidade.&lt;/p&gt;","seed":{"parameters":[{"name":"Q1","label":null,"min":10,"max":999,"step":1},{"name":"Q2","label":null,"min":10,"max":999,"step":1},{"name":"Q11","list":["l","dl","cl"]}],"calculated":[{"name":"A1","label":"{{function}}","function":"{{Q1}} + {{Q2}}"}],"uniques":true},"algorithm":{"name":"calculateOperation","params":{"method":"equivLiteral","keyboard":"NUMERICAL"}}}</v>
      </c>
      <c r="AA371" s="21" t="s">
        <v>1866</v>
      </c>
      <c r="AB371" s="22" t="str">
        <f t="shared" si="2"/>
        <v>M3-MyM-8a-E-1</v>
      </c>
      <c r="AC371" s="22" t="str">
        <f t="shared" si="3"/>
        <v>M3-MyM-8a-E-1-BR</v>
      </c>
      <c r="AD371" s="20" t="s">
        <v>47</v>
      </c>
      <c r="AE371" s="9"/>
      <c r="AF371" s="9" t="s">
        <v>48</v>
      </c>
      <c r="AG371" s="9"/>
    </row>
    <row r="372" ht="112.5" customHeight="1">
      <c r="A372" s="9" t="s">
        <v>1849</v>
      </c>
      <c r="B372" s="69" t="s">
        <v>1850</v>
      </c>
      <c r="C372" s="9" t="s">
        <v>50</v>
      </c>
      <c r="D372" s="10" t="s">
        <v>36</v>
      </c>
      <c r="E372" s="11"/>
      <c r="F372" s="13" t="s">
        <v>1867</v>
      </c>
      <c r="G372" s="13"/>
      <c r="H372" s="19"/>
      <c r="I372" s="11" t="s">
        <v>38</v>
      </c>
      <c r="J372" s="11" t="s">
        <v>92</v>
      </c>
      <c r="K372" s="13" t="s">
        <v>1868</v>
      </c>
      <c r="L372" s="13" t="s">
        <v>1869</v>
      </c>
      <c r="M372" s="11" t="s">
        <v>42</v>
      </c>
      <c r="N372" s="8" t="s">
        <v>1870</v>
      </c>
      <c r="O372" s="8" t="s">
        <v>1860</v>
      </c>
      <c r="P372" s="15"/>
      <c r="Q372" s="22"/>
      <c r="R372" s="18"/>
      <c r="S372" s="18"/>
      <c r="T372" s="18"/>
      <c r="U372" s="18"/>
      <c r="V372" s="18"/>
      <c r="W372" s="18"/>
      <c r="X372" s="19"/>
      <c r="Y372" s="20" t="s">
        <v>1410</v>
      </c>
      <c r="Z372" s="21" t="str">
        <f t="shared" si="1"/>
        <v>{"id":"M3-MyM-8a-E-2-BR","stimulus":"&lt;p&gt;Calcule a seguinte subtração.&lt;/p&gt;","template":"&lt;p style=\"text-align: center\"&gt;{{T1}} {{Q12}} − {{Q3}} {{Q12}} = {{response}} {{Q12}}&lt;/p&gt;","hint":"&lt;p&gt;Como a unidade de ambas as medidas é a mesma, basta subtrair as quantidades.&lt;/p&gt;","feedback":"&lt;p&gt;Para subtrair medidas de capacidade, todas elas devem estar expressas na mesma unidade.&lt;/p&gt;","seed":{"parameters":[{"name":"Q3","label":null,"min":10,"max":500,"step":1},{"name":"Q4","label":null,"min":10,"max":500,"step":1},{"name":"Q12","list":["l","dl","cl"]}],"calculated":[{"name":"T1","function":"{{Q3}} + {{Q4}}","temp":true},{"name":"A1","label":"{{function}}","function":"{{Q4}}"}],"uniques":true},"algorithm":{"name":"calculateOperation","params":{"method":"equivLiteral","keyboard":"NUMERICAL"}}}</v>
      </c>
      <c r="AA372" s="21" t="s">
        <v>1871</v>
      </c>
      <c r="AB372" s="22" t="str">
        <f t="shared" si="2"/>
        <v>M3-MyM-8a-E-2</v>
      </c>
      <c r="AC372" s="22" t="str">
        <f t="shared" si="3"/>
        <v>M3-MyM-8a-E-2-BR</v>
      </c>
      <c r="AD372" s="20" t="s">
        <v>47</v>
      </c>
      <c r="AE372" s="9"/>
      <c r="AF372" s="9" t="s">
        <v>48</v>
      </c>
      <c r="AG372" s="9"/>
    </row>
    <row r="373" ht="112.5" customHeight="1">
      <c r="A373" s="9" t="s">
        <v>1849</v>
      </c>
      <c r="B373" s="69" t="s">
        <v>1850</v>
      </c>
      <c r="C373" s="9" t="s">
        <v>68</v>
      </c>
      <c r="D373" s="10" t="s">
        <v>36</v>
      </c>
      <c r="E373" s="11"/>
      <c r="F373" s="23" t="s">
        <v>1872</v>
      </c>
      <c r="G373" s="23"/>
      <c r="H373" s="72"/>
      <c r="I373" s="24" t="s">
        <v>38</v>
      </c>
      <c r="J373" s="24" t="s">
        <v>118</v>
      </c>
      <c r="K373" s="25" t="s">
        <v>1873</v>
      </c>
      <c r="L373" s="34" t="s">
        <v>1874</v>
      </c>
      <c r="M373" s="26" t="s">
        <v>42</v>
      </c>
      <c r="N373" s="23" t="s">
        <v>1875</v>
      </c>
      <c r="O373" s="23" t="s">
        <v>1876</v>
      </c>
      <c r="P373" s="18"/>
      <c r="Q373" s="22"/>
      <c r="R373" s="18"/>
      <c r="S373" s="18"/>
      <c r="T373" s="18"/>
      <c r="U373" s="18"/>
      <c r="V373" s="18"/>
      <c r="W373" s="18"/>
      <c r="X373" s="22"/>
      <c r="Y373" s="20" t="s">
        <v>1410</v>
      </c>
      <c r="Z373" s="21" t="str">
        <f t="shared" si="1"/>
        <v>{"id":"M3-MyM-8a-A-1-BR","stimulus":"&lt;p&gt;Para fazer uma viagem, Henrique precisa de &lt;span class=\"no-break\"&gt;{{T1}} l&lt;/span&gt; de gasolina, porém no tanque de seu carro tem apenas &lt;span class=\"no-break\"&gt;{{Q2}} l.&lt;/span&gt; Quantos litros de combustível ele precisa reabastecer?&lt;/p&gt;","template":"&lt;p&gt;Henrique precisa reabastecer {{response}} l.&lt;/p&gt;","hint":"&lt;p&gt;Para realizar a subtração de medidas de capacidade, todas elas devem estar expressas na mesma unidade.&lt;/p&gt;","feedback":"&lt;p&gt;Para realizar a subtração de medidas de capacidade, todas elas devem estar expressas na mesma unidade.&lt;/p&gt;&lt;p style=\"text-align: center\"&gt;{{T1}} l − {{Q2}} l = {{Q1}} l&lt;/p&gt;","seed":{"parameters":[{"name":"Q1","label":null,"min":20,"max":45,"step":1},{"name":"Q2","label":null,"min":20,"max":45,"step":1}],"calculated":[{"name":"T1","label":"{{function}}","function":"{{Q1}}+{{Q2}}","temp":true},{"name":"A1","label":"{{function}}","function":"{{Q1}}"}],"uniques":true},"algorithm":{"name":"calculateOperation","params":{"method":"equivLiteral","keyboard":"NUMERICAL"}}}</v>
      </c>
      <c r="AA373" s="21" t="s">
        <v>1877</v>
      </c>
      <c r="AB373" s="22" t="str">
        <f t="shared" si="2"/>
        <v>M3-MyM-8a-A-1</v>
      </c>
      <c r="AC373" s="22" t="str">
        <f t="shared" si="3"/>
        <v>M3-MyM-8a-A-1-BR</v>
      </c>
      <c r="AD373" s="20" t="s">
        <v>47</v>
      </c>
      <c r="AE373" s="24"/>
      <c r="AF373" s="9" t="s">
        <v>48</v>
      </c>
      <c r="AG373" s="9"/>
    </row>
    <row r="374" ht="112.5" customHeight="1">
      <c r="A374" s="9" t="s">
        <v>1849</v>
      </c>
      <c r="B374" s="69" t="s">
        <v>1850</v>
      </c>
      <c r="C374" s="9" t="s">
        <v>68</v>
      </c>
      <c r="D374" s="10" t="s">
        <v>36</v>
      </c>
      <c r="E374" s="11"/>
      <c r="F374" s="23" t="s">
        <v>1878</v>
      </c>
      <c r="G374" s="23"/>
      <c r="H374" s="72"/>
      <c r="I374" s="24" t="s">
        <v>38</v>
      </c>
      <c r="J374" s="24" t="s">
        <v>118</v>
      </c>
      <c r="K374" s="23" t="s">
        <v>1879</v>
      </c>
      <c r="L374" s="34" t="s">
        <v>1880</v>
      </c>
      <c r="M374" s="26" t="s">
        <v>42</v>
      </c>
      <c r="N374" s="23" t="s">
        <v>1881</v>
      </c>
      <c r="O374" s="23" t="s">
        <v>1882</v>
      </c>
      <c r="P374" s="18"/>
      <c r="Q374" s="22"/>
      <c r="R374" s="18"/>
      <c r="S374" s="18"/>
      <c r="T374" s="18"/>
      <c r="U374" s="18"/>
      <c r="V374" s="18"/>
      <c r="W374" s="18"/>
      <c r="X374" s="22"/>
      <c r="Y374" s="20" t="s">
        <v>1410</v>
      </c>
      <c r="Z374" s="21" t="str">
        <f t="shared" si="1"/>
        <v>{"id":"M3-MyM-8a-A-2-BR","stimulus":"&lt;p&gt;Para uma festa foi preparada uma bebida com &lt;span class=\"no-break\"&gt;{{Q1}} l&lt;/span&gt; de suco de {{Q11}} e &lt;span class=\"no-break\"&gt;{{Q2}} l&lt;/span&gt; de suco de {{Q22}}. Quantos litros de suco foram utilizados no total?&lt;/p&gt;","template":"&lt;p&gt;Foram utilizados {{response}} l de suco.&lt;/p&gt;","hint":"&lt;p&gt;Para realizar adições de medidas de capacidade, todas elas devem estar expressas na mesma unidade.&lt;/p&gt;","feedback":"&lt;p&gt;Para realizar adições de medidas de capacidade, todas elas devem estar expressas na mesma unidade.&lt;/p&gt;&lt;p style=\"text-align: center\"&gt;{{Q1}} l + {{Q2}} l = {{A1}} l&lt;/p&gt;","seed":{"parameters":[{"name":"Q1","label":null,"min":1,"max":9,"step":1},{"name":"Q2","label":null,"min":1,"max":5,"step":1},{"name":"Q11","label":null,"list":["kiwi","maçã","laranja"]},{"name":"Q22","label":null,"list":["abacaxi","manga","limão"]}],"calculated":[{"name":"A1","label":"{{function}}","function":"{{Q1}}+{{Q2}}"}],"uniques":true},"algorithm":{"name":"calculateOperation","params":{"method":"equivLiteral","keyboard":"NUMERICAL"}}}</v>
      </c>
      <c r="AA374" s="21" t="s">
        <v>1883</v>
      </c>
      <c r="AB374" s="22" t="str">
        <f t="shared" si="2"/>
        <v>M3-MyM-8a-A-2</v>
      </c>
      <c r="AC374" s="22" t="str">
        <f t="shared" si="3"/>
        <v>M3-MyM-8a-A-2-BR</v>
      </c>
      <c r="AD374" s="20" t="s">
        <v>47</v>
      </c>
      <c r="AE374" s="24"/>
      <c r="AF374" s="9" t="s">
        <v>48</v>
      </c>
      <c r="AG374" s="9"/>
    </row>
    <row r="375" ht="112.5" customHeight="1">
      <c r="A375" s="9" t="s">
        <v>1849</v>
      </c>
      <c r="B375" s="69" t="s">
        <v>1850</v>
      </c>
      <c r="C375" s="9" t="s">
        <v>68</v>
      </c>
      <c r="D375" s="10" t="s">
        <v>36</v>
      </c>
      <c r="E375" s="11"/>
      <c r="F375" s="23" t="s">
        <v>1884</v>
      </c>
      <c r="G375" s="23"/>
      <c r="H375" s="72"/>
      <c r="I375" s="24" t="s">
        <v>38</v>
      </c>
      <c r="J375" s="24" t="s">
        <v>118</v>
      </c>
      <c r="K375" s="25" t="s">
        <v>1885</v>
      </c>
      <c r="L375" s="34" t="s">
        <v>1886</v>
      </c>
      <c r="M375" s="26" t="s">
        <v>42</v>
      </c>
      <c r="N375" s="23" t="s">
        <v>1875</v>
      </c>
      <c r="O375" s="23" t="s">
        <v>1887</v>
      </c>
      <c r="P375" s="18"/>
      <c r="Q375" s="22"/>
      <c r="R375" s="18"/>
      <c r="S375" s="18"/>
      <c r="T375" s="18"/>
      <c r="U375" s="18"/>
      <c r="V375" s="18"/>
      <c r="W375" s="18"/>
      <c r="X375" s="22"/>
      <c r="Y375" s="20" t="s">
        <v>1410</v>
      </c>
      <c r="Z375" s="21" t="str">
        <f t="shared" si="1"/>
        <v>{"id":"M3-MyM-8a-A-3-BR","stimulus":"&lt;p&gt;Oscar preparou &lt;span class=\"no-break\"&gt;{{T1}} dl&lt;/span&gt; de sopa para a refeição em família. Se a família tomou &lt;span class=\"no-break\"&gt;{{Q2}} dl&lt;/span&gt; da sopa, quanto do alimento sobrou?&lt;/p&gt;","template":"&lt;p&gt;Sobraram &lt;span class=\"no-break\"&gt;{{response}} dl&lt;/span&gt; de sopa.&lt;/p&gt;","hint":"&lt;p&gt;Para realizar a subtração de medidas de capacidade, todas elas devem estar expressas na mesma unidade.&lt;/p&gt;","feedback":"&lt;p&gt;Para realizar a subtração de medidas de capacidade, todas elas devem estar expressas na mesma unidade.&lt;/p&gt;&lt;p style=\"text-align: center\"&gt;{{T1}} dl − {{Q2}} dl = {{Q1}} dl&lt;/p&gt;","seed":{"parameters":[{"name":"Q1","label":null,"min":10,"max":30,"step":1},{"name":"Q2","label":null,"min":10,"max":20,"step":1}],"calculated":[{"name":"T1","label":"{{function}}","function":"{{Q1}}+{{Q2}}","temp":true},{"name":"A1","label":"{{function}}","function":"{{Q1}}"}],"uniques":true},"algorithm":{"name":"calculateOperation","params":{"method":"equivLiteral","keyboard":"NUMERICAL"}}}</v>
      </c>
      <c r="AA375" s="21" t="s">
        <v>1888</v>
      </c>
      <c r="AB375" s="22" t="str">
        <f t="shared" si="2"/>
        <v>M3-MyM-8a-A-3</v>
      </c>
      <c r="AC375" s="22" t="str">
        <f t="shared" si="3"/>
        <v>M3-MyM-8a-A-3-BR</v>
      </c>
      <c r="AD375" s="20" t="s">
        <v>47</v>
      </c>
      <c r="AE375" s="24"/>
      <c r="AF375" s="9" t="s">
        <v>48</v>
      </c>
      <c r="AG375" s="9"/>
    </row>
    <row r="376" ht="112.5" customHeight="1">
      <c r="A376" s="9" t="s">
        <v>1889</v>
      </c>
      <c r="B376" s="69" t="s">
        <v>1890</v>
      </c>
      <c r="C376" s="9" t="s">
        <v>35</v>
      </c>
      <c r="D376" s="10" t="s">
        <v>36</v>
      </c>
      <c r="E376" s="11"/>
      <c r="F376" s="13" t="s">
        <v>1891</v>
      </c>
      <c r="G376" s="13"/>
      <c r="H376" s="19"/>
      <c r="I376" s="11" t="s">
        <v>38</v>
      </c>
      <c r="J376" s="11" t="s">
        <v>278</v>
      </c>
      <c r="K376" s="13" t="s">
        <v>1892</v>
      </c>
      <c r="L376" s="13" t="s">
        <v>1893</v>
      </c>
      <c r="M376" s="11" t="s">
        <v>42</v>
      </c>
      <c r="N376" s="8" t="s">
        <v>1894</v>
      </c>
      <c r="O376" s="8" t="s">
        <v>1895</v>
      </c>
      <c r="P376" s="18"/>
      <c r="Q376" s="22"/>
      <c r="R376" s="18"/>
      <c r="S376" s="18"/>
      <c r="T376" s="18"/>
      <c r="U376" s="18"/>
      <c r="V376" s="18"/>
      <c r="W376" s="18"/>
      <c r="X376" s="22"/>
      <c r="Y376" s="20" t="s">
        <v>1410</v>
      </c>
      <c r="Z376" s="21" t="str">
        <f t="shared" si="1"/>
        <v>{"id":"M3-MyM-8b-I-1-BR","stimulus":"&lt;p&gt;Indique o resultado da multiplicação de {{Q1}} {{Q2}} por {{Q3}}.&lt;/p&gt;","hint":"&lt;p&gt;Efetue a multiplicação e verifique se o resultado é expresso na mesma unidade de capacidade dada inicialmente.&lt;/p&gt;","feedback":"&lt;p&gt;Para multiplicar uma medida de capacidade por um número, efetue a operação e expresse o resultado na mesma unidade dada inicialmente.&lt;/p&gt;&lt;p&gt;{{Q1}} {{Q2}} × {{Q3}} = {{T1}} {{Q2}}&lt;/p&gt;","seed":{"parameters":[{"name":"Q1","label":null,"min":50,"max":999,"step":1},{"name":"Q2","list":["l","dl","cl"]},{"name":"Q3","label":null,"min":2,"max":9,"step":1},{"name":"Q4","list":["l","dl","cl"]},{"name":"Q5","min":1,"max":50,"step":1},{"name":"Q6","min":1,"max":50,"step":1}],"calculated":[{"name":"T1","function":"{{Q1}}*{{Q3}}","temp":true},{"name":"T2","function":"{{Q1}}*{{Q3}}-{{Q6}}","temp":true},{"name":"T3","function":"{{Q1}}*{{Q3}}+{{Q5}}","temp":true},{"name":"T4","function":"{{Q1}}*{{Q3}}-{{Q5}}","temp":true},{"name":"T5","function":"{{Q1}}*{{Q3}}+{{Q6}}","temp":true},{"name":"A1","label":"{{function}}","function":"{{T1}} {{Q2}}"},{"name":"A2","label":"{{function}}","function":"{{T1}} {{Q4}}","incorrect":true},{"name":"A2","label":"{{function}}","function":"{{T2}} {{Q2}}","incorrect":true},{"name":"A4","label":"{{function}}","function":"{{T3}} {{Q2}}","incorrect":true},{"name":"A5","label":"{{function}}","function":"{{T4}} {{Q2}}","incorrect":true},{"name":"A6","label":"{{function}}","function":"{{T5}} {{Q2}}","incorrect":true}],"uniques":true},"algorithm":{"name":"trueFalse","template":"Multiple choice – standard","params":{"countCorrect":1,"countIncorrect":2,"showCheckIcon":false,
            "columns": 3
        }
    }
}</v>
      </c>
      <c r="AA376" s="21" t="s">
        <v>1896</v>
      </c>
      <c r="AB376" s="22" t="str">
        <f t="shared" si="2"/>
        <v>M3-MyM-8b-I-1</v>
      </c>
      <c r="AC376" s="22" t="str">
        <f t="shared" si="3"/>
        <v>M3-MyM-8b-I-1-BR</v>
      </c>
      <c r="AD376" s="20" t="s">
        <v>47</v>
      </c>
      <c r="AE376" s="9"/>
      <c r="AF376" s="9" t="s">
        <v>48</v>
      </c>
      <c r="AG376" s="9"/>
    </row>
    <row r="377" ht="112.5" customHeight="1">
      <c r="A377" s="9" t="s">
        <v>1889</v>
      </c>
      <c r="B377" s="69" t="s">
        <v>1890</v>
      </c>
      <c r="C377" s="9" t="s">
        <v>35</v>
      </c>
      <c r="D377" s="10" t="s">
        <v>36</v>
      </c>
      <c r="E377" s="11"/>
      <c r="F377" s="23" t="s">
        <v>1897</v>
      </c>
      <c r="G377" s="23"/>
      <c r="H377" s="66"/>
      <c r="I377" s="24" t="s">
        <v>38</v>
      </c>
      <c r="J377" s="24" t="s">
        <v>278</v>
      </c>
      <c r="K377" s="23" t="s">
        <v>1898</v>
      </c>
      <c r="L377" s="23" t="s">
        <v>1899</v>
      </c>
      <c r="M377" s="11" t="s">
        <v>42</v>
      </c>
      <c r="N377" s="8" t="s">
        <v>1900</v>
      </c>
      <c r="O377" s="8" t="s">
        <v>1901</v>
      </c>
      <c r="P377" s="18"/>
      <c r="Q377" s="22"/>
      <c r="R377" s="18"/>
      <c r="S377" s="18"/>
      <c r="T377" s="18"/>
      <c r="U377" s="18"/>
      <c r="V377" s="18"/>
      <c r="W377" s="18"/>
      <c r="X377" s="22"/>
      <c r="Y377" s="20" t="s">
        <v>1410</v>
      </c>
      <c r="Z377" s="21" t="str">
        <f t="shared" si="1"/>
        <v>{"id":"M3-MyM-8b-I-2-BR","stimulus":"&lt;p&gt;Indique o resultado da divisão de {{T0}} {{Q2}} por {{Q3}}.&lt;/p&gt;","hint":"&lt;p&gt;Efetue a divisão e verifique se o resultado é expresso na mesma unidade de capacidade dada inicialmente.&lt;/p&gt;","feedback":"&lt;p&gt;Para dividir uma medida de capacidade por um número, efetue a operação e expresse o resultado na mesma unidade dada inicialmente.&lt;/p&gt;&lt;p style=\"text-align: center\"&gt;{{T0}} {{Q2}} : {{Q3}} = {{Q1}} {{Q2}}&lt;/p&gt;","seed":{"parameters":[{"name":"Q1","label":null,"min":50,"max":100,"step":1},{"name":"Q2","label":null,"list":["l","dl","cl"]},{"name":"Q3","label":null,"min":2,"max":9,"step":1},{"name":"Q4","label":null,"list":["l","dl","cl"]},{"name":"Q5","label":null,"min":1,"max":10,"step":1},{"name":"Q6","label":null,"min":1,"max":10,"step":1}],"calculated":[{"name":"T0","label":"{{function}}","function":"{{Q1}}*{{Q3}}","temp":true},{"name":"A1","label":"{{function}} {{Q2}}","function":"{{Q1}}"},{"name":"A2","label":"{{function}} {{Q4}}","function":"{{Q1}}","incorrect":true},{"name":"A3","label":"{{function}} {{Q2}}","function":"{{Q1}}+{{Q5}}","incorrect":true},{"name":"A4","label":"{{function}} {{Q2}}","function":"{{Q1}}-{{Q5}}","incorrect":true},{"name":"A5","label":"{{function}} {{Q2}}","function":"{{Q1}}+{{Q6}}","incorrect":true}],"uniques":true},"algorithm":{"name":"trueFalse","template":"Multiple choice – standard","params":{"countCorrect":1,"countIncorrect":2,"showCheckIcon":false,
            "columns": 3
        }
    }
}</v>
      </c>
      <c r="AA377" s="21" t="s">
        <v>1902</v>
      </c>
      <c r="AB377" s="22" t="str">
        <f t="shared" si="2"/>
        <v>M3-MyM-8b-I-2</v>
      </c>
      <c r="AC377" s="22" t="str">
        <f t="shared" si="3"/>
        <v>M3-MyM-8b-I-2-BR</v>
      </c>
      <c r="AD377" s="20" t="s">
        <v>47</v>
      </c>
      <c r="AE377" s="9"/>
      <c r="AF377" s="9" t="s">
        <v>48</v>
      </c>
      <c r="AG377" s="9"/>
    </row>
    <row r="378" ht="112.5" customHeight="1">
      <c r="A378" s="9" t="s">
        <v>1889</v>
      </c>
      <c r="B378" s="69" t="s">
        <v>1890</v>
      </c>
      <c r="C378" s="9" t="s">
        <v>50</v>
      </c>
      <c r="D378" s="10" t="s">
        <v>36</v>
      </c>
      <c r="E378" s="11"/>
      <c r="F378" s="23" t="s">
        <v>1903</v>
      </c>
      <c r="G378" s="23"/>
      <c r="H378" s="66"/>
      <c r="I378" s="24" t="s">
        <v>38</v>
      </c>
      <c r="J378" s="9" t="s">
        <v>156</v>
      </c>
      <c r="K378" s="25" t="s">
        <v>1904</v>
      </c>
      <c r="L378" s="25" t="s">
        <v>1905</v>
      </c>
      <c r="M378" s="24" t="s">
        <v>42</v>
      </c>
      <c r="N378" s="23" t="s">
        <v>1894</v>
      </c>
      <c r="O378" s="23" t="s">
        <v>1906</v>
      </c>
      <c r="P378" s="18"/>
      <c r="Q378" s="22"/>
      <c r="R378" s="18"/>
      <c r="S378" s="18"/>
      <c r="T378" s="18"/>
      <c r="U378" s="18"/>
      <c r="V378" s="18"/>
      <c r="W378" s="18"/>
      <c r="X378" s="22"/>
      <c r="Y378" s="20" t="s">
        <v>1410</v>
      </c>
      <c r="Z378" s="21" t="str">
        <f t="shared" si="1"/>
        <v>{"id":"M3-MyM-8b-E-1-BR","stimulus":"&lt;p&gt;Calcule a seguinte multiplicação.&lt;/p&gt;","template":"&lt;p style=\"text-align: center\"&gt;{{Q3}} {{Q6}} × {{Q4}} = {{response}} {{Q6}}&lt;/p&gt;","hint":"&lt;p&gt;Efetue a multiplicação e verifique se o resultado é expresso na mesma unidade de capacidade dada inicialmente.&lt;/p&gt;","feedback":"&lt;p&gt;Para multiplicar uma medida de capacidade por um número, efetue a operação e expresse o resultado na mesma unidade dada inicialmente.&lt;/p&gt;","seed":{"parameters":[{"name":"Q3","label":null,"min":50,"max":999,"step":1},{"name":"Q4","label":null,"min":2,"max":9,"step":1},{"name":"Q6","label":null,"list":["l","dl","cl"]}],"calculated":[{"name":"A1","label":"{{function}}","function":"{{Q3}}*{{Q4}}"}],"uniques":true},"algorithm":{"name":"calculateOperation","params":{"method":"equivLiteral","keyboard":"NUMERICAL"}}}</v>
      </c>
      <c r="AA378" s="21" t="s">
        <v>1907</v>
      </c>
      <c r="AB378" s="22" t="str">
        <f t="shared" si="2"/>
        <v>M3-MyM-8b-E-1</v>
      </c>
      <c r="AC378" s="22" t="str">
        <f t="shared" si="3"/>
        <v>M3-MyM-8b-E-1-BR</v>
      </c>
      <c r="AD378" s="20" t="s">
        <v>47</v>
      </c>
      <c r="AE378" s="24"/>
      <c r="AF378" s="9" t="s">
        <v>48</v>
      </c>
      <c r="AG378" s="9"/>
    </row>
    <row r="379" ht="112.5" customHeight="1">
      <c r="A379" s="9" t="s">
        <v>1889</v>
      </c>
      <c r="B379" s="69" t="s">
        <v>1890</v>
      </c>
      <c r="C379" s="9" t="s">
        <v>50</v>
      </c>
      <c r="D379" s="10" t="s">
        <v>36</v>
      </c>
      <c r="E379" s="11"/>
      <c r="F379" s="23" t="s">
        <v>1908</v>
      </c>
      <c r="G379" s="23"/>
      <c r="H379" s="66"/>
      <c r="I379" s="24" t="s">
        <v>38</v>
      </c>
      <c r="J379" s="9" t="s">
        <v>156</v>
      </c>
      <c r="K379" s="25" t="s">
        <v>1909</v>
      </c>
      <c r="L379" s="25" t="s">
        <v>838</v>
      </c>
      <c r="M379" s="11" t="s">
        <v>42</v>
      </c>
      <c r="N379" s="8" t="s">
        <v>1900</v>
      </c>
      <c r="O379" s="8" t="s">
        <v>1910</v>
      </c>
      <c r="P379" s="18"/>
      <c r="Q379" s="22"/>
      <c r="R379" s="18"/>
      <c r="S379" s="18"/>
      <c r="T379" s="18"/>
      <c r="U379" s="18"/>
      <c r="V379" s="18"/>
      <c r="W379" s="18"/>
      <c r="X379" s="22"/>
      <c r="Y379" s="20" t="s">
        <v>1410</v>
      </c>
      <c r="Z379" s="21" t="str">
        <f t="shared" si="1"/>
        <v>{"id":"M3-MyM-8b-E-2-BR","stimulus":"&lt;p&gt;Calcule a seguinte divisão.&lt;/p&gt;","template":"&lt;p style=\"text-align: center\"&gt;{{T1}} {{Q5}} : {{Q1}} = {{response}} {{Q5}}&lt;/p&gt;","hint":"&lt;p&gt;Efetue a divisão e verifique se o resultado é expresso na mesma unidade de capacidade dada inicialmente.&lt;/p&gt;","feedback":"&lt;p&gt;Para dividir uma medida de capacidade por um número, efetue a operação e expresse o resultado na mesma unidade dada inicialmente.&lt;/p&gt;","seed":{"parameters":[{"name":"Q1","label":null,"min":2,"max":9,"step":1},{"name":"Q2","label":null,"min":10,"max":99,"step":1},{"name":"Q5","label":null,"list":["l","dl","cl"]}],"calculated":[{"name":"T1","label":"{{function}}","function":"{{Q1}}*{{Q2}}","temp":true},{"name":"A1","label":"{{function}}","function":"{{Q2}}"}],"uniques":true},"algorithm":{"name":"calculateOperation","params":{"method":"equivLiteral","keyboard":"NUMERICAL"}}}</v>
      </c>
      <c r="AA379" s="21" t="s">
        <v>1911</v>
      </c>
      <c r="AB379" s="22" t="str">
        <f t="shared" si="2"/>
        <v>M3-MyM-8b-E-2</v>
      </c>
      <c r="AC379" s="22" t="str">
        <f t="shared" si="3"/>
        <v>M3-MyM-8b-E-2-BR</v>
      </c>
      <c r="AD379" s="20" t="s">
        <v>47</v>
      </c>
      <c r="AE379" s="24"/>
      <c r="AF379" s="9" t="s">
        <v>48</v>
      </c>
      <c r="AG379" s="9"/>
    </row>
    <row r="380" ht="112.5" customHeight="1">
      <c r="A380" s="9" t="s">
        <v>1889</v>
      </c>
      <c r="B380" s="69" t="s">
        <v>1890</v>
      </c>
      <c r="C380" s="9" t="s">
        <v>68</v>
      </c>
      <c r="D380" s="10" t="s">
        <v>36</v>
      </c>
      <c r="E380" s="11"/>
      <c r="F380" s="23" t="s">
        <v>1912</v>
      </c>
      <c r="G380" s="23"/>
      <c r="H380" s="25"/>
      <c r="I380" s="24" t="s">
        <v>38</v>
      </c>
      <c r="J380" s="9" t="s">
        <v>156</v>
      </c>
      <c r="K380" s="34" t="s">
        <v>1913</v>
      </c>
      <c r="L380" s="25" t="s">
        <v>691</v>
      </c>
      <c r="M380" s="26" t="s">
        <v>42</v>
      </c>
      <c r="N380" s="23" t="s">
        <v>1894</v>
      </c>
      <c r="O380" s="23" t="s">
        <v>1914</v>
      </c>
      <c r="P380" s="18"/>
      <c r="Q380" s="22"/>
      <c r="R380" s="18"/>
      <c r="S380" s="18"/>
      <c r="T380" s="18"/>
      <c r="U380" s="18"/>
      <c r="V380" s="18"/>
      <c r="W380" s="18"/>
      <c r="X380" s="22"/>
      <c r="Y380" s="20" t="s">
        <v>1410</v>
      </c>
      <c r="Z380" s="21" t="str">
        <f t="shared" si="1"/>
        <v>{"id":"M3-MyM-8b-A-1-BR","stimulus":"&lt;p&gt;Para pintar um quarto são necessários &lt;span class=\"no-break\"&gt;{{Q1}} dl&lt;/span&gt; de tinta. Quantos decilitros serão necessários para pintar {{Q2}} quartos?&lt;/p&gt;","template":"&lt;p&gt;Serão necessários &lt;span class=\"no-break\"&gt;{{response}} dl&lt;/span&gt; de tinta.&lt;/p&gt;","hint":"&lt;p&gt;Efetue a multiplicação e verifique se o resultado é expresso na mesma unidade de capacidade dada inicialmente.&lt;/p&gt;","feedback":"&lt;p&gt;Para multiplicar uma medida de capacidade por um número, efetue a operação e expresse o resultado na mesma unidade dada inicialmente.&lt;/p&gt;&lt;p style=\"text-align: center\"&gt;{{Q1}} dl × {{Q2}} = {{A1}} dl&lt;/p&gt;","seed":{"parameters":[{"name":"Q1","label":null,"min":4,"max":12,"step":1},{"name":"Q2","label":null,"min":2,"max":9,"step":1}],"calculated":[{"name":"A1","label":"{{function}}","function":"{{Q1}}*{{Q2}}"}],"uniques":true},"algorithm":{"name":"calculateOperation","params":{"method":"equivLiteral","keyboard":"NUMERICAL"}}}</v>
      </c>
      <c r="AA380" s="21" t="s">
        <v>1915</v>
      </c>
      <c r="AB380" s="22" t="str">
        <f t="shared" si="2"/>
        <v>M3-MyM-8b-A-1</v>
      </c>
      <c r="AC380" s="22" t="str">
        <f t="shared" si="3"/>
        <v>M3-MyM-8b-A-1-BR</v>
      </c>
      <c r="AD380" s="20" t="s">
        <v>47</v>
      </c>
      <c r="AE380" s="24"/>
      <c r="AF380" s="9" t="s">
        <v>48</v>
      </c>
      <c r="AG380" s="9"/>
    </row>
    <row r="381" ht="112.5" customHeight="1">
      <c r="A381" s="9" t="s">
        <v>1889</v>
      </c>
      <c r="B381" s="69" t="s">
        <v>1890</v>
      </c>
      <c r="C381" s="9" t="s">
        <v>68</v>
      </c>
      <c r="D381" s="10" t="s">
        <v>36</v>
      </c>
      <c r="E381" s="11"/>
      <c r="F381" s="13" t="s">
        <v>1916</v>
      </c>
      <c r="G381" s="13"/>
      <c r="H381" s="12" t="s">
        <v>1917</v>
      </c>
      <c r="I381" s="11" t="s">
        <v>38</v>
      </c>
      <c r="J381" s="9" t="s">
        <v>156</v>
      </c>
      <c r="K381" s="46" t="s">
        <v>1918</v>
      </c>
      <c r="L381" s="12" t="s">
        <v>691</v>
      </c>
      <c r="M381" s="14" t="s">
        <v>42</v>
      </c>
      <c r="N381" s="13" t="s">
        <v>1894</v>
      </c>
      <c r="O381" s="13" t="s">
        <v>1919</v>
      </c>
      <c r="P381" s="18"/>
      <c r="Q381" s="22"/>
      <c r="R381" s="18"/>
      <c r="S381" s="18"/>
      <c r="T381" s="18"/>
      <c r="U381" s="18"/>
      <c r="V381" s="18"/>
      <c r="W381" s="18"/>
      <c r="X381" s="22"/>
      <c r="Y381" s="20" t="s">
        <v>1410</v>
      </c>
      <c r="Z381" s="21" t="str">
        <f t="shared" si="1"/>
        <v>{"id":"M3-MyM-8b-A-2-BR","stimulus":"&lt;p&gt;Uma lavanderia industrial utiliza &lt;span class=\"no-break\"&gt;{{Q1}} cl&lt;/span&gt; de amaciante em cada lavagem. Quantos centilitros de amaciante são necessários para {{Q2}} lavagens?&lt;/p&gt;","template":"&lt;p&gt;São necessários {{response}} cl de amaciante.&lt;/p&gt;","hint":"&lt;p&gt;Efetue a multiplicação e verifique se o resultado é expresso na mesma unidade de capacidade dada inicialmente.&lt;/p&gt;","feedback":"&lt;p&gt;Para multiplicar uma medida de capacidade por um número, efetue a operação e expresse o resultado na mesma unidade dada inicialmente.&lt;/p&gt;&lt;p style=\"text-align: center\"&gt;{{Q1}} cl × {{Q2}} = {{A1}} cl&lt;/p&gt;","seed":{"parameters":[{"name":"Q1","label":null,"min":100,"max":500,"step":10},{"name":"Q2","label":null,"min":10,"max":30,"step":1}],"calculated":[{"name":"A1","label":"{{function}}","function":"{{Q1}}*{{Q2}}"}],"uniques":true},"algorithm":{"name":"calculateOperation","params":{"method":"equivLiteral","keyboard":"NUMERICAL"}}}</v>
      </c>
      <c r="AA381" s="21" t="s">
        <v>1920</v>
      </c>
      <c r="AB381" s="22" t="str">
        <f t="shared" si="2"/>
        <v>M3-MyM-8b-A-2</v>
      </c>
      <c r="AC381" s="22" t="str">
        <f t="shared" si="3"/>
        <v>M3-MyM-8b-A-2-BR</v>
      </c>
      <c r="AD381" s="20" t="s">
        <v>47</v>
      </c>
      <c r="AE381" s="24"/>
      <c r="AF381" s="9" t="s">
        <v>48</v>
      </c>
      <c r="AG381" s="9"/>
    </row>
    <row r="382" ht="112.5" customHeight="1">
      <c r="A382" s="9" t="s">
        <v>1889</v>
      </c>
      <c r="B382" s="69" t="s">
        <v>1890</v>
      </c>
      <c r="C382" s="9" t="s">
        <v>68</v>
      </c>
      <c r="D382" s="10" t="s">
        <v>36</v>
      </c>
      <c r="E382" s="11"/>
      <c r="F382" s="12" t="s">
        <v>1921</v>
      </c>
      <c r="G382" s="12"/>
      <c r="H382" s="19" t="s">
        <v>1922</v>
      </c>
      <c r="I382" s="11" t="s">
        <v>38</v>
      </c>
      <c r="J382" s="9" t="s">
        <v>156</v>
      </c>
      <c r="K382" s="46" t="s">
        <v>1923</v>
      </c>
      <c r="L382" s="12" t="s">
        <v>838</v>
      </c>
      <c r="M382" s="14" t="s">
        <v>42</v>
      </c>
      <c r="N382" s="13" t="s">
        <v>1900</v>
      </c>
      <c r="O382" s="13" t="s">
        <v>1924</v>
      </c>
      <c r="P382" s="18"/>
      <c r="Q382" s="22"/>
      <c r="R382" s="18"/>
      <c r="S382" s="18"/>
      <c r="T382" s="18"/>
      <c r="U382" s="18"/>
      <c r="V382" s="18"/>
      <c r="W382" s="18"/>
      <c r="X382" s="22"/>
      <c r="Y382" s="20" t="s">
        <v>1410</v>
      </c>
      <c r="Z382" s="21" t="str">
        <f t="shared" si="1"/>
        <v>{"id":"M3-MyM-8b-A-3-BR","stimulus":"&lt;p&gt;Em uma fábrica de engarrafamento foram distribuídos &lt;span class=\"no-break\"&gt;{{T1}} l&lt;/span&gt; de água em {{Q1}} garrafas. Quantos litros de água foram colocados em cada garrafa?&lt;/p&gt;","template":"&lt;p&gt;Em cada garrafa colocou-se {{response}} l de água.&lt;/p&gt;","hint":"&lt;p&gt;Efetue a divisão e verifique se o resultado é expresso na mesma unidade de capacidade dada inicialmente.&lt;/p&gt;","feedback":"&lt;p&gt;Para dividir uma medida de capacidade por um número, efetue a operação e expresse o resultado na mesma unidade dada inicialmente.&lt;/p&gt;&lt;p style=\"text-align: center\"&gt;{{T1}} l : {{Q1}} = {{Q2}} l&lt;/p&gt;","seed":{"parameters":[{"name":"Q1","label":null,"min":100,"max":199,"step":1},{"name":"Q2","label":null,"min":1,"max":5,"step":1}],"calculated":[{"name":"T1","label":"{{function}}","function":"{{Q1}}*{{Q2}}","temp":true},{"name":"A1","label":"{{function}}","function":"{{Q2}}"}],"uniques":true},"algorithm":{"name":"calculateOperation","params":{"method":"equivLiteral","keyboard":"NUMERICAL"}}}</v>
      </c>
      <c r="AA382" s="21" t="s">
        <v>1925</v>
      </c>
      <c r="AB382" s="22" t="str">
        <f t="shared" si="2"/>
        <v>M3-MyM-8b-A-3</v>
      </c>
      <c r="AC382" s="22" t="str">
        <f t="shared" si="3"/>
        <v>M3-MyM-8b-A-3-BR</v>
      </c>
      <c r="AD382" s="20" t="s">
        <v>47</v>
      </c>
      <c r="AE382" s="24"/>
      <c r="AF382" s="9" t="s">
        <v>48</v>
      </c>
      <c r="AG382" s="9"/>
    </row>
    <row r="383" ht="112.5" customHeight="1">
      <c r="A383" s="9" t="s">
        <v>1889</v>
      </c>
      <c r="B383" s="69" t="s">
        <v>1890</v>
      </c>
      <c r="C383" s="9" t="s">
        <v>68</v>
      </c>
      <c r="D383" s="10" t="s">
        <v>36</v>
      </c>
      <c r="E383" s="11"/>
      <c r="F383" s="23" t="s">
        <v>1926</v>
      </c>
      <c r="G383" s="23"/>
      <c r="H383" s="25"/>
      <c r="I383" s="24" t="s">
        <v>38</v>
      </c>
      <c r="J383" s="9" t="s">
        <v>156</v>
      </c>
      <c r="K383" s="34" t="s">
        <v>1927</v>
      </c>
      <c r="L383" s="25" t="s">
        <v>838</v>
      </c>
      <c r="M383" s="26" t="s">
        <v>42</v>
      </c>
      <c r="N383" s="23" t="s">
        <v>1900</v>
      </c>
      <c r="O383" s="23" t="s">
        <v>1924</v>
      </c>
      <c r="P383" s="18"/>
      <c r="Q383" s="22"/>
      <c r="R383" s="18"/>
      <c r="S383" s="18"/>
      <c r="T383" s="18"/>
      <c r="U383" s="18"/>
      <c r="V383" s="18"/>
      <c r="W383" s="18"/>
      <c r="X383" s="22"/>
      <c r="Y383" s="20" t="s">
        <v>1410</v>
      </c>
      <c r="Z383" s="21" t="str">
        <f t="shared" si="1"/>
        <v>{"id":"M3-MyM-8b-A-4-BR","stimulus":"&lt;p&gt;Uma fazenda produziu &lt;span class=\"no-break\"&gt;{{T1}} l&lt;/span&gt; de leite. Se o total de leite produzido foi distribuído em {{Q1}} tanques, quantos litros de leite ficou em cada tanque?&lt;/p&gt;","template":"&lt;p&gt;Em cada tanque ficaram &lt;span class=\"no-break\"&gt;{{response}} l&lt;/span&gt; de leite.&lt;/p&gt;","hint":"&lt;p&gt;Efetue a divisão e verifique se o resultado é expresso na mesma unidade de capacidade dada inicialmente.&lt;/p&gt;","feedback":"&lt;p&gt;Para dividir uma medida de capacidade por um número, efetue a operação e expresse o resultado na mesma unidade dada inicialmente.&lt;/p&gt;&lt;p style=\"text-align: center\"&gt;{{T1}} l : {{Q1}} = {{Q2}} l&lt;/p&gt;","seed":{"parameters":[{"name":"Q1","label":null,"min":2,"max":10,"step":1},{"name":"Q2","label":null,"min":10,"max":99,"step":1}],"calculated":[{"name":"T1","label":"{{function}}","function":"{{Q1}}*{{Q2}}","temp":true},{"name":"A1","label":"{{function}}","function":"{{Q2}}"}],"uniques":true},"algorithm":{"name":"calculateOperation","params":{"method":"equivLiteral","keyboard":"NUMERICAL"}}}</v>
      </c>
      <c r="AA383" s="21" t="s">
        <v>1928</v>
      </c>
      <c r="AB383" s="22" t="str">
        <f t="shared" si="2"/>
        <v>M3-MyM-8b-A-4</v>
      </c>
      <c r="AC383" s="22" t="str">
        <f t="shared" si="3"/>
        <v>M3-MyM-8b-A-4-BR</v>
      </c>
      <c r="AD383" s="20" t="s">
        <v>47</v>
      </c>
      <c r="AE383" s="24"/>
      <c r="AF383" s="9" t="s">
        <v>48</v>
      </c>
      <c r="AG383" s="9"/>
    </row>
    <row r="384" ht="112.5" customHeight="1">
      <c r="A384" s="9" t="s">
        <v>1889</v>
      </c>
      <c r="B384" s="69" t="s">
        <v>1890</v>
      </c>
      <c r="C384" s="9" t="s">
        <v>68</v>
      </c>
      <c r="D384" s="10" t="s">
        <v>36</v>
      </c>
      <c r="E384" s="11"/>
      <c r="F384" s="13" t="s">
        <v>1929</v>
      </c>
      <c r="G384" s="13"/>
      <c r="H384" s="12" t="s">
        <v>1930</v>
      </c>
      <c r="I384" s="11" t="s">
        <v>38</v>
      </c>
      <c r="J384" s="9" t="s">
        <v>156</v>
      </c>
      <c r="K384" s="12" t="s">
        <v>1931</v>
      </c>
      <c r="L384" s="12" t="s">
        <v>691</v>
      </c>
      <c r="M384" s="26" t="s">
        <v>42</v>
      </c>
      <c r="N384" s="13" t="s">
        <v>1894</v>
      </c>
      <c r="O384" s="13" t="s">
        <v>1932</v>
      </c>
      <c r="P384" s="18"/>
      <c r="Q384" s="22"/>
      <c r="R384" s="18"/>
      <c r="S384" s="18"/>
      <c r="T384" s="18"/>
      <c r="U384" s="18"/>
      <c r="V384" s="18"/>
      <c r="W384" s="18"/>
      <c r="X384" s="22"/>
      <c r="Y384" s="20" t="s">
        <v>1410</v>
      </c>
      <c r="Z384" s="21" t="str">
        <f t="shared" si="1"/>
        <v>{"id":"M3-MyM-8b-A-5-BR","stimulus":"&lt;p&gt;Ao trocar a água de um aquário, Nicolas precisou de &lt;span class=\"no-break\"&gt;{{Q1}} l&lt;/span&gt; para enchê-lo. Quantos litros Nicolas irá precisar para encher {{Q2}} áquarios iguais?&lt;/p&gt;","template":"&lt;p&gt;Ele precisará de &lt;span class=\"no-break\"&gt;{{response}} l de água.&lt;/span&gt;&lt;/p&gt;","hint":"&lt;p&gt;Efetue a divisão e verifique se o resultado é expresso na mesma unidade de capacidade dada inicialmente.&lt;/p&gt;","feedback":"&lt;p&gt;Para dividir uma medida de capacidade por um número, efetue a operação e expresse o resultado na mesma unidade dada inicialmente.&lt;/p&gt;&lt;p style=\"text-align: center\"&gt;{{Q1}} l × {{Q2}} = {{A1}} l&lt;/p&gt;","seed":{"parameters":[{"name":"Q1","label":null,"min":100,"max":200,"step":1},{"name":"Q2","label":null,"min":2,"max":10,"step":1}],"calculated":[{"name":"A1","label":"{{function}}","function":"{{Q1}}*{{Q2}}"}],"uniques":true},"algorithm":{"name":"calculateOperation","params":{"method":"equivLiteral","keyboard":"NUMERICAL"}}}</v>
      </c>
      <c r="AA384" s="21" t="s">
        <v>1933</v>
      </c>
      <c r="AB384" s="22" t="str">
        <f t="shared" si="2"/>
        <v>M3-MyM-8b-A-5</v>
      </c>
      <c r="AC384" s="22" t="str">
        <f t="shared" si="3"/>
        <v>M3-MyM-8b-A-5-BR</v>
      </c>
      <c r="AD384" s="20" t="s">
        <v>47</v>
      </c>
      <c r="AE384" s="24"/>
      <c r="AF384" s="9" t="s">
        <v>48</v>
      </c>
      <c r="AG384" s="9"/>
    </row>
    <row r="385" ht="112.5" customHeight="1">
      <c r="A385" s="9" t="s">
        <v>1934</v>
      </c>
      <c r="B385" s="69" t="s">
        <v>1935</v>
      </c>
      <c r="C385" s="9" t="s">
        <v>35</v>
      </c>
      <c r="D385" s="10" t="s">
        <v>36</v>
      </c>
      <c r="E385" s="11"/>
      <c r="F385" s="23" t="s">
        <v>1936</v>
      </c>
      <c r="G385" s="23"/>
      <c r="H385" s="66" t="s">
        <v>1937</v>
      </c>
      <c r="I385" s="24" t="s">
        <v>481</v>
      </c>
      <c r="J385" s="24" t="s">
        <v>1938</v>
      </c>
      <c r="K385" s="25" t="s">
        <v>113</v>
      </c>
      <c r="L385" s="25" t="s">
        <v>113</v>
      </c>
      <c r="M385" s="24" t="s">
        <v>42</v>
      </c>
      <c r="N385" s="25" t="s">
        <v>1939</v>
      </c>
      <c r="O385" s="23" t="s">
        <v>1940</v>
      </c>
      <c r="P385" s="18"/>
      <c r="Q385" s="22"/>
      <c r="R385" s="18"/>
      <c r="S385" s="18"/>
      <c r="T385" s="18"/>
      <c r="U385" s="18"/>
      <c r="V385" s="18"/>
      <c r="W385" s="18"/>
      <c r="X385" s="22"/>
      <c r="Y385" s="20" t="s">
        <v>1410</v>
      </c>
      <c r="Z385" s="21" t="str">
        <f t="shared" si="1"/>
        <v>{"id":"M3-MyM-9a-I-1-BR","stimulus":"&lt;p&gt;Selecione os objetos com massa superior a 1 kg.&lt;/p&gt;","hint":"&lt;p&gt;1 kg equivale a 1 000 g.&lt;/p&gt;","feedback":"&lt;p&gt;1 kg equivale a 1 000 g.&lt;/p&gt;","seed":{"parameters":[{"name":"Q1","label":null,"min":1,"max":50,"step":1},{"name":"Q2","label":null,"min":1,"max":50,"step":1},{"name":"Q3","label":null,"min":1,"max":50,"step":1}],"calculated":[{"name":"A1","label":"&lt;div style=\"display:flex; justify-content:center;\"&gt;&lt;img src=\"https://blueberry-assets.oneclick.es/M3_MyM_9a_1.svg\" width=\"300\"&gt;&lt;/img&gt;&lt;/div&gt;"},{"name":"A2","label":"&lt;div style=\"display:flex; justify-content:center;\"&gt;&lt;img src=\"https://blueberry-assets.oneclick.es/M3_MyM_9a_2.svg\" width=\"300\"&gt;&lt;/img&gt;&lt;/div&gt;"},{"name":"A3","label":"&lt;div style=\"display:flex; justify-content:center;\"&gt;&lt;img src=\"https://blueberry-assets.oneclick.es/M3_MyM_9a_3.svg\" width=\"300\"&gt;&lt;/img&gt;&lt;/div&gt;"},{"name":"A4","label":"&lt;div style=\"display:flex; justify-content:center;\"&gt;&lt;img src=\"https://blueberry-assets.oneclick.es/M3_MyM_9a_4.svg\" width=\"300\"&gt;&lt;/img&gt;&lt;/div&gt;"},{"name":"A5","label":"&lt;div style=\"display:flex; justify-content:center;\"&gt;&lt;img src=\"https://blueberry-assets.oneclick.es/M3_MyM_9a_5.svg\" width=\"300\"&gt;&lt;/img&gt;&lt;/div&gt;","incorrect":true,"feedback":"&lt;p&gt;A massa de um telefone celular é geralmente cerca de 200 g.&lt;/p&gt;"},{"name":"A6","label":"&lt;div style=\"display:flex; justify-content:center;\"&gt;&lt;img src=\"https://blueberry-assets.oneclick.es/M3_MyM_9a_6.svg\" width=\"300\"&gt;&lt;/img&gt;&lt;/div&gt;","incorrect":true,"feedback":"&lt;p&gt;A massa de uma maçã é geralmente de 170 g a 250 g.&lt;/p&gt;"},{"name":"A7","label":"&lt;div style=\"display:flex; justify-content:center;\"&gt;&lt;img src=\"https://blueberry-assets.oneclick.es/M3_MyM_9a_7.svg\" width=\"300\"&gt;&lt;/img&gt;&lt;/div&gt;","incorrect":true,"feedback":"&lt;p&gt;A massa de um lápis é geralmente cerca de 30 g.&lt;/p&gt;"},{"name":"A8","label":"&lt;div style=\"display:flex; justify-content:center;\"&gt;&lt;img src=\"https://blueberry-assets.oneclick.es/M3_MyM_9a_8.svg\" width=\"300\"&gt;&lt;/img&gt;&lt;/div&gt;","incorrect":true,"feedback":"&lt;p&gt;A massa de um pacote de balas é geralmente 100 g.&lt;/p&gt;"}],"uniques":true},"algorithm":{"name":"trueFalse","template":"Multiple choice – multiple response","params":{"countCorrect":2,"countIncorrect":1,"showCheckIcon":false,"columns":3}}}</v>
      </c>
      <c r="AA385" s="28" t="s">
        <v>1941</v>
      </c>
      <c r="AB385" s="22" t="str">
        <f t="shared" si="2"/>
        <v>M3-MyM-9a-I-1</v>
      </c>
      <c r="AC385" s="22" t="str">
        <f t="shared" si="3"/>
        <v>M3-MyM-9a-I-1-BR</v>
      </c>
      <c r="AD385" s="20" t="s">
        <v>47</v>
      </c>
      <c r="AE385" s="24"/>
      <c r="AF385" s="9" t="s">
        <v>48</v>
      </c>
      <c r="AG385" s="9" t="s">
        <v>49</v>
      </c>
    </row>
    <row r="386" ht="112.5" customHeight="1">
      <c r="A386" s="9" t="s">
        <v>1934</v>
      </c>
      <c r="B386" s="69" t="s">
        <v>1935</v>
      </c>
      <c r="C386" s="9" t="s">
        <v>35</v>
      </c>
      <c r="D386" s="10" t="s">
        <v>36</v>
      </c>
      <c r="E386" s="11"/>
      <c r="F386" s="23" t="s">
        <v>1942</v>
      </c>
      <c r="G386" s="23"/>
      <c r="H386" s="66" t="s">
        <v>1937</v>
      </c>
      <c r="I386" s="24" t="s">
        <v>481</v>
      </c>
      <c r="J386" s="24" t="s">
        <v>1938</v>
      </c>
      <c r="K386" s="25" t="s">
        <v>113</v>
      </c>
      <c r="L386" s="25" t="s">
        <v>113</v>
      </c>
      <c r="M386" s="24" t="s">
        <v>42</v>
      </c>
      <c r="N386" s="25" t="s">
        <v>1939</v>
      </c>
      <c r="O386" s="23" t="s">
        <v>1943</v>
      </c>
      <c r="P386" s="18"/>
      <c r="Q386" s="22"/>
      <c r="R386" s="18"/>
      <c r="S386" s="18"/>
      <c r="T386" s="18"/>
      <c r="U386" s="18"/>
      <c r="V386" s="18"/>
      <c r="W386" s="18"/>
      <c r="X386" s="22"/>
      <c r="Y386" s="20" t="s">
        <v>1410</v>
      </c>
      <c r="Z386" s="21" t="str">
        <f t="shared" si="1"/>
        <v>{"id":"M3-MyM-9a-I-2-BR","stimulus":"&lt;p&gt;Selecione os objetos com massa inferior a 1 kg.&lt;/p&gt;","hint":"&lt;p&gt;1 kg equivale a 1 000 g.&lt;/p&gt;","feedback":"&lt;p&gt;1 kg equivale a 1 000 g.&lt;/p&gt;","seed":{"parameters":[{"name":"Q1","label":null,"min":1,"max":50,"step":1},{"name":"Q2","label":null,"min":1,"max":50,"step":1},{"name":"Q3","label":null,"min":1,"max":50,"step":1}],"calculated":[{"name":"A1","label":"&lt;div style=\"display:flex; justify-content:center;\"&gt;&lt;img src=\"https://blueberry-assets.oneclick.es/M3_MyM_9a_1.svg\" width=\"300\"&gt;&lt;/img&gt;&lt;/div&gt;","incorrect":true,"feedback":"&lt;p&gt;A massa de uma mesa pode estar entre 10 kg e 100 kg.&lt;/p&gt;"},{"name":"A2","label":"&lt;div style=\"display:flex; justify-content:center;\"&gt;&lt;img src=\"https://blueberry-assets.oneclick.es/M3_MyM_9a_2.svg\" width=\"300\"&gt;&lt;/img&gt;&lt;/div&gt;","incorrect":true,"feedback":"&lt;p&gt;A massa de um tubarão é geralmente de 700 kg a 1 000 kg.&lt;/p&gt;"},{"name":"A3","label":"&lt;div style=\"display:flex; justify-content:center;\"&gt;&lt;img src=\"https://blueberry-assets.oneclick.es/M3_MyM_9a_3.svg\" width=\"300\"&gt;&lt;/img&gt;&lt;/div&gt;","incorrect":true,"feedback":"&lt;p&gt;A massa de um carro está entre 700 kg e 1 000 kg.&lt;/p&gt;"},{"name":"A4","label":"&lt;div style=\"display:flex; justify-content:center;\"&gt;&lt;img src=\"https://blueberry-assets.oneclick.es/M3_MyM_9a_4.svg\" width=\"300\"&gt;&lt;/img&gt;&lt;/div&gt;","incorrect":true,"feedback":"&lt;p&gt;A massa de uma televisão pode estar entre 5 kg e 15 kg.&lt;/p&gt;"},{"name":"A5","label":"&lt;div style=\"display:flex; justify-content:center;\"&gt;&lt;img src=\"https://blueberry-assets.oneclick.es/M3_MyM_9a_5.svg\" width=\"300\"&gt;&lt;/img&gt;&lt;/div&gt;"},{"name":"A6","label":"&lt;div style=\"display:flex; justify-content:center;\"&gt;&lt;img src=\"https://blueberry-assets.oneclick.es/M3_MyM_9a_6.svg\" width=\"300\"&gt;&lt;/img&gt;&lt;/div&gt;"},{"name":"A7","label":"&lt;div style=\"display:flex; justify-content:center;\"&gt;&lt;img src=\"https://blueberry-assets.oneclick.es/M3_MyM_9a_7.svg\" width=\"300\"&gt;&lt;/img&gt;&lt;/div&gt;"},{"name":"A8","label":"&lt;div style=\"display:flex; justify-content:center;\"&gt;&lt;img src=\"https://blueberry-assets.oneclick.es/M3_MyM_9a_8.svg\" width=\"300\"&gt;&lt;/img&gt;&lt;/div&gt;"}],"uniques":true},"algorithm":{"name":"trueFalse","template":"Multiple choice – multiple response","params":{"countCorrect":2,"countIncorrect":1,"showCheckIcon":false,"columns":3}}}</v>
      </c>
      <c r="AA386" s="28" t="s">
        <v>1944</v>
      </c>
      <c r="AB386" s="22" t="str">
        <f t="shared" si="2"/>
        <v>M3-MyM-9a-I-2</v>
      </c>
      <c r="AC386" s="22" t="str">
        <f t="shared" si="3"/>
        <v>M3-MyM-9a-I-2-BR</v>
      </c>
      <c r="AD386" s="20" t="s">
        <v>47</v>
      </c>
      <c r="AE386" s="24"/>
      <c r="AF386" s="9" t="s">
        <v>48</v>
      </c>
      <c r="AG386" s="9" t="s">
        <v>49</v>
      </c>
    </row>
    <row r="387" ht="112.5" customHeight="1">
      <c r="A387" s="9" t="s">
        <v>1934</v>
      </c>
      <c r="B387" s="69" t="s">
        <v>1935</v>
      </c>
      <c r="C387" s="9" t="s">
        <v>50</v>
      </c>
      <c r="D387" s="10" t="s">
        <v>36</v>
      </c>
      <c r="E387" s="11"/>
      <c r="F387" s="35" t="s">
        <v>1945</v>
      </c>
      <c r="G387" s="35"/>
      <c r="H387" s="57" t="s">
        <v>1946</v>
      </c>
      <c r="I387" s="24" t="s">
        <v>38</v>
      </c>
      <c r="J387" s="24" t="s">
        <v>52</v>
      </c>
      <c r="K387" s="23" t="s">
        <v>1947</v>
      </c>
      <c r="L387" s="25" t="s">
        <v>1948</v>
      </c>
      <c r="M387" s="26" t="s">
        <v>42</v>
      </c>
      <c r="N387" s="25" t="s">
        <v>1939</v>
      </c>
      <c r="O387" s="25" t="s">
        <v>1949</v>
      </c>
      <c r="P387" s="18"/>
      <c r="Q387" s="22"/>
      <c r="R387" s="18"/>
      <c r="S387" s="18"/>
      <c r="T387" s="18"/>
      <c r="U387" s="18"/>
      <c r="V387" s="18"/>
      <c r="W387" s="18"/>
      <c r="X387" s="22"/>
      <c r="Y387" s="20" t="s">
        <v>1410</v>
      </c>
      <c r="Z387" s="21" t="str">
        <f t="shared" si="1"/>
        <v>{"id":"M3-MyM-9a-E-1-BR","stimulus":"&lt;p&gt;Escolha em qual dessas unidades as seguintes medidas de massa são melhor expressas, em &lt;i&gt;quilograma&lt;/i&gt; ou em &lt;i&gt;grama.&lt;/i&gt; Escreva as unidades na forma abreviada.&lt;/p&gt;","template":"&lt;p&gt;{{Q1}} {{response}}.&lt;/p&gt;&lt;p&gt;{{Q2}} {{response}}.&lt;/p&gt;&lt;p&gt;{{Q3}} {{response}}.&lt;/p&gt;","hint":"&lt;p&gt;1 kg equivale a 1 000 g.&lt;/p&gt;","feedback":"&lt;p&gt;1 kg equivale a 1 000 g.&lt;/p&gt;","seed":{"parameters":[{"name":"Q1","label":null,"list":["A massa de um pardal é 30","A massa de um hamster é 120","A massa de um beija-flor é de cerca de 20"]},{"name":"Q2","label":null,"list":["A massa de uma girafa é de cerca de 1000","A massa de um cachorro é geralmente cerca de 30","A massa de um porco é de cerca de 150"]},{"name":"Q3","label":null,"list":["A massa de uma lagartixa é de cerca de 2","A massa de um rato é cerca de 20","A massa de um pombo é cerca de 300"]}],"calculated":[{"name":"A1","label":"g"},{"name":"A2","label":"kg"},{"name":"A3","label":"g"}],"uniques":true},"algorithm":{"name":"calculateOperation","template":"Cloze with text"}}</v>
      </c>
      <c r="AA387" s="28" t="s">
        <v>1950</v>
      </c>
      <c r="AB387" s="22" t="str">
        <f t="shared" si="2"/>
        <v>M3-MyM-9a-E-1</v>
      </c>
      <c r="AC387" s="22" t="str">
        <f t="shared" si="3"/>
        <v>M3-MyM-9a-E-1-BR</v>
      </c>
      <c r="AD387" s="20" t="s">
        <v>47</v>
      </c>
      <c r="AE387" s="24"/>
      <c r="AF387" s="9" t="s">
        <v>48</v>
      </c>
      <c r="AG387" s="9" t="s">
        <v>49</v>
      </c>
    </row>
    <row r="388" ht="112.5" customHeight="1">
      <c r="A388" s="9" t="s">
        <v>1934</v>
      </c>
      <c r="B388" s="69" t="s">
        <v>1935</v>
      </c>
      <c r="C388" s="9" t="s">
        <v>50</v>
      </c>
      <c r="D388" s="10" t="s">
        <v>36</v>
      </c>
      <c r="E388" s="11"/>
      <c r="F388" s="35" t="s">
        <v>1945</v>
      </c>
      <c r="G388" s="35"/>
      <c r="H388" s="57" t="s">
        <v>1951</v>
      </c>
      <c r="I388" s="24" t="s">
        <v>38</v>
      </c>
      <c r="J388" s="24" t="s">
        <v>52</v>
      </c>
      <c r="K388" s="23" t="s">
        <v>1952</v>
      </c>
      <c r="L388" s="25" t="s">
        <v>1953</v>
      </c>
      <c r="M388" s="26" t="s">
        <v>42</v>
      </c>
      <c r="N388" s="25" t="s">
        <v>1939</v>
      </c>
      <c r="O388" s="25" t="s">
        <v>1949</v>
      </c>
      <c r="P388" s="18"/>
      <c r="Q388" s="22"/>
      <c r="R388" s="18"/>
      <c r="S388" s="18"/>
      <c r="T388" s="18"/>
      <c r="U388" s="18"/>
      <c r="V388" s="18"/>
      <c r="W388" s="18"/>
      <c r="X388" s="22"/>
      <c r="Y388" s="20" t="s">
        <v>1410</v>
      </c>
      <c r="Z388" s="21" t="str">
        <f t="shared" si="1"/>
        <v>{"id":"M3-MyM-9a-E-2-BR","stimulus":"&lt;p&gt;Escolha em qual dessas unidades as seguintes medidas de massa são melhor expressas, em &lt;i&gt;quilograma&lt;/i&gt; ou em &lt;i&gt;grama.&lt;/i&gt; Escreva as unidades na forma abreviada.&lt;/p&gt;","template":"&lt;p&gt;{{Q1}} {{response}}.&lt;/p&gt;&lt;p&gt;{{Q2}} {{response}}.&lt;/p&gt;&lt;p&gt;{{Q3}} {{response}}.&lt;/p&gt;","hint":"&lt;p&gt;1 kg equivale a 1 000 g.&lt;/p&gt;","feedback":"&lt;p&gt;1 kg equivale a 1 000 g.&lt;/p&gt;","seed":{"parameters":[{"name":"Q2","label":null,"list":["A massa de um pardal é 30","A massa de um hamster é 120","A massa de um beija-flor é de cerca de 20"]},{"name":"Q1","label":null,"list":["A massa de uma girafa é de cerca de 1000","A massa de um cão é geralmente cerca de 30","A massa de um porco é de cerca de 150"]},{"name":"Q3","label":null,"list":["A massa de uma lagartixa é de cerca de 2","A massa de um rato é cerca de 20","A massa de um pombo é cerca de 300"]}],"calculated":[{"name":"A1","label":"kg"},{"name":"A2","label":"g"},{"name":"A3","label":"g"}],"uniques":true},"algorithm":{"name":"calculateOperation","template":"Cloze with text"}}</v>
      </c>
      <c r="AA388" s="28" t="s">
        <v>1954</v>
      </c>
      <c r="AB388" s="22" t="str">
        <f t="shared" si="2"/>
        <v>M3-MyM-9a-E-2</v>
      </c>
      <c r="AC388" s="22" t="str">
        <f t="shared" si="3"/>
        <v>M3-MyM-9a-E-2-BR</v>
      </c>
      <c r="AD388" s="20" t="s">
        <v>47</v>
      </c>
      <c r="AE388" s="24"/>
      <c r="AF388" s="9" t="s">
        <v>48</v>
      </c>
      <c r="AG388" s="9" t="s">
        <v>49</v>
      </c>
    </row>
    <row r="389" ht="112.5" customHeight="1">
      <c r="A389" s="9" t="s">
        <v>1955</v>
      </c>
      <c r="B389" s="69" t="s">
        <v>1956</v>
      </c>
      <c r="C389" s="9" t="s">
        <v>35</v>
      </c>
      <c r="D389" s="10" t="s">
        <v>36</v>
      </c>
      <c r="E389" s="11"/>
      <c r="F389" s="25" t="s">
        <v>1957</v>
      </c>
      <c r="G389" s="25"/>
      <c r="H389" s="25" t="s">
        <v>1958</v>
      </c>
      <c r="I389" s="24" t="s">
        <v>38</v>
      </c>
      <c r="J389" s="24" t="s">
        <v>148</v>
      </c>
      <c r="K389" s="23" t="s">
        <v>1959</v>
      </c>
      <c r="L389" s="34" t="s">
        <v>1960</v>
      </c>
      <c r="M389" s="26" t="s">
        <v>42</v>
      </c>
      <c r="N389" s="23" t="s">
        <v>1961</v>
      </c>
      <c r="O389" s="23" t="s">
        <v>1962</v>
      </c>
      <c r="P389" s="8" t="s">
        <v>1963</v>
      </c>
      <c r="Q389" s="22"/>
      <c r="R389" s="18"/>
      <c r="S389" s="18"/>
      <c r="T389" s="18"/>
      <c r="U389" s="18"/>
      <c r="V389" s="18"/>
      <c r="W389" s="18"/>
      <c r="X389" s="22"/>
      <c r="Y389" s="20" t="s">
        <v>1410</v>
      </c>
      <c r="Z389" s="21" t="str">
        <f t="shared" si="1"/>
        <v>{"id":"M3-MyM-9b-I-1-BR","stimulus":"&lt;p&gt;Indique qual dessas equivalências está correta.&lt;/p&gt;","hint":"&lt;p&gt;A equivalência entre quilograma e grama é:&lt;/p&gt;&lt;p style=\"text-align: center\"&gt;1 kg = 1 000 g&lt;/p&gt;","feedback":"&lt;p&gt;A equivalência entre quilograma e grama é:&lt;/p&gt;&lt;p style=\"text-align: center\"&gt;1 kg = 1 000 g&lt;/p&gt;","seed":{"parameters":[{"name":"Q1","label":null,"min":1,"max":50,"step":1},{"name":"Q2","label":null,"min":1,"max":50,"step":1},{"name":"Q3","label":null,"min":1,"max":50,"step":1}],"calculated":[{"name":"T4","function":"{{Q2}}*1000","temp":"true"},{"name":"T5","function":"{{Q3}}*1000","temp":"true"},{"name":"A1","label":"{{Q1}} kg = {{function}} g","function":"{{Q1}}*1000"},{"name":"A2","label":"{{Q2}} kg = {{function}} g","function":"{{Q2}}*100","incorrect":true,"feedback":"&lt;p&gt;A equivalência correta é:&lt;/p&gt;&lt;p&gt;{{Q2}} kg × 1 000 = {{T4}} g&lt;/p&gt;"},{"name":"A3","label":"{{Q3}} kg = {{function}} g","function":"{{Q3}}*10","incorrect":true,"feedback":"&lt;p&gt;A equivalência correta é:&lt;/p&gt;&lt;p&gt;{{Q3}} kg × 1 000 = {{T5}} g&lt;/p&gt;"}],"uniques":true},"algorithm":{"name":"trueFalse","template":"Multiple choice – standard","params":{"countCorrect":1,"countIncorrect":2,"showCheckIcon":false,
            "columns": 3
        }
    }
}</v>
      </c>
      <c r="AA389" s="21" t="s">
        <v>1964</v>
      </c>
      <c r="AB389" s="22" t="str">
        <f t="shared" si="2"/>
        <v>M3-MyM-9b-I-1</v>
      </c>
      <c r="AC389" s="22" t="str">
        <f t="shared" si="3"/>
        <v>M3-MyM-9b-I-1-BR</v>
      </c>
      <c r="AD389" s="20" t="s">
        <v>47</v>
      </c>
      <c r="AE389" s="24"/>
      <c r="AF389" s="9" t="s">
        <v>48</v>
      </c>
      <c r="AG389" s="9" t="s">
        <v>49</v>
      </c>
    </row>
    <row r="390" ht="112.5" customHeight="1">
      <c r="A390" s="9" t="s">
        <v>1955</v>
      </c>
      <c r="B390" s="69" t="s">
        <v>1956</v>
      </c>
      <c r="C390" s="9" t="s">
        <v>50</v>
      </c>
      <c r="D390" s="10" t="s">
        <v>36</v>
      </c>
      <c r="E390" s="11"/>
      <c r="F390" s="23" t="s">
        <v>1965</v>
      </c>
      <c r="G390" s="23"/>
      <c r="H390" s="66"/>
      <c r="I390" s="24" t="s">
        <v>38</v>
      </c>
      <c r="J390" s="24" t="s">
        <v>118</v>
      </c>
      <c r="K390" s="25" t="s">
        <v>1966</v>
      </c>
      <c r="L390" s="34" t="s">
        <v>1456</v>
      </c>
      <c r="M390" s="26" t="s">
        <v>42</v>
      </c>
      <c r="N390" s="23" t="s">
        <v>1961</v>
      </c>
      <c r="O390" s="23" t="s">
        <v>1967</v>
      </c>
      <c r="P390" s="18"/>
      <c r="Q390" s="22"/>
      <c r="R390" s="18"/>
      <c r="S390" s="18"/>
      <c r="T390" s="18"/>
      <c r="U390" s="18"/>
      <c r="V390" s="18"/>
      <c r="W390" s="18"/>
      <c r="X390" s="22"/>
      <c r="Y390" s="20" t="s">
        <v>1410</v>
      </c>
      <c r="Z390" s="21" t="str">
        <f t="shared" si="1"/>
        <v>{"id":"M3-MyM-9b-E-1-BR","stimulus":"&lt;p&gt;Calcule a seguinte equivalência.&lt;/p&gt;","template":"&lt;p style=\"text-align: center\"&gt;{{Q1}} kg = {{response}} g&lt;/p&gt;","hint":"&lt;p&gt;A equivalência entre quilograma e grama é:&lt;/p&gt;&lt;p style=\"text-align: center\"&gt;1 kg = 1 000 g&lt;/p&gt;","feedback":"&lt;p&gt;A equivalência entre quilograma e grama é:&lt;/p&gt;&lt;p style=\"text-align: center\"&gt;1 kg = 1 000 g&lt;/p&gt;&lt;p style=\"text-align: center\"&gt;{{Q1}} kg × 1 000 = {{A1}} g&lt;/p&gt;","seed":{"parameters":[{"name":"Q1","label":null,"min":1,"max":50,"step":1}],"calculated":[{"name":"A1","label":"{{function}}","function":"{{Q1}}*1000"}],"uniques":true},"algorithm":{"name":"calculateOperation","params":{"method":"equivLiteral","keyboard":"NUMERICAL"}}}</v>
      </c>
      <c r="AA390" s="21" t="s">
        <v>1968</v>
      </c>
      <c r="AB390" s="22" t="str">
        <f t="shared" si="2"/>
        <v>M3-MyM-9b-E-1</v>
      </c>
      <c r="AC390" s="22" t="str">
        <f t="shared" si="3"/>
        <v>M3-MyM-9b-E-1-BR</v>
      </c>
      <c r="AD390" s="20" t="s">
        <v>47</v>
      </c>
      <c r="AE390" s="24"/>
      <c r="AF390" s="9" t="s">
        <v>48</v>
      </c>
      <c r="AG390" s="9" t="s">
        <v>49</v>
      </c>
    </row>
    <row r="391" ht="112.5" customHeight="1">
      <c r="A391" s="9" t="s">
        <v>1955</v>
      </c>
      <c r="B391" s="69" t="s">
        <v>1956</v>
      </c>
      <c r="C391" s="9" t="s">
        <v>68</v>
      </c>
      <c r="D391" s="10" t="s">
        <v>36</v>
      </c>
      <c r="E391" s="11"/>
      <c r="F391" s="23" t="s">
        <v>1969</v>
      </c>
      <c r="G391" s="23"/>
      <c r="H391" s="25"/>
      <c r="I391" s="24" t="s">
        <v>38</v>
      </c>
      <c r="J391" s="24" t="s">
        <v>118</v>
      </c>
      <c r="K391" s="25" t="s">
        <v>1970</v>
      </c>
      <c r="L391" s="34" t="s">
        <v>1456</v>
      </c>
      <c r="M391" s="26" t="s">
        <v>42</v>
      </c>
      <c r="N391" s="23" t="s">
        <v>1961</v>
      </c>
      <c r="O391" s="23" t="s">
        <v>1967</v>
      </c>
      <c r="P391" s="18"/>
      <c r="Q391" s="22"/>
      <c r="R391" s="18"/>
      <c r="S391" s="18"/>
      <c r="T391" s="18"/>
      <c r="U391" s="18"/>
      <c r="V391" s="18"/>
      <c r="W391" s="18"/>
      <c r="X391" s="22"/>
      <c r="Y391" s="20" t="s">
        <v>1410</v>
      </c>
      <c r="Z391" s="21" t="str">
        <f t="shared" si="1"/>
        <v>{"id":"M3-MyM-9b-A-1-BR","stimulus":"&lt;p&gt;Vera comprou &lt;span class=\"no-break\"&gt;{{Q1}} kg&lt;/span&gt; de ração para patos. Quantos gramas ela comprou?&lt;/p&gt;","template":"&lt;p&gt;Ela comprou &lt;span class=\"no-break\"&gt;{{response}} g&lt;/span&gt; de ração.&lt;/p&gt;","hint":"&lt;p&gt;A equivalência entre quilograma e grama é:&lt;/p&gt;&lt;p style=\"text-align: center\"&gt;1 kg = 1 000 g&lt;/p&gt;","feedback":"&lt;p&gt;A equivalência entre quilograma e grama é:&lt;/p&gt;&lt;p style=\"text-align: center\"&gt;1 kg = 1 000 g&lt;/p&gt;&lt;p style=\"text-align: center\"&gt;{{Q1}} kg × 1 000 = {{A1}} g&lt;/p&gt;","seed":{"parameters":[{"name":"Q1","label":null,"min":1,"max":20,"step":1}],"calculated":[{"name":"A1","label":"{{function}}","function":"{{Q1}}*1000"}],"uniques":true},"algorithm":{"name":"calculateOperation","params":{"method":"equivLiteral","keyboard":"NUMERICAL"}}}</v>
      </c>
      <c r="AA391" s="21" t="s">
        <v>1971</v>
      </c>
      <c r="AB391" s="22" t="str">
        <f t="shared" si="2"/>
        <v>M3-MyM-9b-A-1</v>
      </c>
      <c r="AC391" s="22" t="str">
        <f t="shared" si="3"/>
        <v>M3-MyM-9b-A-1-BR</v>
      </c>
      <c r="AD391" s="20" t="s">
        <v>47</v>
      </c>
      <c r="AE391" s="24"/>
      <c r="AF391" s="9" t="s">
        <v>48</v>
      </c>
      <c r="AG391" s="9" t="s">
        <v>49</v>
      </c>
    </row>
    <row r="392" ht="112.5" customHeight="1">
      <c r="A392" s="9" t="s">
        <v>1955</v>
      </c>
      <c r="B392" s="69" t="s">
        <v>1956</v>
      </c>
      <c r="C392" s="9" t="s">
        <v>68</v>
      </c>
      <c r="D392" s="10" t="s">
        <v>36</v>
      </c>
      <c r="E392" s="11"/>
      <c r="F392" s="23" t="s">
        <v>1972</v>
      </c>
      <c r="G392" s="23"/>
      <c r="H392" s="25"/>
      <c r="I392" s="24" t="s">
        <v>38</v>
      </c>
      <c r="J392" s="24" t="s">
        <v>118</v>
      </c>
      <c r="K392" s="25" t="s">
        <v>1973</v>
      </c>
      <c r="L392" s="34" t="s">
        <v>1456</v>
      </c>
      <c r="M392" s="26" t="s">
        <v>42</v>
      </c>
      <c r="N392" s="23" t="s">
        <v>1961</v>
      </c>
      <c r="O392" s="23" t="s">
        <v>1967</v>
      </c>
      <c r="P392" s="18"/>
      <c r="Q392" s="22"/>
      <c r="R392" s="18"/>
      <c r="S392" s="18"/>
      <c r="T392" s="18"/>
      <c r="U392" s="18"/>
      <c r="V392" s="18"/>
      <c r="W392" s="18"/>
      <c r="X392" s="22"/>
      <c r="Y392" s="20" t="s">
        <v>1410</v>
      </c>
      <c r="Z392" s="21" t="str">
        <f t="shared" si="1"/>
        <v>{"id":"M3-MyM-9b-A-2-BR","stimulus":"&lt;p&gt;Tiago preparou um churrasco com &lt;span class=\"no-break\"&gt;{{Q1}} kg&lt;/span&gt; de carne para os amigos dele. Quantos gramas de carne ele ofereceu no churrasco?&lt;/p&gt;","template":"&lt;p&gt;Ele ofereceu &lt;span class=\"no-break\"&gt;{{response}} g&lt;/span&gt; de carne.&lt;/p&gt;","hint":"&lt;p&gt;A equivalência entre quilograma e grama é:&lt;/p&gt;&lt;p style=\"text-align: center\"&gt;1 kg = 1 000 g&lt;/p&gt;","feedback":"&lt;p&gt;A equivalência entre quilograma e grama é:&lt;/p&gt;&lt;p style=\"text-align: center\"&gt;1 kg = 1 000 g&lt;/p&gt;&lt;p style=\"text-align: center\"&gt;{{Q1}} kg × 1 000 = {{A1}} g&lt;/p&gt;","seed":{"parameters":[{"name":"Q1","label":null,"min":1,"max":12,"step":1}],"calculated":[{"name":"A1","label":"{{function}}","function":"{{Q1}}*1000"}],"uniques":true},"algorithm":{"name":"calculateOperation","params":{"method":"equivLiteral","keyboard":"NUMERICAL"}}}</v>
      </c>
      <c r="AA392" s="21" t="s">
        <v>1974</v>
      </c>
      <c r="AB392" s="22" t="str">
        <f t="shared" si="2"/>
        <v>M3-MyM-9b-A-2</v>
      </c>
      <c r="AC392" s="22" t="str">
        <f t="shared" si="3"/>
        <v>M3-MyM-9b-A-2-BR</v>
      </c>
      <c r="AD392" s="20" t="s">
        <v>47</v>
      </c>
      <c r="AE392" s="24"/>
      <c r="AF392" s="9" t="s">
        <v>48</v>
      </c>
      <c r="AG392" s="9" t="s">
        <v>49</v>
      </c>
    </row>
    <row r="393" ht="112.5" customHeight="1">
      <c r="A393" s="9" t="s">
        <v>1955</v>
      </c>
      <c r="B393" s="69" t="s">
        <v>1956</v>
      </c>
      <c r="C393" s="9" t="s">
        <v>68</v>
      </c>
      <c r="D393" s="10" t="s">
        <v>36</v>
      </c>
      <c r="E393" s="11"/>
      <c r="F393" s="23" t="s">
        <v>1975</v>
      </c>
      <c r="G393" s="23"/>
      <c r="H393" s="25"/>
      <c r="I393" s="24" t="s">
        <v>38</v>
      </c>
      <c r="J393" s="24" t="s">
        <v>118</v>
      </c>
      <c r="K393" s="25" t="s">
        <v>1976</v>
      </c>
      <c r="L393" s="34" t="s">
        <v>1456</v>
      </c>
      <c r="M393" s="26" t="s">
        <v>42</v>
      </c>
      <c r="N393" s="23" t="s">
        <v>1961</v>
      </c>
      <c r="O393" s="23" t="s">
        <v>1967</v>
      </c>
      <c r="P393" s="18"/>
      <c r="Q393" s="22"/>
      <c r="R393" s="18"/>
      <c r="S393" s="18"/>
      <c r="T393" s="18"/>
      <c r="U393" s="18"/>
      <c r="V393" s="18"/>
      <c r="W393" s="18"/>
      <c r="X393" s="22"/>
      <c r="Y393" s="20" t="s">
        <v>1410</v>
      </c>
      <c r="Z393" s="21" t="str">
        <f t="shared" si="1"/>
        <v>{"id":"M3-MyM-9b-A-3-BR","stimulus":"&lt;p&gt;Para rebocar um muro foram necessários &lt;span class=\"no-break\"&gt;{{Q1}} kg&lt;/span&gt; de cimento. Essa medida equivale a quantos gramas?&lt;/p&gt;","template":"&lt;p&gt;Equivalem a &lt;span class=\"no-break\"&gt;{{response}} g.&lt;/span&gt;&lt;/p&gt;","hint":"&lt;p&gt;A equivalência entre quilograma e grama é:&lt;/p&gt;&lt;p style=\"text-align: center\"&gt;1 kg = 1 000 g&lt;/p&gt;","feedback":"&lt;p&gt;A equivalência entre quilograma e grama é:&lt;/p&gt;&lt;p style=\"text-align: center\"&gt;1 kg = 1 000 g&lt;/p&gt;&lt;p style=\"text-align: center\"&gt;{{Q1}} kg × 1 000 = {{A1}} g&lt;/p&gt;","seed":{"parameters":[{"name":"Q1","label":null,"min":1,"max":50,"step":1}],"calculated":[{"name":"A1","label":"{{function}}","function":"{{Q1}}*1000"}],"uniques":true},"algorithm":{"name":"calculateOperation","params":{"method":"equivLiteral","keyboard":"NUMERICAL"}}}</v>
      </c>
      <c r="AA393" s="21" t="s">
        <v>1977</v>
      </c>
      <c r="AB393" s="22" t="str">
        <f t="shared" si="2"/>
        <v>M3-MyM-9b-A-3</v>
      </c>
      <c r="AC393" s="22" t="str">
        <f t="shared" si="3"/>
        <v>M3-MyM-9b-A-3-BR</v>
      </c>
      <c r="AD393" s="20" t="s">
        <v>47</v>
      </c>
      <c r="AE393" s="24"/>
      <c r="AF393" s="9" t="s">
        <v>48</v>
      </c>
      <c r="AG393" s="9" t="s">
        <v>49</v>
      </c>
    </row>
    <row r="394" ht="112.5" customHeight="1">
      <c r="A394" s="9" t="s">
        <v>1978</v>
      </c>
      <c r="B394" s="69" t="s">
        <v>1979</v>
      </c>
      <c r="C394" s="9" t="s">
        <v>35</v>
      </c>
      <c r="D394" s="10" t="s">
        <v>36</v>
      </c>
      <c r="E394" s="11"/>
      <c r="F394" s="13" t="s">
        <v>1980</v>
      </c>
      <c r="G394" s="13"/>
      <c r="H394" s="12"/>
      <c r="I394" s="11" t="s">
        <v>38</v>
      </c>
      <c r="J394" s="20" t="s">
        <v>278</v>
      </c>
      <c r="K394" s="13" t="s">
        <v>1981</v>
      </c>
      <c r="L394" s="13" t="s">
        <v>1982</v>
      </c>
      <c r="M394" s="11" t="s">
        <v>42</v>
      </c>
      <c r="N394" s="27" t="s">
        <v>1501</v>
      </c>
      <c r="O394" s="8" t="s">
        <v>1983</v>
      </c>
      <c r="P394" s="18"/>
      <c r="Q394" s="22"/>
      <c r="R394" s="8"/>
      <c r="S394" s="8"/>
      <c r="T394" s="8"/>
      <c r="U394" s="8"/>
      <c r="V394" s="8"/>
      <c r="W394" s="18"/>
      <c r="X394" s="19"/>
      <c r="Y394" s="20" t="s">
        <v>1410</v>
      </c>
      <c r="Z394" s="21" t="str">
        <f t="shared" si="1"/>
        <v>{"id":"M3-MyM-9c-I-1-BR","stimulus":"&lt;p&gt;Selecione a medida de massa que é menor do que {{Q1}} kg.&lt;/p&gt;","feedback":"&lt;p&gt;Para comparar as medidas de massa, todas elas devem estar expressas na mesma unidade. Em seguida, os algarismos são comparados a partir da esquerda.&lt;/p&gt;","hint":"&lt;p&gt;Como as medidas estão expressas na mesma unidade, basta comparar os algarismos a partir da esquerda.&lt;/p&gt;","seed":{"parameters":[{"name":"Q1","label":null,"min":2,"max":5,"step":1},{"name":"Q2","label":null,"min":1,"max":30,"step":1},{"name":"Q3","label":null,"min":1,"max":30,"step":1},{"name":"Q4","label":null,"min":1,"max":30,"step":1}],"calculated":[{"name":"T1","label":"{{function}}","function":"{{Q1}}*1000-{{Q2}}*50","temp":true},{"name":"T2","label":"{{function}}","function":"{{Q1}}*1000+{{Q3}}*50","temp":true},{"name":"T3","label":"{{function}}","function":"{{Q1}}*1000+{{Q4}}*50","temp":true},{"name":"A1","label":"{{T1}} g"},{"name":"A2","label":"{{T2}} g","incorrect":true},{"name":"A3","label":"{{T3}} g","incorrect":true}],"uniques":true},"algorithm":{"name":"trueFalse","template":"Multiple choice – standard","params":{"countCorrect":1,"countIncorrect":2,"showCheckIcon":false,
            "columns": 3
        }
    }
}</v>
      </c>
      <c r="AA394" s="21" t="s">
        <v>1984</v>
      </c>
      <c r="AB394" s="22" t="str">
        <f t="shared" si="2"/>
        <v>M3-MyM-9c-I-1</v>
      </c>
      <c r="AC394" s="22" t="str">
        <f t="shared" si="3"/>
        <v>M3-MyM-9c-I-1-BR</v>
      </c>
      <c r="AD394" s="20" t="s">
        <v>47</v>
      </c>
      <c r="AE394" s="9"/>
      <c r="AF394" s="9" t="s">
        <v>48</v>
      </c>
      <c r="AG394" s="9" t="s">
        <v>49</v>
      </c>
    </row>
    <row r="395" ht="112.5" customHeight="1">
      <c r="A395" s="9" t="s">
        <v>1978</v>
      </c>
      <c r="B395" s="69" t="s">
        <v>1979</v>
      </c>
      <c r="C395" s="9" t="s">
        <v>50</v>
      </c>
      <c r="D395" s="10" t="s">
        <v>36</v>
      </c>
      <c r="E395" s="11"/>
      <c r="F395" s="13" t="s">
        <v>1985</v>
      </c>
      <c r="G395" s="13"/>
      <c r="H395" s="12"/>
      <c r="I395" s="11" t="s">
        <v>38</v>
      </c>
      <c r="J395" s="11" t="s">
        <v>1180</v>
      </c>
      <c r="K395" s="13" t="s">
        <v>1986</v>
      </c>
      <c r="L395" s="13" t="s">
        <v>1987</v>
      </c>
      <c r="M395" s="14" t="s">
        <v>291</v>
      </c>
      <c r="N395" s="32"/>
      <c r="O395" s="32"/>
      <c r="P395" s="18"/>
      <c r="Q395" s="22"/>
      <c r="R395" s="8"/>
      <c r="S395" s="8" t="s">
        <v>1988</v>
      </c>
      <c r="T395" s="8" t="s">
        <v>1989</v>
      </c>
      <c r="U395" s="8" t="s">
        <v>1990</v>
      </c>
      <c r="V395" s="8" t="s">
        <v>1991</v>
      </c>
      <c r="W395" s="8"/>
      <c r="X395" s="19"/>
      <c r="Y395" s="20" t="s">
        <v>1410</v>
      </c>
      <c r="Z395" s="21" t="str">
        <f t="shared" si="1"/>
        <v>{"id":"M3-MyM-9c-E-1-BR","seed":{"parameters":[{"name":"Q1","label":null,"min":1000,"max":5000,"step":1000},{"name":"Q2","label":null,"min":1000,"max":5000,"step":1000},{"name":"Q3","label":null,"min":250,"max":5000,"step":25},{"name":"Q4","label":null,"min":250,"max":5000,"step":25}],"uniques":true},"scaffolding":[{"id":"step-0","stimulus":"&lt;p&gt;Arraste e ordene as seguintes medidas de massa da maior &lt;span style=\"color:#FF0000\";&gt;⭡&lt;/span&gt; para a menor &lt;span style=\"color:#FF0000\";&gt;⭣&lt;/span&gt;.&lt;/p&gt;","seed":{"calculated":[{"name":"T1","function":"{{Q1}}/1000","temp":true},{"name":"T2","function":"{{Q2}}/1000","temp":true},{"name":"0-A1","label":"{{T1}} kg","function":"{{Q1}}"},{"name":"0-A2","label":"{{T2}} kg","function":"{{Q2}}"},{"name":"0-A3","label":"{{Q3}} g","function":"{{Q3}}"},{"name":"0-A4","label":"{{Q4}} g","function":"{{Q4}}"}]},"algorithm":{"name":"orderNumbers","params":{"order":"desc"}}},{"id":"step-1","stimulus":"&lt;p&gt;O que pede o enunciado?&lt;/p&gt;","seed":{"calculated":[{"name":"1-A1","label":"&lt;p&gt;Ordenar as medidas de massa da maior para a menor.&lt;/p&gt;"},{"name":"1-A2","label":"&lt;p&gt;Ordenar as medidas de massa do menor para o maior.&lt;/p&gt;","incorrect":true},{"name":"1-A3","label":"&lt;p&gt;Encontrar a medida que indica a massa mais pesada.&lt;/p&gt;","incorrect":true}]},"algorithm":{"name":"trueFalse","template":"Multiple choice – standard"}},{"id":"step-2","stimulus":"&lt;p&gt;Para ordenar as diferentes medidas, elas devem estar expressas na mesma unidade. Qual destas conversões de unidade está correta?&lt;/p&gt;","seed":{"calculated":[{"name":"2-A1","label":"&lt;p&gt;1 kg = 1 000 g&lt;/p&gt;"},{"name":"2-A2","label":"&lt;p&gt;1 kg = 10 g&lt;/p&gt;","incorrect":true},{"name":"2-A3","label":"&lt;p&gt;1 000 kg = 1 g&lt;/p&gt;","incorrect":true}]},"algorithm":{"name":"trueFalse","template":"Multiple choice – standard"}},{"id":"step-3","stimulus":"&lt;p&gt;Com a ajuda da igualdade anterior, converta todas as medidas para grama.&lt;/p&gt;","template":"&lt;p style=\"text-align: center\"&gt;{{T1}} kg = {{T1}} × 1 000 = {{response}} g&lt;/p&gt;&lt;p style=\"text-align: center\"&gt;{{T2}} kg = {{T2}} × 1 000 = {{response}} g&lt;/p&gt;","seed":{"calculated":[{"name":"T1","function":"{{Q1}}/1000","temp":true},{"name":"T2","function":"{{Q2}}/1000","temp":true},{"name":"4-A1","label":"{{function}}","function":"{{Q1}}"},{"name":"4-A2","label":"{{function}}","function":"{{Q2}}"}]},"algorithm":{"name":"calculateOperation","params":{"method":"equivLiteral","keyboard":"NUMERICAL"}}},{"id":"step-4","stimulus":"&lt;p&gt;Com os resultados acima, arraste e ordene as medidas de massa da maior &lt;span style=\"color:#FF0000\";&gt;⭡&lt;/span&gt; para a menor &lt;span style=\"color:#FF0000\";&gt;⭣&lt;/span&gt;.&lt;/p&gt;","seed":{"calculated":[{"name":"T1","function":"{{Q1}}/1000","temp":true},{"name":"T2","function":"{{Q2}}/1000","temp":true},{"name":"5-A1","label":"{{T1}} kg = {{Q1}} g","function":"{{Q1}}"},{"name":"5-A2","label":"{{T2}} kg = {{Q2}} g","function":"{{Q2}}"},{"name":"5-A3","label":"{{Q3}} g","function":"{{Q3}}"},{"name":"5-A4","label":"{{Q4}} g","function":"{{Q4}}"}]},"algorithm":{"name":"orderNumbers","params":{"order":"desc"}}}]}</v>
      </c>
      <c r="AA395" s="21" t="s">
        <v>1992</v>
      </c>
      <c r="AB395" s="22" t="str">
        <f t="shared" si="2"/>
        <v>M3-MyM-9c-E-1</v>
      </c>
      <c r="AC395" s="22" t="str">
        <f t="shared" si="3"/>
        <v>M3-MyM-9c-E-1-BR</v>
      </c>
      <c r="AD395" s="20" t="s">
        <v>47</v>
      </c>
      <c r="AE395" s="9"/>
      <c r="AF395" s="9" t="s">
        <v>48</v>
      </c>
      <c r="AG395" s="9" t="s">
        <v>49</v>
      </c>
    </row>
    <row r="396" ht="112.5" customHeight="1">
      <c r="A396" s="9" t="s">
        <v>1978</v>
      </c>
      <c r="B396" s="69" t="s">
        <v>1979</v>
      </c>
      <c r="C396" s="9" t="s">
        <v>68</v>
      </c>
      <c r="D396" s="10" t="s">
        <v>36</v>
      </c>
      <c r="E396" s="11"/>
      <c r="F396" s="13" t="s">
        <v>1993</v>
      </c>
      <c r="G396" s="13"/>
      <c r="H396" s="70"/>
      <c r="I396" s="17" t="s">
        <v>38</v>
      </c>
      <c r="J396" s="17" t="s">
        <v>1180</v>
      </c>
      <c r="K396" s="13" t="s">
        <v>1994</v>
      </c>
      <c r="L396" s="45" t="s">
        <v>1995</v>
      </c>
      <c r="M396" s="14" t="s">
        <v>291</v>
      </c>
      <c r="N396" s="16"/>
      <c r="O396" s="16"/>
      <c r="P396" s="18"/>
      <c r="Q396" s="22"/>
      <c r="R396" s="8"/>
      <c r="S396" s="8" t="s">
        <v>1996</v>
      </c>
      <c r="T396" s="8" t="s">
        <v>1997</v>
      </c>
      <c r="U396" s="8" t="s">
        <v>1998</v>
      </c>
      <c r="V396" s="8" t="s">
        <v>1999</v>
      </c>
      <c r="W396" s="8"/>
      <c r="X396" s="19"/>
      <c r="Y396" s="20" t="s">
        <v>1410</v>
      </c>
      <c r="Z396" s="21" t="str">
        <f t="shared" si="1"/>
        <v>{"id":"M3-MyM-9c-A-1-BR","seed":{"parameters":[{"name":"Q1","label":null,"list":[1000,2000,3000]},{"name":"Q2","label":null,"min":800,"max":1200,"step":25},{"name":"Q3","label":null,"list":[1000,2000,3000]},{"name":"Q4","label":null,"min":800,"max":1200,"step":25},{"name":"Q5","list":["gouda","parmesano","raclette","cheddar","edam","mozzarella","provolone"]},{"name":"Q6","list":["gouda","parmesano","raclette","cheddar","edam","mozzarella","provolone"]},{"name":"Q7","list":["gouda","parmesano","raclette","cheddar","edam","mozzarella","provolone"]},{"name":"Q8","list":["gouda","parmesano","raclette","cheddar","edam","mozzarella","provolone"]}],"uniques":true},"scaffolding":[{"id":"step-0","stimulus":"&lt;p&gt;Rodrigo vai cozinhar uma lasanha e precisa comprar uma peça de queijo. Arraste e ordene as seguintes medidas de massa de queijo da maior &lt;span style=\"color:#FF0000\";&gt;⭡&lt;/span&gt; para a menor &lt;span style=\"color:#FF0000\";&gt;⭣&lt;/span&gt;.&lt;/p&gt;","seed":{"calculated":[{"name":"T1","function":"{{Q1}}/1000","temp":true},{"name":"T3","function":"{{Q3}}/1000","temp":true},{"name":"0-A1","label":"{{T1}} kg de {{Q5}}","function":"{{Q1}}"},{"name":"0-A2","label":"{{Q2}} g de {{Q6}}","function":"{{Q2}}"},{"name":"0-A3","label":"{{T3}} kg de {{Q7}}","function":"{{Q3}}"},{"name":"0-A4","label":"{{Q4}} g de {{Q8}}","function":"{{Q4}}"}]},"algorithm":{"name":"orderNumbers","params":{"order":"desc"}}},{"id":"step-1","stimulus":"&lt;p&gt;O que pede o enunciado?&lt;/p&gt;","seed":{"calculated":[{"name":"1-A1","label":"&lt;p&gt;Ordenar a medidas de massa de queijo da maior para a menor.&lt;/p&gt;"},{"name":"1-A2","label":"&lt;p&gt;Ordenar a medidas de massa de queijo da menor para a maior.&lt;/p&gt;","incorrect":true},{"name":"1-A3","label":"&lt;p&gt;Indicar a peça de queijo com menor massa.&lt;/p&gt;","incorrect":true}]},"algorithm":{"name":"trueFalse","template":"Multiple choice – standard"}},{"id":"step-2","stimulus":"&lt;p&gt;Para ordenar as medidas, elas devem estar expressas na mesma unidade. Qual dessas equivalências está correta?&lt;/p&gt;","seed":{"calculated":[{"name":"2-A1","label":"&lt;p&gt;1 kg = 1 000 g&lt;/p&gt;"},{"name":"2-A2","label":"&lt;p&gt;1 kg = 10 g&lt;/p&gt;","incorrect":true},{"name":"2-A3","label":"&lt;p&gt;1 000 kg = 1 g&lt;/p&gt;","incorrect":true}]},"algorithm":{"name":"trueFalse","template":"Multiple choice – standard"}},{"id":"step-3","stimulus":"&lt;p&gt;Com a ajuda da igualdade anterior, converta todas as medidas para grama.&lt;/p&gt;","template":"&lt;p style=\"text-align: center\"&gt;{{T1}} kg = {{T1}} × 1 000 = {{response}} g&lt;/p&gt;&lt;p style=\"text-align: center\"&gt;{{T3}} kg = {{T3}} × 1 000 = {{response}} g&lt;/p&gt;","seed":{"calculated":[{"name":"T1","function":"{{Q1}}/1000","temp":true},{"name":"T3","function":"{{Q3}}/1000","temp":true},{"name":"4-A1","label":"{{function}}","function":"{{Q1}}"},{"name":"4-A2","label":"{{function}}","function":"{{Q3}}"}]},"algorithm":{"name":"calculateOperation","params":{"method":"equivLiteral","keyboard":"NUMERICAL"}}},{"id":"step-4","stimulus":"&lt;p&gt;Com os resultados acima, arraste e ordene as medidas de massa da maior &lt;span style=\"color:#FF0000\";&gt;⭡&lt;/span&gt; para a menor &lt;span style=\"color:#FF0000\";&gt;⭣&lt;/span&gt;.&lt;/p&gt;","seed":{"calculated":[{"name":"T1","function":"{{Q1}}/1000","temp":true},{"name":"T3","function":"{{Q3}}/1000","temp":true},{"name":"5-A1","label":"{{T1}} kg = {{Q1}} g","function":"{{Q1}}"},{"name":"5-A2","label":"{{Q2}} g","function":"{{Q2}}"},{"name":"5-A3","label":"{{T3}} kg = {{Q3}} g","function":"{{Q3}}"},{"name":"5-A4","label":"{{Q4}} g","function":"{{Q4}}"}]},"algorithm":{"name":"orderNumbers","params":{"order":"desc"}}}]}</v>
      </c>
      <c r="AA396" s="21" t="s">
        <v>2000</v>
      </c>
      <c r="AB396" s="22" t="str">
        <f t="shared" si="2"/>
        <v>M3-MyM-9c-A-1</v>
      </c>
      <c r="AC396" s="22" t="str">
        <f t="shared" si="3"/>
        <v>M3-MyM-9c-A-1-BR</v>
      </c>
      <c r="AD396" s="20" t="s">
        <v>47</v>
      </c>
      <c r="AE396" s="9"/>
      <c r="AF396" s="9" t="s">
        <v>48</v>
      </c>
      <c r="AG396" s="9" t="s">
        <v>49</v>
      </c>
    </row>
    <row r="397" ht="112.5" customHeight="1">
      <c r="A397" s="9" t="s">
        <v>1978</v>
      </c>
      <c r="B397" s="69" t="s">
        <v>1979</v>
      </c>
      <c r="C397" s="9" t="s">
        <v>68</v>
      </c>
      <c r="D397" s="10" t="s">
        <v>36</v>
      </c>
      <c r="E397" s="11"/>
      <c r="F397" s="23" t="s">
        <v>2001</v>
      </c>
      <c r="G397" s="23"/>
      <c r="H397" s="25"/>
      <c r="I397" s="24" t="s">
        <v>38</v>
      </c>
      <c r="J397" s="24" t="s">
        <v>1180</v>
      </c>
      <c r="K397" s="23" t="s">
        <v>2002</v>
      </c>
      <c r="L397" s="23" t="s">
        <v>2003</v>
      </c>
      <c r="M397" s="24" t="s">
        <v>291</v>
      </c>
      <c r="N397" s="18"/>
      <c r="O397" s="18"/>
      <c r="P397" s="18"/>
      <c r="Q397" s="22"/>
      <c r="R397" s="13"/>
      <c r="S397" s="13" t="s">
        <v>2004</v>
      </c>
      <c r="T397" s="8" t="s">
        <v>2005</v>
      </c>
      <c r="U397" s="8" t="s">
        <v>1990</v>
      </c>
      <c r="V397" s="8" t="s">
        <v>1991</v>
      </c>
      <c r="W397" s="8"/>
      <c r="X397" s="22"/>
      <c r="Y397" s="20" t="s">
        <v>1410</v>
      </c>
      <c r="Z397" s="21" t="str">
        <f t="shared" si="1"/>
        <v>{"id":"M3-MyM-9c-A-2-BR","seed":{"parameters":[{"name":"Q1","label":null,"list":[1000,2000,3000]},{"name":"Q2","label":null,"list":[1000,2000,3000]},{"name":"Q3","label":null,"min":250,"max":3000,"step":25},{"name":"Q4","label":null,"min":250,"max":3000,"step":25}],"uniques":true},"scaffolding":[{"id":"step-0","stimulus":"&lt;p&gt;Alessandra distribuiu alguns pães em quatro cestos. Arraste e ordene, da maior &lt;span style=\"color:#FF0000\";&gt;⭡&lt;/span&gt; para a menor &lt;span style=\"color:#FF0000\";&gt;⭣&lt;/span&gt;, as medidas de massa de pão que contém cada cesta.&lt;/p&gt;","seed":{"calculated":[{"name":"T1","function":"{{Q1}}/1000","temp":true},{"name":"T2","function":"{{Q2}}/1000","temp":true},{"name":"0-A1","label":"{{T1}} kg","function":"{{Q1}}"},{"name":"0-A2","label":"{{T2}} kg","function":"{{Q2}}"},{"name":"0-A3","label":"{{Q3}} g","function":"{{Q3}}"},{"name":"0-A4","label":"{{Q4}} g","function":"{{Q4}}"}]},"algorithm":{"name":"orderNumbers","params":{"order":"desc"}}},{"id":"step-1","stimulus":"&lt;p&gt;O que pede o enunciado?&lt;/p&gt;","seed":{"calculated":[{"name":"1-A1","label":"&lt;p&gt;Ordenar, da maior para a menor, as medidas de massa de pão nas cestas.&lt;/p&gt;"},{"name":"1-A2","label":"&lt;p&gt;Ordenar, da menor para a maior, as medidas de massa de pão nas cestas.&lt;/p&gt;","incorrect":true},{"name":"1-A3","label":"&lt;p&gt;Selecionar a cesta com a maior medida de massa de pão.&lt;/p&gt;","incorrect":true}]},"algorithm":{"name":"trueFalse","template":"Multiple choice – standard"}},{"id":"step-2","stimulus":"&lt;p&gt;Para ordenar as diferentes medidas, elas devem estar expressas na mesma unidade. Qual destas conversões de unidade está correta?&lt;/p&gt;","seed":{"calculated":[{"name":"2-A1","label":"&lt;p&gt;1 000 kg = 1 g&lt;/p&gt;","incorrect":true},{"name":"2-A2","label":"&lt;p&gt;1 kg = 10 g&lt;/p&gt;","incorrect":true},{"name":"2-A3","label":"&lt;p&gt;1 kg = 1 000 g&lt;/p&gt;"}]},"algorithm":{"name":"trueFalse","template":"Multiple choice – standard"}},{"id":"step-3","stimulus":"&lt;p&gt;Com a ajuda da igualdade anterior, converta todas as medidas para grama.&lt;/p&gt;","template":"&lt;p style=\"text-align: center\"&gt;{{T1}} kg = {{T1}} × 1 000 = {{response}} g&lt;/p&gt;&lt;p style=\"text-align: center\"&gt;{{T2}} kg = {{T2}} × 1 000 = {{response}} g&lt;/p&gt;","seed":{"calculated":[{"name":"T1","function":"{{Q1}}/1000","temp":true},{"name":"T2","function":"{{Q2}}/1000","temp":true},{"name":"4-A1","label":"{{function}}","function":"{{Q1}}"},{"name":"4-A2","label":"{{function}}","function":"{{Q2}}"}]},"algorithm":{"name":"calculateOperation","params":{"method":"equivLiteral","keyboard":"NUMERICAL"}}},{"id":"step-4","stimulus":"&lt;p&gt;Com os resultados acima, arraste e ordene as medidas de massa da maior &lt;span style=\"color:#FF0000\";&gt;⭡&lt;/span&gt; para a menor &lt;span style=\"color:#FF0000\";&gt;⭣&lt;/span&gt;.&lt;/p&gt;","seed":{"calculated":[{"name":"T1","function":"{{Q1}}/1000","temp":true},{"name":"T2","function":"{{Q2}}/1000","temp":true},{"name":"5-A1","label":"{{T1}} kg = {{Q1}} g","function":"{{Q1}}"},{"name":"5-A2","label":"{{T2}} kg = {{Q2}} g","function":"{{Q2}}"},{"name":"5-A3","label":"{{Q3}} g","function":"{{Q3}}"},{"name":"5-A4","label":"{{Q4}} g","function":"{{Q4}}"}]},"algorithm":{"name":"orderNumbers","params":{"order":"desc"}}}]}</v>
      </c>
      <c r="AA397" s="21" t="s">
        <v>2006</v>
      </c>
      <c r="AB397" s="22" t="str">
        <f t="shared" si="2"/>
        <v>M3-MyM-9c-A-2</v>
      </c>
      <c r="AC397" s="22" t="str">
        <f t="shared" si="3"/>
        <v>M3-MyM-9c-A-2-BR</v>
      </c>
      <c r="AD397" s="20" t="s">
        <v>47</v>
      </c>
      <c r="AE397" s="24"/>
      <c r="AF397" s="9" t="s">
        <v>48</v>
      </c>
      <c r="AG397" s="9" t="s">
        <v>49</v>
      </c>
    </row>
    <row r="398" ht="112.5" customHeight="1">
      <c r="A398" s="9" t="s">
        <v>1978</v>
      </c>
      <c r="B398" s="69" t="s">
        <v>1979</v>
      </c>
      <c r="C398" s="9" t="s">
        <v>68</v>
      </c>
      <c r="D398" s="10" t="s">
        <v>36</v>
      </c>
      <c r="E398" s="11"/>
      <c r="F398" s="23" t="s">
        <v>2007</v>
      </c>
      <c r="G398" s="23"/>
      <c r="H398" s="25"/>
      <c r="I398" s="24" t="s">
        <v>38</v>
      </c>
      <c r="J398" s="24" t="s">
        <v>1180</v>
      </c>
      <c r="K398" s="23" t="s">
        <v>2008</v>
      </c>
      <c r="L398" s="23" t="s">
        <v>2003</v>
      </c>
      <c r="M398" s="24" t="s">
        <v>291</v>
      </c>
      <c r="N398" s="18"/>
      <c r="O398" s="18"/>
      <c r="P398" s="18"/>
      <c r="Q398" s="22"/>
      <c r="R398" s="13"/>
      <c r="S398" s="13" t="s">
        <v>2009</v>
      </c>
      <c r="T398" s="8" t="s">
        <v>2010</v>
      </c>
      <c r="U398" s="8" t="s">
        <v>1990</v>
      </c>
      <c r="V398" s="8" t="s">
        <v>1991</v>
      </c>
      <c r="W398" s="8"/>
      <c r="X398" s="22"/>
      <c r="Y398" s="20" t="s">
        <v>1410</v>
      </c>
      <c r="Z398" s="21" t="str">
        <f t="shared" si="1"/>
        <v>{"id":"M3-MyM-9c-A-3-BR","seed":{"parameters":[{"name":"Q1","label":null,"list":[1000,2000,3000]},{"name":"Q2","label":null,"list":[1000,2000,3000]},{"name":"Q3","label":null,"min":400,"max":3000,"step":25},{"name":"Q4","label":null,"min":400,"max":3000,"step":25}],"uniques":true},"scaffolding":[{"id":"step-0","stimulus":"&lt;p&gt;Uma equipe de veterinários registrou o peso de quatro filhotes de cachorro. Arraste e ordene as medidas de massa da maior &lt;span style=\"color:#FF0000\";&gt;⭡&lt;/span&gt; para a menor &lt;span style=\"color:#FF0000\";&gt;⭣&lt;/span&gt;.&lt;/p&gt;","seed":{"calculated":[{"name":"T1","function":"{{Q1}}/1000","temp":true},{"name":"T2","function":"{{Q2}}/1000","temp":true},{"name":"0-A1","label":"{{T1}} kg","function":"{{Q1}}"},{"name":"0-A2","label":"{{T2}} kg","function":"{{Q2}}"},{"name":"0-A3","label":"{{Q3}} g","function":"{{Q3}}"},{"name":"0-A4","label":"{{Q4}} g","function":"{{Q4}}"}]},"algorithm":{"name":"orderNumbers","params":{"order":"desc"}}},{"id":"step-1","stimulus":"&lt;p&gt;O que pede o enunciado?&lt;/p&gt;","seed":{"calculated":[{"name":"1-A1","label":"&lt;p&gt;Ordenar, da maior para a menor, as medidas de massa dos filhotes.&lt;/p&gt;"},{"name":"1-A2","label":"&lt;p&gt;Ordenar, da menor para a maior, as medidas de massa dos filhotes.&lt;/p&gt;","incorrect":true},{"name":"1-A3","label":"&lt;p&gt;Indicar o cachorro com o menor peso.&lt;/p&gt;","incorrect":true}]},"algorithm":{"name":"trueFalse","template":"Multiple choice – standard"}},{"id":"step-2","stimulus":"&lt;p&gt;Para ordenar as medidas, elas devem estar expressas na mesma unidade. Qual dessas equivalências está correta?&lt;/p&gt;","seed":{"calculated":[{"name":"2-A1","label":"&lt;p&gt;1 000 kg = 1 g&lt;/p&gt;","incorrect":true},{"name":"2-A2","label":"&lt;p&gt;1 kg = 10 g&lt;/p&gt;","incorrect":true},{"name":"2-A3","label":"&lt;p&gt;1 kg = 1 000 g&lt;/p&gt;"}]},"algorithm":{"name":"trueFalse","template":"Multiple choice – standard"}},{"id":"step-3","stimulus":"&lt;p&gt;Com a ajuda da igualdade anterior, converta todas as medidas para grama.&lt;/p&gt;","template":"&lt;p style=\"text-align: center\"&gt;{{T1}} kg = {{T1}} × 1 000 = {{response}} g&lt;/p&gt;&lt;p style=\"text-align: center\"&gt;{{T2}} kg = {{T2}} × 1 000 = {{response}} g&lt;/p&gt;","seed":{"calculated":[{"name":"T1","function":"{{Q1}}/1000","temp":true},{"name":"T2","function":"{{Q2}}/1000","temp":true},{"name":"4-A1","label":"{{function}}","function":"{{Q1}}"},{"name":"4-A2","label":"{{function}}","function":"{{Q2}}"}]},"algorithm":{"name":"calculateOperation","params":{"method":"equivLiteral","keyboard":"NUMERICAL"}}},{"id":"step-4","stimulus":"&lt;p&gt;Com os resultados acima, arraste e ordene as medidas de massa da maior &lt;span style=\"color:#FF0000\";&gt;⭡&lt;/span&gt; para a menor &lt;span style=\"color:#FF0000\";&gt;⭣&lt;/span&gt;.&lt;/p&gt;","seed":{"calculated":[{"name":"T1","function":"{{Q1}}/1000","temp":true},{"name":"T2","function":"{{Q2}}/1000","temp":true},{"name":"5-A1","label":"{{T1}} kg = {{Q1}} g","function":"{{Q1}}"},{"name":"5-A2","label":"{{T2}} kg = {{Q2}} g","function":"{{Q2}}"},{"name":"5-A3","label":"{{Q3}} g","function":"{{Q3}}"},{"name":"5-A4","label":"{{Q4}} g","function":"{{Q4}}"}]},"algorithm":{"name":"orderNumbers","params":{"order":"desc"}}}]}</v>
      </c>
      <c r="AA398" s="21" t="s">
        <v>2011</v>
      </c>
      <c r="AB398" s="22" t="str">
        <f t="shared" si="2"/>
        <v>M3-MyM-9c-A-3</v>
      </c>
      <c r="AC398" s="22" t="str">
        <f t="shared" si="3"/>
        <v>M3-MyM-9c-A-3-BR</v>
      </c>
      <c r="AD398" s="20" t="s">
        <v>47</v>
      </c>
      <c r="AE398" s="24"/>
      <c r="AF398" s="9" t="s">
        <v>48</v>
      </c>
      <c r="AG398" s="9" t="s">
        <v>49</v>
      </c>
    </row>
    <row r="399" ht="112.5" customHeight="1">
      <c r="A399" s="9" t="s">
        <v>1978</v>
      </c>
      <c r="B399" s="69" t="s">
        <v>1979</v>
      </c>
      <c r="C399" s="9" t="s">
        <v>68</v>
      </c>
      <c r="D399" s="10" t="s">
        <v>36</v>
      </c>
      <c r="E399" s="11"/>
      <c r="F399" s="25" t="s">
        <v>2012</v>
      </c>
      <c r="G399" s="25"/>
      <c r="H399" s="25"/>
      <c r="I399" s="24" t="s">
        <v>38</v>
      </c>
      <c r="J399" s="24" t="s">
        <v>1180</v>
      </c>
      <c r="K399" s="23" t="s">
        <v>2013</v>
      </c>
      <c r="L399" s="23" t="s">
        <v>2014</v>
      </c>
      <c r="M399" s="24" t="s">
        <v>291</v>
      </c>
      <c r="N399" s="18"/>
      <c r="O399" s="18"/>
      <c r="P399" s="18"/>
      <c r="Q399" s="22"/>
      <c r="R399" s="13"/>
      <c r="S399" s="13" t="s">
        <v>2015</v>
      </c>
      <c r="T399" s="8" t="s">
        <v>2016</v>
      </c>
      <c r="U399" s="8" t="s">
        <v>1990</v>
      </c>
      <c r="V399" s="8" t="s">
        <v>2017</v>
      </c>
      <c r="W399" s="8"/>
      <c r="X399" s="8"/>
      <c r="Y399" s="20" t="s">
        <v>1410</v>
      </c>
      <c r="Z399" s="21" t="str">
        <f t="shared" si="1"/>
        <v>{"id":"M3-MyM-9c-A-4-BR","seed":{"parameters":[{"name":"Q1","label":null,"list":[3000,4000,5000]},{"name":"Q2","label":null,"list":[3000,4000,5000]},{"name":"Q3","label":null,"min":3000,"max":5000,"step":50},{"name":"Q4","label":null,"min":3000,"max":5000,"step":50}],"uniques":true},"scaffolding":[{"id":"step-0","stimulus":"&lt;p&gt;Um fazendeiro está comparando quatro de suas melancias. Arraste e ordene as medidas de massa da maior &lt;span style=\"color:#FF0000\";&gt;⭡&lt;/span&gt; para a menor &lt;span style=\"color:#FF0000\";&gt;⭣&lt;/span&gt;.&lt;/p&gt;","seed":{"calculated":[{"name":"T1","function":"{{Q1}}/1000","temp":true},{"name":"T2","function":"{{Q2}}/1000","temp":true},{"name":"0-A1","label":"{{T1}} kg","function":"{{Q1}}"},{"name":"0-A2","label":"{{T2}} kg","function":"{{Q2}}"},{"name":"0-A3","label":"{{Q3}} g","function":"{{Q3}}"},{"name":"0-A4","label":"{{Q4}} g","function":"{{Q4}}"}]},"algorithm":{"name":"orderNumbers","params":{"order":"desc"}}},{"id":"step-1","stimulus":"&lt;p&gt;O que pede o enunciado?&lt;/p&gt;","seed":{"calculated":[{"name":"1-A1","label":"&lt;p&gt;Ordenar, da menor para a maior, as medidas de massa das melancias.&lt;/p&gt;","incorrect":true},{"name":"1-A2","label":"&lt;p&gt;Ordenar, da maior para a menor, as medidas de massa das melancias.&lt;/p&gt;"},{"name":"1-A3","label":"&lt;p&gt;Selecionar a melancia de menor peso.&lt;/p&gt;","incorrect":true}]},"algorithm":{"name":"trueFalse","template":"Multiple choice – standard"}},{"id":"step-2","stimulus":"&lt;p&gt;Para ordenar as medidas, elas devem estar expressas na mesma unidade. Qual dessas equivalências está correta?&lt;/p&gt;","seed":{"calculated":[{"name":"2-A1","label":"&lt;p&gt;1 000 kg = 1 g&lt;/p&gt;","incorrect":true},{"name":"2-A2","label":"&lt;p&gt;1 kg = 10 g&lt;/p&gt;","incorrect":true},{"name":"2-A3","label":"&lt;p&gt;1 kg = 1 000 g&lt;/p&gt;"}]},"algorithm":{"name":"trueFalse","template":"Multiple choice – standard"}},{"id":"step-3","stimulus":"&lt;p&gt;Com a ajuda da igualdade anterior, converta todas as medidas para grama.&lt;/p&gt;","template":"&lt;p style=\"text-align: center\"&gt;{{T1}} kg = {{T1}} × 1 000 = {{response}} g&lt;/p&gt;&lt;p style=\"text-align: center\"&gt;{{T2}} kg = {{T2}} × 1 000 = {{response}} g&lt;/p&gt;","seed":{"calculated":[{"name":"T1","function":"{{Q1}}/1000","temp":true},{"name":"T2","function":"{{Q2}}/1000","temp":true},{"name":"4-A1","label":"{{function}}","function":"{{Q1}}"},{"name":"4-A2","label":"{{function}}","function":"{{Q2}}"}]},"algorithm":{"name":"calculateOperation","params":{"method":"equivLiteral","keyboard":"NUMERICAL"}}},{"id":"step-4","stimulus":"&lt;p&gt;Com os resultados acima, arraste e ordene as medidas de massa da maior &lt;span style=\"color:#FF0000\";&gt;⭡&lt;/span&gt; para a menor &lt;span style=\"color:#FF0000\";&gt;⭣&lt;/span&gt;.&lt;/p&gt;","seed":{"calculated":[{"name":"T1","function":"{{Q1}}/1000","temp":true},{"name":"T2","function":"{{Q2}}/1000","temp":true},{"name":"5-A1","label":"{{T1}} kg = {{Q1}} g","function":"{{Q1}}"},{"name":"5-A2","label":"{{T2}} kg = {{Q2}} g","function":"{{Q2}}"},{"name":"5-A3","label":"{{Q3}} g","function":"{{Q3}}"},{"name":"5-A4","label":"{{Q4}} g","function":"{{Q4}}"}]},"algorithm":{"name":"orderNumbers","params":{"order":"desc"}}}]}</v>
      </c>
      <c r="AA399" s="21" t="s">
        <v>2018</v>
      </c>
      <c r="AB399" s="22" t="str">
        <f t="shared" si="2"/>
        <v>M3-MyM-9c-A-4</v>
      </c>
      <c r="AC399" s="22" t="str">
        <f t="shared" si="3"/>
        <v>M3-MyM-9c-A-4-BR</v>
      </c>
      <c r="AD399" s="20" t="s">
        <v>47</v>
      </c>
      <c r="AE399" s="24"/>
      <c r="AF399" s="9" t="s">
        <v>48</v>
      </c>
      <c r="AG399" s="9" t="s">
        <v>49</v>
      </c>
    </row>
    <row r="400" ht="112.5" customHeight="1">
      <c r="A400" s="9" t="s">
        <v>1978</v>
      </c>
      <c r="B400" s="69" t="s">
        <v>1979</v>
      </c>
      <c r="C400" s="9" t="s">
        <v>68</v>
      </c>
      <c r="D400" s="10" t="s">
        <v>36</v>
      </c>
      <c r="E400" s="11"/>
      <c r="F400" s="23" t="s">
        <v>2019</v>
      </c>
      <c r="G400" s="23"/>
      <c r="H400" s="25"/>
      <c r="I400" s="24" t="s">
        <v>38</v>
      </c>
      <c r="J400" s="24" t="s">
        <v>1180</v>
      </c>
      <c r="K400" s="23" t="s">
        <v>2020</v>
      </c>
      <c r="L400" s="23" t="s">
        <v>2014</v>
      </c>
      <c r="M400" s="24" t="s">
        <v>291</v>
      </c>
      <c r="N400" s="18"/>
      <c r="O400" s="18"/>
      <c r="P400" s="18"/>
      <c r="Q400" s="22"/>
      <c r="R400" s="13"/>
      <c r="S400" s="13" t="s">
        <v>2021</v>
      </c>
      <c r="T400" s="8" t="s">
        <v>2022</v>
      </c>
      <c r="U400" s="8" t="s">
        <v>1990</v>
      </c>
      <c r="V400" s="8" t="s">
        <v>2017</v>
      </c>
      <c r="W400" s="8"/>
      <c r="X400" s="22"/>
      <c r="Y400" s="20" t="s">
        <v>1410</v>
      </c>
      <c r="Z400" s="21" t="str">
        <f t="shared" si="1"/>
        <v>{"id":"M3-MyM-9c-A-5-BR","seed":{"parameters":[{"name":"Q1","label":null,"list":[1000,2000,3000,4000,5000]},{"name":"Q2","label":null,"list":[1000,2000,3000,4000,5000]},{"name":"Q3","label":null,"min":250,"max":5000,"step":25},{"name":"Q4","label":null,"min":250,"max":5000,"step":25}],"uniques":true},"scaffolding":[{"id":"step-0","stimulus":"&lt;p&gt;Em um canteiro de obras, quatro sacos foram preenchidos com essas quantidades de areia. Arraste e ordene as medidas de massa da maior &lt;span style=\"color:#FF0000\";&gt;⭡&lt;/span&gt; para a menor &lt;span style=\"color:#FF0000\";&gt;⭣&lt;/span&gt;.&lt;/p&gt;","seed":{"calculated":[{"name":"T1","function":"{{Q1}}/1000","temp":true},{"name":"T2","function":"{{Q2}}/1000","temp":true},{"name":"0-A1","label":"{{T1}} kg","function":"{{Q1}}"},{"name":"0-A2","label":"{{T2}} kg","function":"{{Q2}}"},{"name":"0-A3","label":"{{Q3}} g","function":"{{Q3}}"},{"name":"0-A4","label":"{{Q4}} g","function":"{{Q4}}"}]},"algorithm":{"name":"orderNumbers","params":{"order":"desc"}}},{"id":"step-1","stimulus":"&lt;p&gt;O que pede o enunciado?&lt;/p&gt;","seed":{"calculated":[{"name":"1-A1","label":"&lt;p&gt;Ordene, da menor para a maior, as medidas de massa dos sacos de areia.&lt;/p&gt;","incorrect":true},{"name":"1-A2","label":"&lt;p&gt;Ordene, da maior para a menor, as medidas de massa dos sacos de areia.&lt;/p&gt;"},{"name":"1-A3","label":"&lt;p&gt;Selecionar o saco de areia mais leve.&lt;/p&gt;","incorrect":true}]},"algorithm":{"name":"trueFalse","template":"Multiple choice – standard"}},{"id":"step-2","stimulus":"&lt;p&gt;Para ordenar as medidas, elas devem estar expressas na mesma unidade. Qual dessas equivalências está correta?&lt;/p&gt;","seed":{"calculated":[{"name":"2-A1","label":"&lt;p&gt;1 000 kg = 1 g&lt;/p&gt;","incorrect":true},{"name":"2-A2","label":"&lt;p&gt;1 kg = 10 g&lt;/p&gt;","incorrect":true},{"name":"2-A3","label":"&lt;p&gt;1 kg = 1 000 g&lt;/p&gt;"}]},"algorithm":{"name":"trueFalse","template":"Multiple choice – standard"}},{"id":"step-3","stimulus":"&lt;p&gt;Com a ajuda da igualdade anterior, converta todas as medidas para grama.&lt;/p&gt;","template":"&lt;p style=\"text-align: center\"&gt;{{T1}} kg = {{T1}} × 1 000 = {{response}} g&lt;/p&gt;&lt;p style=\"text-align: center\"&gt;{{T2}} kg = {{T2}} × 1 000 = {{response}} g&lt;/p&gt;","seed":{"calculated":[{"name":"T1","function":"{{Q1}}/1000","temp":true},{"name":"T2","function":"{{Q2}}/1000","temp":true},{"name":"4-A1","label":"{{function}}","function":"{{Q1}}"},{"name":"4-A2","label":"{{function}}","function":"{{Q2}}"}]},"algorithm":{"name":"calculateOperation","params":{"method":"equivLiteral","keyboard":"NUMERICAL"}}},{"id":"step-4","stimulus":"&lt;p&gt;Com os resultados acima, arraste e ordene as medidas de massa da maior &lt;span style=\"color:#FF0000\";&gt;⭡&lt;/span&gt; para a menor &lt;span style=\"color:#FF0000\";&gt;⭣&lt;/span&gt;.&lt;/p&gt;","seed":{"calculated":[{"name":"T1","function":"{{Q1}}/1000","temp":true},{"name":"T2","function":"{{Q2}}/1000","temp":true},{"name":"5-A1","label":"{{T1}} kg = {{Q1}} g","function":"{{Q1}}"},{"name":"5-A2","label":"{{T2}} kg = {{Q2}} g","function":"{{Q2}}"},{"name":"5-A3","label":"{{Q3}} g","function":"{{Q3}}"},{"name":"5-A4","label":"{{Q4}} g","function":"{{Q4}}"}]},"algorithm":{"name":"orderNumbers","params":{"order":"desc"}}}]}</v>
      </c>
      <c r="AA400" s="21" t="s">
        <v>2023</v>
      </c>
      <c r="AB400" s="22" t="str">
        <f t="shared" si="2"/>
        <v>M3-MyM-9c-A-5</v>
      </c>
      <c r="AC400" s="22" t="str">
        <f t="shared" si="3"/>
        <v>M3-MyM-9c-A-5-BR</v>
      </c>
      <c r="AD400" s="20" t="s">
        <v>47</v>
      </c>
      <c r="AE400" s="24"/>
      <c r="AF400" s="9" t="s">
        <v>48</v>
      </c>
      <c r="AG400" s="9" t="s">
        <v>49</v>
      </c>
    </row>
    <row r="401" ht="112.5" customHeight="1">
      <c r="A401" s="9" t="s">
        <v>2024</v>
      </c>
      <c r="B401" s="69" t="s">
        <v>2025</v>
      </c>
      <c r="C401" s="9" t="s">
        <v>35</v>
      </c>
      <c r="D401" s="10" t="s">
        <v>36</v>
      </c>
      <c r="E401" s="11"/>
      <c r="F401" s="23" t="s">
        <v>2026</v>
      </c>
      <c r="G401" s="23"/>
      <c r="H401" s="25"/>
      <c r="I401" s="25"/>
      <c r="J401" s="24" t="s">
        <v>278</v>
      </c>
      <c r="K401" s="23" t="s">
        <v>2027</v>
      </c>
      <c r="L401" s="23" t="s">
        <v>2028</v>
      </c>
      <c r="M401" s="24" t="s">
        <v>42</v>
      </c>
      <c r="N401" s="23" t="s">
        <v>2029</v>
      </c>
      <c r="O401" s="23" t="s">
        <v>2030</v>
      </c>
      <c r="P401" s="23" t="s">
        <v>2031</v>
      </c>
      <c r="Q401" s="22"/>
      <c r="R401" s="18"/>
      <c r="S401" s="18"/>
      <c r="T401" s="18"/>
      <c r="U401" s="18"/>
      <c r="V401" s="18"/>
      <c r="W401" s="18"/>
      <c r="X401" s="22"/>
      <c r="Y401" s="20" t="s">
        <v>1410</v>
      </c>
      <c r="Z401" s="21" t="str">
        <f t="shared" si="1"/>
        <v>{"id":"M3-MyM-10a-I-1-BR","stimulus":"&lt;p&gt;Selecione a igualdade correta.&lt;/p&gt;","hint":"&lt;p&gt;O quarto de quilo é parte do quilograma:&lt;/p&gt;&lt;p style=\"text-align: center\"&gt;1 kg = 4 quartos de quilo&lt;/p&gt;","feedback":"&lt;p&gt;O quarto de quilo é parte do quilograma.&lt;/p&gt;&lt;p style=\"text-align: center\"&gt;1 kg = 4 quartos de quilo&lt;/p&gt;","seed":{"parameters":[{"name":"Q1","label":null,"min":1,"max":16,"step":1},{"name":"Q2","label":null,"min":1,"max":16,"step":1},{"name":"Q3","label":null,"list":[4,8,12,16]}],"calculated":[{"name":"T4","label":"{{function}}","function":"{{Q2}}*4","temp":true},{"name":"T5","label":"{{function}}","function":"{{Q3}}*4","temp":true},{"name":"A1","label":"{{Q1}} kg = {{function}} quartos de quilo","function":"{{Q1}}*4"},{"name":"A2","label":"{{Q2}} kg = {{function}} quartos de quilo","function":"{{Q2}}*2","incorrect":true,"feedback":"&lt;p&gt;{{Q2}} kg × 4 = {{T4}} quartos de quilo&lt;/p&gt;"},{"name":"A3","label":"{{Q3}} kg = {{function}} quartos de quilo","function":"{{Q3}}/4","incorrect":true,"feedback":"&lt;p&gt;{{Q3}} kg × 4 = {{T5}} quartos de quilo&lt;/p&gt;"}],"uniques":true},"algorithm":{"name":"trueFalse","template":"Multiple choice – standard","params":{"countCorrect":1,"countIncorrect":2,"showCheckIcon":false,
            "columns": 3
        }
    }
}</v>
      </c>
      <c r="AA401" s="21" t="s">
        <v>2032</v>
      </c>
      <c r="AB401" s="22" t="str">
        <f t="shared" si="2"/>
        <v>M3-MyM-10a-I-1</v>
      </c>
      <c r="AC401" s="22" t="str">
        <f t="shared" si="3"/>
        <v>M3-MyM-10a-I-1-BR</v>
      </c>
      <c r="AD401" s="20" t="s">
        <v>47</v>
      </c>
      <c r="AE401" s="24"/>
      <c r="AF401" s="9" t="s">
        <v>48</v>
      </c>
      <c r="AG401" s="9"/>
    </row>
    <row r="402" ht="112.5" customHeight="1">
      <c r="A402" s="9" t="s">
        <v>2024</v>
      </c>
      <c r="B402" s="69" t="s">
        <v>2025</v>
      </c>
      <c r="C402" s="9" t="s">
        <v>35</v>
      </c>
      <c r="D402" s="10" t="s">
        <v>36</v>
      </c>
      <c r="E402" s="11"/>
      <c r="F402" s="35" t="s">
        <v>2033</v>
      </c>
      <c r="G402" s="35"/>
      <c r="H402" s="25"/>
      <c r="I402" s="25"/>
      <c r="J402" s="24" t="s">
        <v>278</v>
      </c>
      <c r="K402" s="25" t="s">
        <v>2034</v>
      </c>
      <c r="L402" s="25" t="s">
        <v>2035</v>
      </c>
      <c r="M402" s="24" t="s">
        <v>42</v>
      </c>
      <c r="N402" s="25" t="s">
        <v>2036</v>
      </c>
      <c r="O402" s="23" t="s">
        <v>2037</v>
      </c>
      <c r="P402" s="66" t="s">
        <v>2038</v>
      </c>
      <c r="Q402" s="22"/>
      <c r="R402" s="18"/>
      <c r="S402" s="18"/>
      <c r="T402" s="18"/>
      <c r="U402" s="18"/>
      <c r="V402" s="18"/>
      <c r="W402" s="18"/>
      <c r="X402" s="22"/>
      <c r="Y402" s="20" t="s">
        <v>1410</v>
      </c>
      <c r="Z402" s="21" t="str">
        <f t="shared" si="1"/>
        <v>{"id":"M3-MyM-10a-I-2-BR","stimulus":"&lt;p&gt;Selecione a igualdade correta.&lt;/p&gt;","hint":"&lt;p&gt;O meio quilo e o quarto de quilo são partes do quilograma.&lt;/p&gt;","feedback":"&lt;p&gt;O meio quilo e o quarto de quilo são partes do quilograma.&lt;/p&gt;&lt;p style=\"text-align: center\"&gt;1 kg = 2 meios quilos&lt;/p&gt;&lt;p style=\"text-align: center\"&gt;1 kg = 4 quartos de quilo&lt;/p&gt;","seed":{"parameters":[{"name":"Q1","label":null,"min":2,"max":20,"step":1},{"name":"Q2","label":null,"min":2,"max":20,"step":1},{"name":"Q3","label":null,"min":2,"max":20,"step":2}],"calculated":[{"name":"T4","label":"{{function}}","function":"{{Q2}}*2","temp":true},{"name":"T5","label":"{{function}}","function":"{{Q3}}*2","temp":true},{"name":"A1","label":"{{Q1}} meios quilos = {{function}} quartos de quilo","function":"{{Q1}}*2"},{"name":"A2","label":"{{Q2}} meios quilos = {{function}} quartos de quilo","function":"{{Q2}}*4","incorrect":true,"feedback":"&lt;p&gt;{{Q2}} meios quilos + {{Q2}} meios quilos = {{T4}} cuartos de kilo&lt;/p&gt;"},{"name":"A3","label":"{{Q3}} meios quilos = {{function}} quartos de quilo","function":"{{Q3}}/2","incorrect":true,"feedback":"&lt;p&gt;{{Q3}} meios quilos + {{Q3}} meios quilos = {{T5}} quartos de quilo&lt;/p&gt;"}],"uniques":true},"algorithm":{"name":"trueFalse","template":"Multiple choice – standard","params":{"countCorrect":1,"countIncorrect":2,"showCheckIcon":false,
            "columns": 3
        }
    }
}</v>
      </c>
      <c r="AA402" s="21" t="s">
        <v>2039</v>
      </c>
      <c r="AB402" s="22" t="str">
        <f t="shared" si="2"/>
        <v>M3-MyM-10a-I-2</v>
      </c>
      <c r="AC402" s="22" t="str">
        <f t="shared" si="3"/>
        <v>M3-MyM-10a-I-2-BR</v>
      </c>
      <c r="AD402" s="20" t="s">
        <v>47</v>
      </c>
      <c r="AE402" s="24"/>
      <c r="AF402" s="9" t="s">
        <v>48</v>
      </c>
      <c r="AG402" s="9"/>
    </row>
    <row r="403" ht="112.5" customHeight="1">
      <c r="A403" s="9" t="s">
        <v>2024</v>
      </c>
      <c r="B403" s="69" t="s">
        <v>2025</v>
      </c>
      <c r="C403" s="9" t="s">
        <v>50</v>
      </c>
      <c r="D403" s="10" t="s">
        <v>36</v>
      </c>
      <c r="E403" s="11"/>
      <c r="F403" s="35" t="s">
        <v>2040</v>
      </c>
      <c r="G403" s="35"/>
      <c r="H403" s="25"/>
      <c r="I403" s="25"/>
      <c r="J403" s="9" t="s">
        <v>156</v>
      </c>
      <c r="K403" s="23" t="s">
        <v>2041</v>
      </c>
      <c r="L403" s="25" t="s">
        <v>2042</v>
      </c>
      <c r="M403" s="24" t="s">
        <v>42</v>
      </c>
      <c r="N403" s="66" t="s">
        <v>2036</v>
      </c>
      <c r="O403" s="23" t="s">
        <v>2043</v>
      </c>
      <c r="P403" s="8" t="s">
        <v>2044</v>
      </c>
      <c r="Q403" s="22"/>
      <c r="R403" s="18"/>
      <c r="S403" s="18"/>
      <c r="T403" s="18"/>
      <c r="U403" s="18"/>
      <c r="V403" s="18"/>
      <c r="W403" s="18"/>
      <c r="X403" s="22"/>
      <c r="Y403" s="20" t="s">
        <v>1410</v>
      </c>
      <c r="Z403" s="21" t="str">
        <f t="shared" si="1"/>
        <v>{
    "id": "M3-MyM-10a-E-1-BR",
    "stimulus": "&lt;p&gt;Complete a tabela a seguir.&lt;/p&gt;",
    "template": "&lt;table style=\"width: 100%;\"&gt;&lt;tbody&gt;&lt;tr&gt;&lt;td style=\"width: 50%; text-align: center; background-color: #C77CB7;\"&gt;&lt;span style=\"color: rgb(255, 255, 255);\"&gt;&lt;strong&gt;Quilograma&lt;/strong&gt;&lt;/span&gt;&lt;/td&gt;&lt;td style=\"width: 50%; text-align: center; background-color: #C77CB7;\"&gt;&lt;span style=\"color: rgb(255, 255, 255);\"&gt;&lt;strong&gt;Grama&lt;/strong&gt;&lt;/span&gt;&lt;/td&gt;&lt;/tr&gt;&lt;tr&gt;&lt;td style=\"width: 50%; text-align: center;\"&gt;{{Q1}} kg e um quarto&lt;/td&gt;&lt;td style=\"width: 50%; text-align: center;\"&gt;{{response}} g&lt;/td&gt;&lt;/tr&gt;&lt;tr&gt;&lt;td style=\"width: 50%; text-align: center;\"&gt;{{Q2}} kg e meio&lt;/td&gt;&lt;td style=\"width: 50%; text-align: center;\"&gt;{{response}} g&lt;/td&gt;&lt;/tr&gt;&lt;/tbody&gt;&lt;/table&gt;",
    "hint": "&lt;p&gt;O meio quilo e o quarto de quilo são partes do quilograma.&lt;/p&gt;",
    "feedback": "&lt;p&gt;O meio quilo e o quarto de quilo são partes do quilograma.&lt;/p&gt;&lt;p style=\"text-align: center\"&gt;1 kg = 1 000 g&lt;/p&gt;&lt;p&gt;meio quilo = 500 g&lt;/p&gt;&lt;p&gt;um quarto de quilo = 250 g&lt;/p&gt;",
    "seed": {
        "parameters": [
            {
                "name": "Q1",
                "label": null,
                "min": 2,
                "max": 10,
                "step": 1
            },
            {
                "name": "Q2",
                "label": null,
                "min": 2,
                "max": 10,
                "step": 1
            }
        ],
        "calculated": [
            {
                "name": "T1",
                "function": "{{Q1}}*1000",
                "label": "{{function}}",
                "temp": true
            },
            {
                "name": "T2",
                "function": "{{Q2}}*1000",
                "label": "{{function}}",
                "temp": true
            },
            {
                "name": "A1",
                "function": "{{Q1}}*1000+250",
                "feedback": "&lt;p&gt;{{Q1}} kg e um quarto = {{T1}} g + 250 g = {{function}} g&lt;/p&gt;"
            },
            {
                "name": "A2",
                "function": "{{Q2}}*1000+500",
                "feedback": "&lt;p&gt;{{Q2}} kg e meio = {{T2}} g + 500 g = {{function}} g&lt;/p&gt;"
            }
        ],
        "uniques": true
    },
    "algorithm": {
        "name": "calculateOperation",
        "params": {
            "method": "equivLiteral",
            "keyboard": "NUMERICAL"
        }
    }
}</v>
      </c>
      <c r="AA403" s="21" t="s">
        <v>2045</v>
      </c>
      <c r="AB403" s="22" t="str">
        <f t="shared" si="2"/>
        <v>M3-MyM-10a-E-1</v>
      </c>
      <c r="AC403" s="22" t="str">
        <f t="shared" si="3"/>
        <v>M3-MyM-10a-E-1-BR</v>
      </c>
      <c r="AD403" s="20" t="s">
        <v>47</v>
      </c>
      <c r="AE403" s="24"/>
      <c r="AF403" s="9" t="s">
        <v>48</v>
      </c>
      <c r="AG403" s="9"/>
    </row>
    <row r="404" ht="112.5" customHeight="1">
      <c r="A404" s="9" t="s">
        <v>2024</v>
      </c>
      <c r="B404" s="69" t="s">
        <v>2025</v>
      </c>
      <c r="C404" s="9" t="s">
        <v>50</v>
      </c>
      <c r="D404" s="10" t="s">
        <v>36</v>
      </c>
      <c r="E404" s="11"/>
      <c r="F404" s="35" t="s">
        <v>2046</v>
      </c>
      <c r="G404" s="35"/>
      <c r="H404" s="25"/>
      <c r="I404" s="25"/>
      <c r="J404" s="9" t="s">
        <v>156</v>
      </c>
      <c r="K404" s="23" t="s">
        <v>2047</v>
      </c>
      <c r="L404" s="25" t="s">
        <v>2048</v>
      </c>
      <c r="M404" s="24" t="s">
        <v>42</v>
      </c>
      <c r="N404" s="66" t="s">
        <v>2036</v>
      </c>
      <c r="O404" s="23" t="s">
        <v>2049</v>
      </c>
      <c r="P404" s="69" t="s">
        <v>2044</v>
      </c>
      <c r="Q404" s="43"/>
      <c r="R404" s="75"/>
      <c r="S404" s="75"/>
      <c r="T404" s="75"/>
      <c r="U404" s="75"/>
      <c r="V404" s="18"/>
      <c r="W404" s="18"/>
      <c r="X404" s="22"/>
      <c r="Y404" s="20" t="s">
        <v>1410</v>
      </c>
      <c r="Z404" s="21" t="str">
        <f t="shared" si="1"/>
        <v>{
    "id": "M3-MyM-10a-E-2-BR",
    "stimulus": "&lt;p&gt;Complete a tabela a seguir.&lt;/p&gt;",
    "template": "&lt;table style=\"width: 100%;\"&gt;&lt;tbody&gt;&lt;tr&gt;&lt;td style=\"width: 50%; text-align: center; background-color: #C77CB7;\"&gt;&lt;span style=\"color: rgb(255, 255, 255);\"&gt;&lt;strong&gt;Quilograma&lt;/strong&gt;&lt;/span&gt;&lt;/td&gt;&lt;td style=\"width: 50%; text-align: center; background-color: #C77CB7;\"&gt;&lt;span style=\"color: rgb(255, 255, 255);\"&gt;&lt;strong&gt;Grama&lt;/strong&gt;&lt;/span&gt;&lt;/td&gt;&lt;/tr&gt;&lt;tr&gt;&lt;td style=\"width: 50%; text-align: center;\"&gt;{{Q1}} kg e meio&lt;/td&gt;&lt;td style=\"width: 50%; text-align: center;\"&gt;{{response}} g&lt;/td&gt;&lt;/tr&gt;&lt;tr&gt;&lt;td style=\"width: 50%; text-align: center;\"&gt;{{Q2}} kg e três quartos de quilo&lt;/td&gt;&lt;td style=\"width: 50%; text-align: center;\"&gt;{{response}} g&lt;/td&gt;&lt;/tr&gt;&lt;/tbody&gt;&lt;/table&gt;",
    "hint": "&lt;p&gt;O meio quilo e o quarto de quilo são partes do quilograma.&lt;/p&gt;",
    "feedback": "&lt;p&gt;O meio quilo e o quarto de quilo são partes do quilograma.&lt;/p&gt;&lt;p style=\"text-align: center\"&gt;1 kg = 1 000 g&lt;/p&gt;&lt;p&gt;meio quilo = 500 g&lt;/p&gt;&lt;p&gt;um quarto de quilo = 250 g&lt;/p&gt;",
    "seed": {
        "parameters": [
            {
                "name": "Q1",
                "label": null,
                "list": [
                    2,
                    4,
                    6,
                    8,
                    10
                ]
            },
            {
                "name": "Q2",
                "label": null,
                "list": [
                    2,
                    4,
                    6,
                    8,
                    10
                ]
            }
        ],
        "calculated": [
            {
                "name": "T1",
                "function": "{{Q1}}*1000",
                "label": "{{function}}",
                "temp": true
            },
            {
                "name": "T2",
                "function": "{{Q2}}*1000",
                "label": "{{function}}",
                "temp": true
            },
            {
                "name": "A1",
                "function": "{{Q1}}*1000+500",
                "feedback": "&lt;p&gt;{{Q1}} kg e meio = {{T1}} g + 500 g = {{function}} g&lt;/p&gt;"
            },
            {
                "name": "A2",
                "function": "{{Q2}}*1000+750",
                "feedback": "&lt;p&gt;{{Q2}} kg e três quartos de quilo = {{T2}} g + 750 g = {{function}} g&lt;/p&gt;"
            }
        ],
        "uniques": true
    },
    "algorithm": {
        "name": "calculateOperation",
        "params": {
            "method": "equivLiteral",
            "keyboard": "NUMERICAL"
        }
    }
}</v>
      </c>
      <c r="AA404" s="21" t="s">
        <v>2050</v>
      </c>
      <c r="AB404" s="22" t="str">
        <f t="shared" si="2"/>
        <v>M3-MyM-10a-E-2</v>
      </c>
      <c r="AC404" s="22" t="str">
        <f t="shared" si="3"/>
        <v>M3-MyM-10a-E-2-BR</v>
      </c>
      <c r="AD404" s="20" t="s">
        <v>47</v>
      </c>
      <c r="AE404" s="24"/>
      <c r="AF404" s="9" t="s">
        <v>48</v>
      </c>
      <c r="AG404" s="9"/>
    </row>
    <row r="405" ht="112.5" customHeight="1">
      <c r="A405" s="9" t="s">
        <v>2051</v>
      </c>
      <c r="B405" s="69" t="s">
        <v>2052</v>
      </c>
      <c r="C405" s="9" t="s">
        <v>35</v>
      </c>
      <c r="D405" s="10" t="s">
        <v>36</v>
      </c>
      <c r="E405" s="11"/>
      <c r="F405" s="23" t="s">
        <v>2053</v>
      </c>
      <c r="G405" s="23"/>
      <c r="H405" s="25"/>
      <c r="I405" s="24" t="s">
        <v>38</v>
      </c>
      <c r="J405" s="24" t="s">
        <v>962</v>
      </c>
      <c r="K405" s="23" t="s">
        <v>2054</v>
      </c>
      <c r="L405" s="23" t="s">
        <v>2055</v>
      </c>
      <c r="M405" s="24" t="s">
        <v>42</v>
      </c>
      <c r="N405" s="69" t="s">
        <v>2056</v>
      </c>
      <c r="O405" s="69" t="s">
        <v>2056</v>
      </c>
      <c r="P405" s="75"/>
      <c r="Q405" s="43"/>
      <c r="R405" s="75"/>
      <c r="S405" s="75"/>
      <c r="T405" s="75"/>
      <c r="U405" s="75"/>
      <c r="V405" s="18"/>
      <c r="W405" s="18"/>
      <c r="X405" s="22"/>
      <c r="Y405" s="20" t="s">
        <v>1410</v>
      </c>
      <c r="Z405" s="21" t="str">
        <f t="shared" si="1"/>
        <v>{"id":"M3-MyM-12a-I-1-BR","stimulus":"&lt;p&gt;Selecione o resultado correto da seguinte operação.&lt;/p&gt;","template":"&lt;p style=\"text-align: center\"&gt;{{Q1}} g + {{Q2}} g = {{response}} g&lt;/p&gt;","hint":"&lt;p&gt;Para realizar adições de medidas de massa, todas as quantidades devem estar expressas na mesma unidade.&lt;/p&gt;","feedback":"&lt;p&gt;Para realizar adições de medidas de massa, todas as quantidades devem estar expressas na mesma unidade.&lt;/p&gt;","seed":{"parameters":[{"name":"Q1","label":null,"min":100,"max":3000,"step":1},{"name":"Q2","label":null,"min":100,"max":3000,"step":1},{"name":"Q3","label":null,"min":1,"max":99,"step":1},{"name":"Q4","label":null,"min":1,"max":99,"step":1}],"calculated":[{"name":"A1","label":"{{function}}","function":"{{Q1}}+{{Q2}}","group":1},{"name":"A2","label":"{{function}}","function":"{{Q1}}+{{Q2}}-{{Q3}}","group":1,"incorrect":true},{"name":"A3","label":"{{function}}","function":"{{Q1}}+{{Q2}}+{{Q4}}","group":1,"incorrect":true}],"uniques":true},"algorithm":{"name":"groupResponses","template":"Cloze with drop down"}}</v>
      </c>
      <c r="AA405" s="21" t="s">
        <v>2057</v>
      </c>
      <c r="AB405" s="22" t="str">
        <f t="shared" si="2"/>
        <v>M3-MyM-12a-I-1</v>
      </c>
      <c r="AC405" s="22" t="str">
        <f t="shared" si="3"/>
        <v>M3-MyM-12a-I-1-BR</v>
      </c>
      <c r="AD405" s="20" t="s">
        <v>47</v>
      </c>
      <c r="AE405" s="24"/>
      <c r="AF405" s="9" t="s">
        <v>48</v>
      </c>
      <c r="AG405" s="9" t="s">
        <v>49</v>
      </c>
    </row>
    <row r="406" ht="112.5" customHeight="1">
      <c r="A406" s="9" t="s">
        <v>2051</v>
      </c>
      <c r="B406" s="69" t="s">
        <v>2052</v>
      </c>
      <c r="C406" s="9" t="s">
        <v>35</v>
      </c>
      <c r="D406" s="10" t="s">
        <v>36</v>
      </c>
      <c r="E406" s="11"/>
      <c r="F406" s="23" t="s">
        <v>2058</v>
      </c>
      <c r="G406" s="23"/>
      <c r="H406" s="25"/>
      <c r="I406" s="24" t="s">
        <v>38</v>
      </c>
      <c r="J406" s="24" t="s">
        <v>962</v>
      </c>
      <c r="K406" s="23" t="s">
        <v>2059</v>
      </c>
      <c r="L406" s="23" t="s">
        <v>2060</v>
      </c>
      <c r="M406" s="24" t="s">
        <v>42</v>
      </c>
      <c r="N406" s="69" t="s">
        <v>2061</v>
      </c>
      <c r="O406" s="69" t="s">
        <v>2061</v>
      </c>
      <c r="P406" s="75"/>
      <c r="Q406" s="43"/>
      <c r="R406" s="75"/>
      <c r="S406" s="75"/>
      <c r="T406" s="75"/>
      <c r="U406" s="75"/>
      <c r="V406" s="18"/>
      <c r="W406" s="18"/>
      <c r="X406" s="22"/>
      <c r="Y406" s="20" t="s">
        <v>1410</v>
      </c>
      <c r="Z406" s="21" t="str">
        <f t="shared" si="1"/>
        <v>{"id":"M3-MyM-12a-I-2-BR","stimulus":"&lt;p&gt;Selecione o resultado correto da seguinte operação.&lt;/p&gt;","template":"&lt;p style=\"text-align: center\"&gt;{{T1}} g − {{Q2}} g = {{response}} g&lt;/p&gt;","hint":"&lt;p&gt;Para realizar subtrações de medidas de massa, todas as quantidades devem estar expressas na mesma unidade.&lt;/p&gt;","feedback":"&lt;p&gt;Para realizar subtrações de medidas de massa, todas as quantidades devem estar expressas na mesma unidade.&lt;/p&gt;","seed":{"parameters":[{"name":"Q1","label":null,"min":100,"max":999,"step":1},{"name":"Q2","label":null,"min":100,"max":999,"step":1},{"name":"Q3","label":null,"min":1,"max":99,"step":1},{"name":"Q4","label":null,"min":1,"max":99,"step":1}],"calculated":[{"name":"T1","label":"{{function}}","function":"{{Q1}}+{{Q2}}","temp":true},{"name":"A1","label":"{{function}}","function":"{{Q1}}","group":1},{"name":"A2","label":"{{function}}","function":"{{Q1}}+{{Q3}}","group":1,"incorrect":true},{"name":"A3","label":"{{function}}","function":"{{Q1}}+{{Q4}}","group":1,"incorrect":true}],"uniques":true},"algorithm":{"name":"groupResponses","template":"Cloze with drop down"}}</v>
      </c>
      <c r="AA406" s="21" t="s">
        <v>2062</v>
      </c>
      <c r="AB406" s="22" t="str">
        <f t="shared" si="2"/>
        <v>M3-MyM-12a-I-2</v>
      </c>
      <c r="AC406" s="22" t="str">
        <f t="shared" si="3"/>
        <v>M3-MyM-12a-I-2-BR</v>
      </c>
      <c r="AD406" s="20" t="s">
        <v>47</v>
      </c>
      <c r="AE406" s="24"/>
      <c r="AF406" s="9" t="s">
        <v>48</v>
      </c>
      <c r="AG406" s="9" t="s">
        <v>49</v>
      </c>
    </row>
    <row r="407" ht="112.5" customHeight="1">
      <c r="A407" s="9" t="s">
        <v>2051</v>
      </c>
      <c r="B407" s="69" t="s">
        <v>2052</v>
      </c>
      <c r="C407" s="9" t="s">
        <v>50</v>
      </c>
      <c r="D407" s="10" t="s">
        <v>36</v>
      </c>
      <c r="E407" s="11"/>
      <c r="F407" s="23" t="s">
        <v>2063</v>
      </c>
      <c r="G407" s="23"/>
      <c r="H407" s="25"/>
      <c r="I407" s="24" t="s">
        <v>38</v>
      </c>
      <c r="J407" s="24" t="s">
        <v>92</v>
      </c>
      <c r="K407" s="23" t="s">
        <v>2064</v>
      </c>
      <c r="L407" s="23" t="s">
        <v>623</v>
      </c>
      <c r="M407" s="24" t="s">
        <v>42</v>
      </c>
      <c r="N407" s="69" t="s">
        <v>2056</v>
      </c>
      <c r="O407" s="69" t="s">
        <v>2056</v>
      </c>
      <c r="P407" s="69"/>
      <c r="Q407" s="43"/>
      <c r="R407" s="75"/>
      <c r="S407" s="75"/>
      <c r="T407" s="75"/>
      <c r="U407" s="75"/>
      <c r="V407" s="18"/>
      <c r="W407" s="18"/>
      <c r="X407" s="22"/>
      <c r="Y407" s="20" t="s">
        <v>1410</v>
      </c>
      <c r="Z407" s="21" t="str">
        <f t="shared" si="1"/>
        <v>{"id":"M3-MyM-12a-E-1-BR","stimulus":"&lt;p&gt;Calcule a seguinte adição.&lt;/p&gt;","template":"&lt;p style=\"text-align: center\"&gt;{{Q1}} g + {{Q2}} g = {{response}} g&lt;/p&gt;","hint":"&lt;p&gt;Para realizar adições de medidas de massa, todas as quantidades devem estar expressas na mesma unidade.&lt;/p&gt;","feedback":"&lt;p&gt;Para realizar adições de medidas de massa, todas as quantidades devem estar expressas na mesma unidade.&lt;/p&gt;","seed":{"parameters":[{"name":"Q1","label":null,"min":100,"max":1000,"step":1},{"name":"Q2","label":null,"min":100,"max":1000,"step":1}],"calculated":[{"name":"A1","label":"{{function}}","function":"{{Q1}}+{{Q2}}"}],"uniques":true},"algorithm":{"name":"calculateOperation","params":{"method":"equivLiteral","keyboard":"NUMERICAL"}}}</v>
      </c>
      <c r="AA407" s="21" t="s">
        <v>2065</v>
      </c>
      <c r="AB407" s="22" t="str">
        <f t="shared" si="2"/>
        <v>M3-MyM-12a-E-1</v>
      </c>
      <c r="AC407" s="22" t="str">
        <f t="shared" si="3"/>
        <v>M3-MyM-12a-E-1-BR</v>
      </c>
      <c r="AD407" s="20" t="s">
        <v>47</v>
      </c>
      <c r="AE407" s="9"/>
      <c r="AF407" s="9" t="s">
        <v>48</v>
      </c>
      <c r="AG407" s="9" t="s">
        <v>49</v>
      </c>
    </row>
    <row r="408" ht="112.5" customHeight="1">
      <c r="A408" s="9" t="s">
        <v>2051</v>
      </c>
      <c r="B408" s="69" t="s">
        <v>2052</v>
      </c>
      <c r="C408" s="9" t="s">
        <v>50</v>
      </c>
      <c r="D408" s="10" t="s">
        <v>36</v>
      </c>
      <c r="E408" s="11"/>
      <c r="F408" s="23" t="s">
        <v>2066</v>
      </c>
      <c r="G408" s="23"/>
      <c r="H408" s="25"/>
      <c r="I408" s="24" t="s">
        <v>38</v>
      </c>
      <c r="J408" s="24" t="s">
        <v>92</v>
      </c>
      <c r="K408" s="23" t="s">
        <v>2064</v>
      </c>
      <c r="L408" s="23" t="s">
        <v>2067</v>
      </c>
      <c r="M408" s="24" t="s">
        <v>42</v>
      </c>
      <c r="N408" s="69" t="s">
        <v>2061</v>
      </c>
      <c r="O408" s="69" t="s">
        <v>2061</v>
      </c>
      <c r="P408" s="75"/>
      <c r="Q408" s="43"/>
      <c r="R408" s="75"/>
      <c r="S408" s="75"/>
      <c r="T408" s="75"/>
      <c r="U408" s="75"/>
      <c r="V408" s="18"/>
      <c r="W408" s="18"/>
      <c r="X408" s="22"/>
      <c r="Y408" s="20" t="s">
        <v>1410</v>
      </c>
      <c r="Z408" s="21" t="str">
        <f t="shared" si="1"/>
        <v>{"id":"M3-MyM-12a-E-2-BR","stimulus":"&lt;p&gt;Calcule a seguinte subtração.&lt;/p&gt;","template":"&lt;p style=\"text-align: center\"&gt;{{T2}} g − {{Q4}} g = {{response}} g&lt;/p&gt;","hint":"&lt;p&gt;Para realizar subtrações de medidas de massa, todas as quantidades devem estar expressas na mesma unidade.&lt;/p&gt;","feedback":"&lt;p&gt;Para realizar subtrações de medidas de massa, todas as quantidades devem estar expressas na mesma unidade.&lt;/p&gt;","seed":{"parameters":[{"name":"Q3","label":null,"min":100,"max":1000,"step":1},{"name":"Q4","label":null,"min":100,"max":1000,"step":1}],"calculated":[{"name":"T2","label":"{{function}}","function":"{{Q3}}+{{Q4}}","temp":true},{"name":"A2","label":"{{function}}","function":"{{Q3}}"}],"uniques":true},"algorithm":{"name":"calculateOperation","params":{"method":"equivLiteral","keyboard":"NUMERICAL"}}}</v>
      </c>
      <c r="AA408" s="21" t="s">
        <v>2068</v>
      </c>
      <c r="AB408" s="22" t="str">
        <f t="shared" si="2"/>
        <v>M3-MyM-12a-E-2</v>
      </c>
      <c r="AC408" s="22" t="str">
        <f t="shared" si="3"/>
        <v>M3-MyM-12a-E-2-BR</v>
      </c>
      <c r="AD408" s="20" t="s">
        <v>47</v>
      </c>
      <c r="AE408" s="9"/>
      <c r="AF408" s="9" t="s">
        <v>48</v>
      </c>
      <c r="AG408" s="9" t="s">
        <v>49</v>
      </c>
    </row>
    <row r="409" ht="112.5" customHeight="1">
      <c r="A409" s="9" t="s">
        <v>2051</v>
      </c>
      <c r="B409" s="69" t="s">
        <v>2052</v>
      </c>
      <c r="C409" s="9" t="s">
        <v>68</v>
      </c>
      <c r="D409" s="10" t="s">
        <v>36</v>
      </c>
      <c r="E409" s="11"/>
      <c r="F409" s="35" t="s">
        <v>2069</v>
      </c>
      <c r="G409" s="35"/>
      <c r="H409" s="62"/>
      <c r="I409" s="26" t="s">
        <v>38</v>
      </c>
      <c r="J409" s="26" t="s">
        <v>156</v>
      </c>
      <c r="K409" s="34" t="s">
        <v>2070</v>
      </c>
      <c r="L409" s="25" t="s">
        <v>623</v>
      </c>
      <c r="M409" s="24" t="s">
        <v>42</v>
      </c>
      <c r="N409" s="23" t="s">
        <v>2056</v>
      </c>
      <c r="O409" s="23" t="s">
        <v>2071</v>
      </c>
      <c r="P409" s="75"/>
      <c r="Q409" s="43"/>
      <c r="R409" s="69"/>
      <c r="S409" s="69"/>
      <c r="T409" s="75"/>
      <c r="U409" s="69"/>
      <c r="V409" s="8"/>
      <c r="W409" s="18"/>
      <c r="X409" s="22"/>
      <c r="Y409" s="20" t="s">
        <v>1410</v>
      </c>
      <c r="Z409" s="21" t="str">
        <f t="shared" si="1"/>
        <v>{"id":"M3-MyM-12a-A-1-BR","stimulus":"&lt;p&gt;Giovanni tinha {{Q1}} g de farinha de trigo em casa, mas foi ao mercado comprar mais {{Q2}} g. Calcule quantos gramas de farinha de trigo ele tem agora.&lt;/p&gt;","template":"&lt;p&gt;Ele tem {{response}} g de farinha de trigo no total.&lt;/p&gt;","hint":"&lt;p&gt;Para realizar adições de medidas de massa, todas as quantidades devem estar expressas na mesma unidade.&lt;/p&gt;","feedback":"&lt;p&gt;Para realizar adições de medidas de massa, todas as quantidades devem estar expressas na mesma unidade.&lt;/p&gt;","seed":{"parameters":[{"name":"Q1","label":null,"min":100,"max":1000,"step":10},{"name":"Q2","label":null,"min":100,"max":5000,"step":10}],"calculated":[{"name":"A1","label":"{{function}}","function":"{{Q1}}+{{Q2}}"}],"uniques":true},"algorithm":{"name":"calculateOperation","params":{"method":"equivLiteral","keyboard":"NUMERICAL"}}}</v>
      </c>
      <c r="AA409" s="21" t="s">
        <v>2072</v>
      </c>
      <c r="AB409" s="22" t="str">
        <f t="shared" si="2"/>
        <v>M3-MyM-12a-A-1</v>
      </c>
      <c r="AC409" s="22" t="str">
        <f t="shared" si="3"/>
        <v>M3-MyM-12a-A-1-BR</v>
      </c>
      <c r="AD409" s="20" t="s">
        <v>47</v>
      </c>
      <c r="AE409" s="24"/>
      <c r="AF409" s="9" t="s">
        <v>48</v>
      </c>
      <c r="AG409" s="9" t="s">
        <v>49</v>
      </c>
    </row>
    <row r="410" ht="112.5" customHeight="1">
      <c r="A410" s="9" t="s">
        <v>2051</v>
      </c>
      <c r="B410" s="69" t="s">
        <v>2052</v>
      </c>
      <c r="C410" s="9" t="s">
        <v>68</v>
      </c>
      <c r="D410" s="10" t="s">
        <v>36</v>
      </c>
      <c r="E410" s="11"/>
      <c r="F410" s="35" t="s">
        <v>2073</v>
      </c>
      <c r="G410" s="35"/>
      <c r="H410" s="62"/>
      <c r="I410" s="26" t="s">
        <v>38</v>
      </c>
      <c r="J410" s="26" t="s">
        <v>156</v>
      </c>
      <c r="K410" s="34" t="s">
        <v>2074</v>
      </c>
      <c r="L410" s="34" t="s">
        <v>623</v>
      </c>
      <c r="M410" s="26" t="s">
        <v>42</v>
      </c>
      <c r="N410" s="23" t="s">
        <v>2056</v>
      </c>
      <c r="O410" s="35" t="s">
        <v>2075</v>
      </c>
      <c r="P410" s="75"/>
      <c r="Q410" s="43"/>
      <c r="R410" s="69"/>
      <c r="S410" s="69"/>
      <c r="T410" s="69"/>
      <c r="U410" s="69"/>
      <c r="V410" s="8"/>
      <c r="W410" s="8"/>
      <c r="X410" s="13"/>
      <c r="Y410" s="20" t="s">
        <v>1410</v>
      </c>
      <c r="Z410" s="21" t="str">
        <f t="shared" si="1"/>
        <v>{"id":"M3-MyM-12a-A-2-BR","stimulus":"&lt;p&gt;Um recipiente de vidro vazio, pesando &lt;span class=\"no-break\"&gt;{{Q1}} g&lt;/span&gt;, foi preenchido com &lt;span class=\"no-break\"&gt;{{Q2}} g&lt;/span&gt; de água. Calcule o peso total do recipiente com água.&lt;/p&gt;","template":"&lt;p&gt;Com água, o recipiente pesa &lt;span class=\"no-break\"&gt;{{response}} g.&lt;/span&gt;&lt;/p&gt;","hint":"&lt;p&gt;Para realizar adições de medidas de massa, todas as quantidades devem estar expressas na mesma unidade.&lt;/p&gt;","feedback":"&lt;p&gt;Para realizar adições de medidas de massa, todas as quantidades devem estar expressas na mesma unidade.&lt;/p&gt;","seed":{"parameters":[{"name":"Q1","label":null,"min":500,"max":1000,"step":10},{"name":"Q2","label":null,"min":1000,"max":5000,"step":10}],"calculated":[{"name":"A1","label":"{{function}}","function":"{{Q1}}+{{Q2}}"}],"uniques":true},"algorithm":{"name":"calculateOperation","params":{"method":"equivLiteral","keyboard":"NUMERICAL"}}}</v>
      </c>
      <c r="AA410" s="21" t="s">
        <v>2076</v>
      </c>
      <c r="AB410" s="22" t="str">
        <f t="shared" si="2"/>
        <v>M3-MyM-12a-A-2</v>
      </c>
      <c r="AC410" s="22" t="str">
        <f t="shared" si="3"/>
        <v>M3-MyM-12a-A-2-BR</v>
      </c>
      <c r="AD410" s="20" t="s">
        <v>47</v>
      </c>
      <c r="AE410" s="24"/>
      <c r="AF410" s="9" t="s">
        <v>48</v>
      </c>
      <c r="AG410" s="9" t="s">
        <v>49</v>
      </c>
    </row>
    <row r="411" ht="112.5" customHeight="1">
      <c r="A411" s="9" t="s">
        <v>2051</v>
      </c>
      <c r="B411" s="69" t="s">
        <v>2052</v>
      </c>
      <c r="C411" s="9" t="s">
        <v>68</v>
      </c>
      <c r="D411" s="10" t="s">
        <v>36</v>
      </c>
      <c r="E411" s="11"/>
      <c r="F411" s="35" t="s">
        <v>2077</v>
      </c>
      <c r="G411" s="35"/>
      <c r="H411" s="62"/>
      <c r="I411" s="26" t="s">
        <v>38</v>
      </c>
      <c r="J411" s="26" t="s">
        <v>156</v>
      </c>
      <c r="K411" s="25" t="s">
        <v>2078</v>
      </c>
      <c r="L411" s="25" t="s">
        <v>2079</v>
      </c>
      <c r="M411" s="24" t="s">
        <v>42</v>
      </c>
      <c r="N411" s="23" t="s">
        <v>2061</v>
      </c>
      <c r="O411" s="23" t="s">
        <v>2080</v>
      </c>
      <c r="P411" s="75"/>
      <c r="Q411" s="43"/>
      <c r="R411" s="69"/>
      <c r="S411" s="69"/>
      <c r="T411" s="69"/>
      <c r="U411" s="69"/>
      <c r="V411" s="8"/>
      <c r="W411" s="8"/>
      <c r="X411" s="13"/>
      <c r="Y411" s="20" t="s">
        <v>1410</v>
      </c>
      <c r="Z411" s="21" t="str">
        <f t="shared" si="1"/>
        <v>{"id":"M3-MyM-12a-A-3-BR","stimulus":"&lt;p&gt;Alice tem {{Q1}} g de lentilha em um pote e usou {{Q2}} g para preparar uma refeição. Calcule quantos gramas de lentilha sobraram no pote.&lt;/p&gt;","template":"&lt;p&gt;Sobraram {{response}} g de lentilha.&lt;/p&gt;","hint":"&lt;p&gt;Para realizar subtrações de medidas de massa, todas as quantidades devem estar expressas na mesma unidade.&lt;/p&gt;","feedback":"&lt;p&gt;Para realizar subtrações de medidas de massa, todas as quantidades devem estar expressas na mesma unidade.&lt;/p&gt;","seed":{"parameters":[{"name":"Q1","label":null,"min":1500,"max":2500,"step":10},{"name":"Q2","label":null,"min":250,"max":1000,"step":10}],"calculated":[{"name":"A1","label":"{{function}}","function":"{{Q1}}-{{Q2}}"}],"uniques":true},"algorithm":{"name":"calculateOperation","params":{"method":"equivLiteral","keyboard":"NUMERICAL"}}}</v>
      </c>
      <c r="AA411" s="21" t="s">
        <v>2081</v>
      </c>
      <c r="AB411" s="22" t="str">
        <f t="shared" si="2"/>
        <v>M3-MyM-12a-A-3</v>
      </c>
      <c r="AC411" s="22" t="str">
        <f t="shared" si="3"/>
        <v>M3-MyM-12a-A-3-BR</v>
      </c>
      <c r="AD411" s="20" t="s">
        <v>47</v>
      </c>
      <c r="AE411" s="24"/>
      <c r="AF411" s="9" t="s">
        <v>48</v>
      </c>
      <c r="AG411" s="9" t="s">
        <v>49</v>
      </c>
    </row>
    <row r="412" ht="112.5" customHeight="1">
      <c r="A412" s="9" t="s">
        <v>2082</v>
      </c>
      <c r="B412" s="69" t="s">
        <v>2083</v>
      </c>
      <c r="C412" s="9" t="s">
        <v>35</v>
      </c>
      <c r="D412" s="10" t="s">
        <v>36</v>
      </c>
      <c r="E412" s="11"/>
      <c r="F412" s="23" t="s">
        <v>2084</v>
      </c>
      <c r="G412" s="23"/>
      <c r="H412" s="25"/>
      <c r="I412" s="24" t="s">
        <v>38</v>
      </c>
      <c r="J412" s="24" t="s">
        <v>509</v>
      </c>
      <c r="K412" s="23" t="s">
        <v>2085</v>
      </c>
      <c r="L412" s="23" t="s">
        <v>2086</v>
      </c>
      <c r="M412" s="24" t="s">
        <v>42</v>
      </c>
      <c r="N412" s="69" t="s">
        <v>2087</v>
      </c>
      <c r="O412" s="69" t="s">
        <v>2088</v>
      </c>
      <c r="P412" s="75"/>
      <c r="Q412" s="43"/>
      <c r="R412" s="75"/>
      <c r="S412" s="75"/>
      <c r="T412" s="75"/>
      <c r="U412" s="75"/>
      <c r="V412" s="18"/>
      <c r="W412" s="18"/>
      <c r="X412" s="19"/>
      <c r="Y412" s="20" t="s">
        <v>1410</v>
      </c>
      <c r="Z412" s="21" t="str">
        <f t="shared" si="1"/>
        <v>{"id":"M3-MyM-12b-I-1-BR","stimulus":"&lt;p&gt;Arraste a solução da seguinte multiplicação.&lt;/p&gt;","template":"&lt;p style=\"text-align: center\"&gt;{{Q1}} g × {{Q2}} = {{response}} g&lt;/p&gt;","hint":"&lt;p&gt;Efetue a multiplicação e verifique se o resultado é expresso na mesma unidade de massa dada inicialmente.&lt;/p&gt;","feedback":"&lt;p&gt;Para multiplicar uma medida de massa por um número, efetue a operação e expresse o resultado na mesma unidade dada inicialmente.&lt;/p&gt;","seed":{"parameters":[{"name":"Q1","label":null,"min":100,"max":999,"step":1},{"name":"Q2","label":null,"min":2,"max":9,"step":1},{"name":"Q3","label":null,"min":10,"max":90,"step":10}],"calculated":[{"name":"A1","label":"{{function}}","function":"{{Q1}}*{{Q2}}"},{"name":"A3","label":"{{function}}","function":"{{Q1}}+{{Q2}}","incorrect":true},{"name":"A4","label":"{{function}}","function":"{{Q1}}-{{Q2}}","incorrect":true},{"name":"A5","label":"{{function}}","function":"{{Q1}}*{{Q2}}+{{Q3}}","incorrect":true}],"uniques":true},"algorithm":{"name":"calculateOperation","template":"Cloze with drag &amp; drop","params":{"keyboard":"NUMERICAL"}}}</v>
      </c>
      <c r="AA412" s="21" t="s">
        <v>2089</v>
      </c>
      <c r="AB412" s="22" t="str">
        <f t="shared" si="2"/>
        <v>M3-MyM-12b-I-1</v>
      </c>
      <c r="AC412" s="22" t="str">
        <f t="shared" si="3"/>
        <v>M3-MyM-12b-I-1-BR</v>
      </c>
      <c r="AD412" s="20" t="s">
        <v>47</v>
      </c>
      <c r="AE412" s="9"/>
      <c r="AF412" s="9" t="s">
        <v>48</v>
      </c>
      <c r="AG412" s="9" t="s">
        <v>49</v>
      </c>
    </row>
    <row r="413" ht="112.5" customHeight="1">
      <c r="A413" s="9" t="s">
        <v>2082</v>
      </c>
      <c r="B413" s="69" t="s">
        <v>2083</v>
      </c>
      <c r="C413" s="9" t="s">
        <v>35</v>
      </c>
      <c r="D413" s="10" t="s">
        <v>36</v>
      </c>
      <c r="E413" s="11"/>
      <c r="F413" s="23" t="s">
        <v>2090</v>
      </c>
      <c r="G413" s="23"/>
      <c r="H413" s="25"/>
      <c r="I413" s="24" t="s">
        <v>38</v>
      </c>
      <c r="J413" s="24" t="s">
        <v>509</v>
      </c>
      <c r="K413" s="23" t="s">
        <v>2091</v>
      </c>
      <c r="L413" s="23" t="s">
        <v>2092</v>
      </c>
      <c r="M413" s="24" t="s">
        <v>42</v>
      </c>
      <c r="N413" s="69" t="s">
        <v>2093</v>
      </c>
      <c r="O413" s="69" t="s">
        <v>2094</v>
      </c>
      <c r="P413" s="75"/>
      <c r="Q413" s="43"/>
      <c r="R413" s="75"/>
      <c r="S413" s="75"/>
      <c r="T413" s="75"/>
      <c r="U413" s="75"/>
      <c r="V413" s="18"/>
      <c r="W413" s="18"/>
      <c r="X413" s="19"/>
      <c r="Y413" s="20" t="s">
        <v>1410</v>
      </c>
      <c r="Z413" s="21" t="str">
        <f t="shared" si="1"/>
        <v>{"id":"M3-MyM-12b-I-2-BR","stimulus":"&lt;p&gt;Arraste a solução da seguinte divisão.&lt;/p&gt;","template":"&lt;p style=\"text-align: center\"&gt;{{T1}} g : {{Q2}} = {{response}} g&lt;/p&gt;","hint":"&lt;p&gt;Efetue a divisão e verifique se o resultado é expresso na mesma unidade de massa dada inicialmente.&lt;/p&gt;","feedback":"&lt;p&gt;Para dividir uma medida de massa por um número, efetue a operação e expresse o resultado na mesma unidade dada inicialmente.&lt;/p&gt;","seed":{"parameters":[{"name":"Q1","label":null,"min":100,"max":500,"step":1},{"name":"Q2","label":null,"min":2,"max":9,"step":1},{"name":"Q3","label":null,"min":10,"max":90,"step":10}],"calculated":[{"name":"T1","label":"{{function}}","function":"{{Q1}}*{{Q2}}","temp":true},{"name":"A1","label":"{{function}}","function":"{{Q1}}"},{"name":"A3","label":"{{function}}","function":"{{T1}}*{{Q2}}","incorrect":true},{"name":"A4","label":"{{function}}","function":"{{T1}}+{{Q2}}","incorrect":true},{"name":"A5","label":"{{function}}","function":"{{Q1}}-{{Q3}}","incorrect":true}],"uniques":true},"algorithm":{"name":"calculateOperation","template":"Cloze with drag &amp; drop","params":{"keyboard":"NUMERICAL"}}}</v>
      </c>
      <c r="AA413" s="21" t="s">
        <v>2095</v>
      </c>
      <c r="AB413" s="22" t="str">
        <f t="shared" si="2"/>
        <v>M3-MyM-12b-I-2</v>
      </c>
      <c r="AC413" s="22" t="str">
        <f t="shared" si="3"/>
        <v>M3-MyM-12b-I-2-BR</v>
      </c>
      <c r="AD413" s="20" t="s">
        <v>47</v>
      </c>
      <c r="AE413" s="9"/>
      <c r="AF413" s="9" t="s">
        <v>48</v>
      </c>
      <c r="AG413" s="9" t="s">
        <v>49</v>
      </c>
    </row>
    <row r="414" ht="112.5" customHeight="1">
      <c r="A414" s="9" t="s">
        <v>2082</v>
      </c>
      <c r="B414" s="69" t="s">
        <v>2083</v>
      </c>
      <c r="C414" s="9" t="s">
        <v>50</v>
      </c>
      <c r="D414" s="10" t="s">
        <v>36</v>
      </c>
      <c r="E414" s="11"/>
      <c r="F414" s="23" t="s">
        <v>2096</v>
      </c>
      <c r="G414" s="23"/>
      <c r="H414" s="25"/>
      <c r="I414" s="24" t="s">
        <v>38</v>
      </c>
      <c r="J414" s="24" t="s">
        <v>92</v>
      </c>
      <c r="K414" s="23" t="s">
        <v>2097</v>
      </c>
      <c r="L414" s="23" t="s">
        <v>2098</v>
      </c>
      <c r="M414" s="24" t="s">
        <v>42</v>
      </c>
      <c r="N414" s="69" t="s">
        <v>2093</v>
      </c>
      <c r="O414" s="69" t="s">
        <v>2094</v>
      </c>
      <c r="P414" s="75"/>
      <c r="Q414" s="43"/>
      <c r="R414" s="75"/>
      <c r="S414" s="75"/>
      <c r="T414" s="75"/>
      <c r="U414" s="75"/>
      <c r="V414" s="18"/>
      <c r="W414" s="18"/>
      <c r="X414" s="19"/>
      <c r="Y414" s="20" t="s">
        <v>1410</v>
      </c>
      <c r="Z414" s="21" t="str">
        <f t="shared" si="1"/>
        <v>{"id":"M3-MyM-12b-E-1-BR","stimulus":"&lt;p&gt;Calcule a seguinte divisão.&lt;/p&gt;","template":"&lt;p style=\"text-align: center\"&gt;{{T1}} g : {{Q2}} = {{response}} g&lt;/p&gt;","hint":"&lt;p&gt;Efetue a divisão e verifique se o resultado é expresso na mesma unidade de massa dada inicialmente.&lt;/p&gt;","feedback":"&lt;p&gt;Para dividir uma medida de massa por um número, efetue a operação e expresse o resultado na mesma unidade dada inicialmente.&lt;/p&gt;","seed":{"parameters":[{"name":"Q1","label":null,"min":100,"max":500,"step":1},{"name":"Q2","label":null,"min":2,"max":9,"step":1}],"calculated":[{"name":"A1","label":"{{Q1}}","function":"{{Q1}}"},{"name":"T1","function":"{{Q1}}*{{Q2}}","temp":true}],"uniques":true},"algorithm":{"name":"calculateOperation","params":{"method":"equivLiteral","keyboard":"NUMERICAL"}}}</v>
      </c>
      <c r="AA414" s="21" t="s">
        <v>2099</v>
      </c>
      <c r="AB414" s="22" t="str">
        <f t="shared" si="2"/>
        <v>M3-MyM-12b-E-1</v>
      </c>
      <c r="AC414" s="22" t="str">
        <f t="shared" si="3"/>
        <v>M3-MyM-12b-E-1-BR</v>
      </c>
      <c r="AD414" s="20" t="s">
        <v>47</v>
      </c>
      <c r="AE414" s="9"/>
      <c r="AF414" s="9" t="s">
        <v>48</v>
      </c>
      <c r="AG414" s="9" t="s">
        <v>49</v>
      </c>
    </row>
    <row r="415" ht="112.5" customHeight="1">
      <c r="A415" s="9" t="s">
        <v>2082</v>
      </c>
      <c r="B415" s="69" t="s">
        <v>2083</v>
      </c>
      <c r="C415" s="9" t="s">
        <v>50</v>
      </c>
      <c r="D415" s="10" t="s">
        <v>36</v>
      </c>
      <c r="E415" s="11"/>
      <c r="F415" s="23" t="s">
        <v>2100</v>
      </c>
      <c r="G415" s="23"/>
      <c r="H415" s="25"/>
      <c r="I415" s="24" t="s">
        <v>38</v>
      </c>
      <c r="J415" s="24" t="s">
        <v>92</v>
      </c>
      <c r="K415" s="23" t="s">
        <v>2101</v>
      </c>
      <c r="L415" s="23" t="s">
        <v>691</v>
      </c>
      <c r="M415" s="24" t="s">
        <v>42</v>
      </c>
      <c r="N415" s="69" t="s">
        <v>2087</v>
      </c>
      <c r="O415" s="69" t="s">
        <v>2088</v>
      </c>
      <c r="P415" s="75"/>
      <c r="Q415" s="43"/>
      <c r="R415" s="75"/>
      <c r="S415" s="75"/>
      <c r="T415" s="75"/>
      <c r="U415" s="75"/>
      <c r="V415" s="18"/>
      <c r="W415" s="18"/>
      <c r="X415" s="19"/>
      <c r="Y415" s="20" t="s">
        <v>1410</v>
      </c>
      <c r="Z415" s="21" t="str">
        <f t="shared" si="1"/>
        <v>{"id":"M3-MyM-12b-E-2-BR","stimulus":"&lt;p&gt;Calcule a seguinte multiplicação.&lt;/p&gt;","template":"&lt;p style=\"text-align: center\"&gt;{{Q1}} g × {{Q2}} = {{response}} g&lt;/p&gt;","hint":"&lt;p&gt;Efetue a multiplicação e verifique se o resultado é expresso na mesma unidade de massa dada inicialmente.&lt;/p&gt;","feedback":"&lt;p&gt;Para multiplicar uma medida de massa por um número, efetue a operação e expresse o resultado na mesma unidade dada inicialmente.&lt;/p&gt;","seed":{"parameters":[{"name":"Q1","label":null,"min":100,"max":999,"step":1},{"name":"Q2","label":null,"min":2,"max":9,"step":1}],"calculated":[{"name":"A1","label":"{{function}}","function":"{{Q1}}*{{Q2}}"}],"uniques":true},"algorithm":{"name":"calculateOperation","params":{"method":"equivLiteral","keyboard":"NUMERICAL"}}}</v>
      </c>
      <c r="AA415" s="21" t="s">
        <v>2102</v>
      </c>
      <c r="AB415" s="22" t="str">
        <f t="shared" si="2"/>
        <v>M3-MyM-12b-E-2</v>
      </c>
      <c r="AC415" s="22" t="str">
        <f t="shared" si="3"/>
        <v>M3-MyM-12b-E-2-BR</v>
      </c>
      <c r="AD415" s="20" t="s">
        <v>47</v>
      </c>
      <c r="AE415" s="9"/>
      <c r="AF415" s="9" t="s">
        <v>48</v>
      </c>
      <c r="AG415" s="9" t="s">
        <v>49</v>
      </c>
    </row>
    <row r="416" ht="112.5" customHeight="1">
      <c r="A416" s="9" t="s">
        <v>2082</v>
      </c>
      <c r="B416" s="69" t="s">
        <v>2083</v>
      </c>
      <c r="C416" s="9" t="s">
        <v>68</v>
      </c>
      <c r="D416" s="10" t="s">
        <v>36</v>
      </c>
      <c r="E416" s="11"/>
      <c r="F416" s="23" t="s">
        <v>2103</v>
      </c>
      <c r="G416" s="23"/>
      <c r="H416" s="25"/>
      <c r="I416" s="24" t="s">
        <v>38</v>
      </c>
      <c r="J416" s="9" t="s">
        <v>156</v>
      </c>
      <c r="K416" s="25" t="s">
        <v>2104</v>
      </c>
      <c r="L416" s="25" t="s">
        <v>691</v>
      </c>
      <c r="M416" s="24" t="s">
        <v>42</v>
      </c>
      <c r="N416" s="69" t="s">
        <v>2087</v>
      </c>
      <c r="O416" s="69" t="s">
        <v>2088</v>
      </c>
      <c r="P416" s="75"/>
      <c r="Q416" s="43"/>
      <c r="R416" s="69"/>
      <c r="S416" s="69"/>
      <c r="T416" s="69"/>
      <c r="U416" s="69"/>
      <c r="V416" s="8"/>
      <c r="W416" s="18"/>
      <c r="X416" s="22"/>
      <c r="Y416" s="20" t="s">
        <v>1410</v>
      </c>
      <c r="Z416" s="21" t="str">
        <f t="shared" si="1"/>
        <v>{"id":"M3-MyM-12b-A-1-BR","stimulus":"&lt;p&gt;Leandro comprou {{Q1}} barras de chocolate. Se cada barra tem uma massa de &lt;span class=\"no-break\"&gt;{{Q2}} g,&lt;/span&gt; quantos gramas de chocolate ele comprou ao todo?&lt;/p&gt;","template":"&lt;p&gt;Leandro comprou &lt;span class=\"no-break\"&gt;{{response}} g&lt;/span&gt; de chocolate.&lt;/p&gt;","hint":"&lt;p&gt;Efetue a multiplicação e verifique se o resultado é expresso na mesma unidade de massa dada inicialmente.&lt;/p&gt;","feedback":"&lt;p&gt;Para multiplicar uma medida de massa por um número, efetue a operação e expresse o resultado na mesma unidade dada inicialmente.&lt;/p&gt;","seed":{"parameters":[{"name":"Q1","label":null,"min":2,"max":9,"step":1},{"name":"Q2","label":null,"min":100,"max":500,"step":50}],"calculated":[{"name":"A1","label":"{{function}}","function":"{{Q1}}*{{Q2}}"}],"uniques":true},"algorithm":{"name":"calculateOperation","params":{"method":"equivLiteral","keyboard":"NUMERICAL"}}}</v>
      </c>
      <c r="AA416" s="21" t="s">
        <v>2105</v>
      </c>
      <c r="AB416" s="22" t="str">
        <f t="shared" si="2"/>
        <v>M3-MyM-12b-A-1</v>
      </c>
      <c r="AC416" s="22" t="str">
        <f t="shared" si="3"/>
        <v>M3-MyM-12b-A-1-BR</v>
      </c>
      <c r="AD416" s="20" t="s">
        <v>47</v>
      </c>
      <c r="AE416" s="24"/>
      <c r="AF416" s="9" t="s">
        <v>48</v>
      </c>
      <c r="AG416" s="9" t="s">
        <v>49</v>
      </c>
    </row>
    <row r="417" ht="112.5" customHeight="1">
      <c r="A417" s="9" t="s">
        <v>2082</v>
      </c>
      <c r="B417" s="69" t="s">
        <v>2083</v>
      </c>
      <c r="C417" s="9" t="s">
        <v>68</v>
      </c>
      <c r="D417" s="10" t="s">
        <v>36</v>
      </c>
      <c r="E417" s="11"/>
      <c r="F417" s="23" t="s">
        <v>2106</v>
      </c>
      <c r="G417" s="23"/>
      <c r="H417" s="25" t="s">
        <v>2107</v>
      </c>
      <c r="I417" s="24" t="s">
        <v>38</v>
      </c>
      <c r="J417" s="9" t="s">
        <v>156</v>
      </c>
      <c r="K417" s="25" t="s">
        <v>2108</v>
      </c>
      <c r="L417" s="25" t="s">
        <v>691</v>
      </c>
      <c r="M417" s="24" t="s">
        <v>42</v>
      </c>
      <c r="N417" s="69" t="s">
        <v>2087</v>
      </c>
      <c r="O417" s="69" t="s">
        <v>2088</v>
      </c>
      <c r="P417" s="75"/>
      <c r="Q417" s="9"/>
      <c r="R417" s="69"/>
      <c r="S417" s="69"/>
      <c r="T417" s="69"/>
      <c r="U417" s="69"/>
      <c r="V417" s="8"/>
      <c r="W417" s="18"/>
      <c r="X417" s="19"/>
      <c r="Y417" s="20" t="s">
        <v>1410</v>
      </c>
      <c r="Z417" s="21" t="str">
        <f t="shared" si="1"/>
        <v>{"id":"M3-MyM-12b-A-2-BR","stimulus":"&lt;p&gt;Diariamente, uma padaria distribui sua produção de pães entre {{Q1}} lanchonetes. Se cada lanchonete recebe {{Q2}} kg de pão por dia, quantos quilogramas de pão a padaria entrega no total?&lt;/p&gt;","template":"&lt;p&gt;A padaria distribui {{response}} kg de pão por dia.&lt;/p&gt;","hint":"&lt;p&gt;Efetue a multiplicação e verifique se o resultado é expresso na mesma unidade de massa dada inicialmente.&lt;/p&gt;","feedback":"&lt;p&gt;Para multiplicar uma medida de massa por um número, efetue a operação e expresse o resultado na mesma unidade dada inicialmente.&lt;/p&gt;","seed":{"parameters":[{"name":"Q1","label":null,"min":5,"max":12,"step":1},{"name":"Q2","label":null,"min":100,"max":300,"step":1}],"calculated":[{"name":"A1","label":"{{function}}","function":"{{Q1}}*{{Q2}}"}],"uniques":true},"algorithm":{"name":"calculateOperation","params":{"method":"equivLiteral","keyboard":"NUMERICAL"}}}</v>
      </c>
      <c r="AA417" s="21" t="s">
        <v>2109</v>
      </c>
      <c r="AB417" s="22" t="str">
        <f t="shared" si="2"/>
        <v>M3-MyM-12b-A-2</v>
      </c>
      <c r="AC417" s="22" t="str">
        <f t="shared" si="3"/>
        <v>M3-MyM-12b-A-2-BR</v>
      </c>
      <c r="AD417" s="20" t="s">
        <v>47</v>
      </c>
      <c r="AE417" s="24"/>
      <c r="AF417" s="9" t="s">
        <v>48</v>
      </c>
      <c r="AG417" s="9" t="s">
        <v>49</v>
      </c>
    </row>
    <row r="418" ht="112.5" customHeight="1">
      <c r="A418" s="9" t="s">
        <v>2082</v>
      </c>
      <c r="B418" s="69" t="s">
        <v>2083</v>
      </c>
      <c r="C418" s="9" t="s">
        <v>68</v>
      </c>
      <c r="D418" s="10" t="s">
        <v>36</v>
      </c>
      <c r="E418" s="11"/>
      <c r="F418" s="23" t="s">
        <v>2110</v>
      </c>
      <c r="G418" s="23"/>
      <c r="H418" s="25"/>
      <c r="I418" s="24" t="s">
        <v>38</v>
      </c>
      <c r="J418" s="9" t="s">
        <v>156</v>
      </c>
      <c r="K418" s="25" t="s">
        <v>2111</v>
      </c>
      <c r="L418" s="25" t="s">
        <v>2098</v>
      </c>
      <c r="M418" s="24" t="s">
        <v>42</v>
      </c>
      <c r="N418" s="69" t="s">
        <v>2093</v>
      </c>
      <c r="O418" s="69" t="s">
        <v>2094</v>
      </c>
      <c r="P418" s="75"/>
      <c r="Q418" s="9"/>
      <c r="R418" s="69"/>
      <c r="S418" s="69"/>
      <c r="T418" s="69"/>
      <c r="U418" s="69"/>
      <c r="V418" s="8"/>
      <c r="W418" s="8"/>
      <c r="X418" s="8"/>
      <c r="Y418" s="20" t="s">
        <v>1410</v>
      </c>
      <c r="Z418" s="21" t="str">
        <f t="shared" si="1"/>
        <v>{"id":"M3-MyM-12b-A-3-BR","stimulus":"&lt;p&gt;Josué tem {{T1}} g de milho e quer dividi-los em {{Q2}} potes iguais. Calcule quantos gramas de milho haverá em cada recipiente.&lt;/p&gt;","template":"&lt;p&gt;Em cada pote haverá &lt;span class=\"no-break\"&gt;{{response}} g&lt;/span&gt; de milho.&lt;/p&gt;","hint":"&lt;p&gt;Efetue a divisão e verifique se o resultado é expresso na mesma unidade de massa dada inicialmente.&lt;/p&gt;","feedback":"&lt;p&gt;Para dividir uma medida de massa por um número, efetue a operação e expresse o resultado na mesma unidade dada inicialmente.&lt;/p&gt;","seed":{"parameters":[{"name":"Q1","label":null,"min":100,"max":500,"step":50},{"name":"Q2","label":null,"min":2,"max":9,"step":1}],"calculated":[{"name":"T1","label":"{{function}}","function":"{{Q1}}*{{Q2}}","temp":true},{"name":"A1","label":"{{function}}","function":"{{Q1}}"}],"uniques":true},"algorithm":{"name":"calculateOperation","params":{"method":"equivLiteral","keyboard":"NUMERICAL"}}}</v>
      </c>
      <c r="AA418" s="21" t="s">
        <v>2112</v>
      </c>
      <c r="AB418" s="22" t="str">
        <f t="shared" si="2"/>
        <v>M3-MyM-12b-A-3</v>
      </c>
      <c r="AC418" s="22" t="str">
        <f t="shared" si="3"/>
        <v>M3-MyM-12b-A-3-BR</v>
      </c>
      <c r="AD418" s="20" t="s">
        <v>47</v>
      </c>
      <c r="AE418" s="24"/>
      <c r="AF418" s="9" t="s">
        <v>48</v>
      </c>
      <c r="AG418" s="9" t="s">
        <v>49</v>
      </c>
    </row>
    <row r="419" ht="112.5" customHeight="1">
      <c r="A419" s="9" t="s">
        <v>2082</v>
      </c>
      <c r="B419" s="69" t="s">
        <v>2083</v>
      </c>
      <c r="C419" s="9" t="s">
        <v>68</v>
      </c>
      <c r="D419" s="10" t="s">
        <v>36</v>
      </c>
      <c r="E419" s="11"/>
      <c r="F419" s="23" t="s">
        <v>2113</v>
      </c>
      <c r="G419" s="23"/>
      <c r="H419" s="25" t="s">
        <v>2114</v>
      </c>
      <c r="I419" s="24" t="s">
        <v>38</v>
      </c>
      <c r="J419" s="9" t="s">
        <v>156</v>
      </c>
      <c r="K419" s="23" t="s">
        <v>2115</v>
      </c>
      <c r="L419" s="25" t="s">
        <v>838</v>
      </c>
      <c r="M419" s="24" t="s">
        <v>42</v>
      </c>
      <c r="N419" s="69" t="s">
        <v>2093</v>
      </c>
      <c r="O419" s="69" t="s">
        <v>2094</v>
      </c>
      <c r="P419" s="75"/>
      <c r="Q419" s="43"/>
      <c r="R419" s="69"/>
      <c r="S419" s="69"/>
      <c r="T419" s="69"/>
      <c r="U419" s="69"/>
      <c r="V419" s="8"/>
      <c r="W419" s="8"/>
      <c r="X419" s="8"/>
      <c r="Y419" s="20" t="s">
        <v>1410</v>
      </c>
      <c r="Z419" s="21" t="str">
        <f t="shared" si="1"/>
        <v>{"id":"M3-MyM-12b-A-4-BR","stimulus":"&lt;p&gt;Um agricultor precisa distribuir uma safra de &lt;span class=\"no-break\"&gt;{{T1}} kg&lt;/span&gt; de batatas em {{Q1}} caixotes. Quantos quilogramas haverá em cada caixote?&lt;/p&gt;","template":"&lt;p&gt;Cada caixote terá &lt;span class=\"no-break\"&gt;{{response}} kg&lt;/span&gt; de batatas.&lt;/p&gt;","hint":"&lt;p&gt;Efetue a divisão e verifique se o resultado é expresso na mesma unidade de massa dada inicialmente.&lt;/p&gt;","feedback":"&lt;p&gt;Para dividir uma medida de massa por um número, efetue a operação e expresse o resultado na mesma unidade dada inicialmente.&lt;/p&gt;","seed":{"parameters":[{"name":"Q1","label":null,"min":100,"max":900,"step":10},{"name":"Q2","label":null,"min":5,"max":10,"step":1}],"calculated":[{"name":"T1","label":"{{function}}","function":"{{Q1}}*{{Q2}}","temp":true},{"name":"A1","label":"{{function}}","function":"{{Q2}}"}],"uniques":true},"algorithm":{"name":"calculateOperation","params":{"method":"equivLiteral","keyboard":"NUMERICAL"}}}</v>
      </c>
      <c r="AA419" s="21" t="s">
        <v>2116</v>
      </c>
      <c r="AB419" s="22" t="str">
        <f t="shared" si="2"/>
        <v>M3-MyM-12b-A-4</v>
      </c>
      <c r="AC419" s="22" t="str">
        <f t="shared" si="3"/>
        <v>M3-MyM-12b-A-4-BR</v>
      </c>
      <c r="AD419" s="20" t="s">
        <v>47</v>
      </c>
      <c r="AE419" s="24"/>
      <c r="AF419" s="9" t="s">
        <v>48</v>
      </c>
      <c r="AG419" s="9" t="s">
        <v>49</v>
      </c>
    </row>
    <row r="420" ht="112.5" customHeight="1">
      <c r="A420" s="9" t="s">
        <v>2082</v>
      </c>
      <c r="B420" s="69" t="s">
        <v>2083</v>
      </c>
      <c r="C420" s="9" t="s">
        <v>68</v>
      </c>
      <c r="D420" s="10" t="s">
        <v>36</v>
      </c>
      <c r="E420" s="11"/>
      <c r="F420" s="23" t="s">
        <v>2117</v>
      </c>
      <c r="G420" s="23"/>
      <c r="H420" s="25" t="s">
        <v>2118</v>
      </c>
      <c r="I420" s="24" t="s">
        <v>38</v>
      </c>
      <c r="J420" s="9" t="s">
        <v>156</v>
      </c>
      <c r="K420" s="25" t="s">
        <v>2119</v>
      </c>
      <c r="L420" s="25" t="s">
        <v>838</v>
      </c>
      <c r="M420" s="24" t="s">
        <v>42</v>
      </c>
      <c r="N420" s="69" t="s">
        <v>2120</v>
      </c>
      <c r="O420" s="69" t="s">
        <v>2094</v>
      </c>
      <c r="P420" s="75"/>
      <c r="Q420" s="43"/>
      <c r="R420" s="69"/>
      <c r="S420" s="69"/>
      <c r="T420" s="69"/>
      <c r="U420" s="69"/>
      <c r="V420" s="8"/>
      <c r="W420" s="8"/>
      <c r="X420" s="8"/>
      <c r="Y420" s="20" t="s">
        <v>1410</v>
      </c>
      <c r="Z420" s="21" t="str">
        <f t="shared" si="1"/>
        <v>{"id":"M3-MyM-12b-A-5-BR","stimulus":"&lt;p&gt;Os donos de um abrigo alimentam {{Q1}} cães com &lt;span class=\"no-break\"&gt;{{T1}} g&lt;/span&gt; de ração por semana. Considerando que cada cão recebe a mesma quatidade de ração, quantos gramas cada um recebe por semana?&lt;/p&gt;","template":"&lt;p&gt;Cada cachorro recebe &lt;span class=\"no-break\"&gt;{{response}} g&lt;/span&gt; de ração por semana.&lt;/p&gt;","hint":"&lt;p&gt;Efetue a divisão e verifique se o resultado é expresso na mesma unidade de massa dada inicialmente.&lt;/p&gt;","feedback":"&lt;p&gt;Para dividir uma medida de massa por um número, efetue a operação e expresse o resultado na mesma unidade dada inicialmente.&lt;/p&gt;","seed":{"parameters":[{"name":"Q1","label":null,"min":5,"max":10,"step":1},{"name":"Q2","label":null,"min":350,"max":4500,"step":50}],"calculated":[{"name":"T1","label":"{{function}}","function":"{{Q1}}*{{Q2}}","temp":true},{"name":"A1","label":"{{function}}","function":"{{Q2}}"}],"uniques":true},"algorithm":{"name":"calculateOperation","params":{"method":"equivLiteral","keyboard":"NUMERICAL"}}}</v>
      </c>
      <c r="AA420" s="21" t="s">
        <v>2121</v>
      </c>
      <c r="AB420" s="22" t="str">
        <f t="shared" si="2"/>
        <v>M3-MyM-12b-A-5</v>
      </c>
      <c r="AC420" s="22" t="str">
        <f t="shared" si="3"/>
        <v>M3-MyM-12b-A-5-BR</v>
      </c>
      <c r="AD420" s="20" t="s">
        <v>47</v>
      </c>
      <c r="AE420" s="24"/>
      <c r="AF420" s="9" t="s">
        <v>48</v>
      </c>
      <c r="AG420" s="9" t="s">
        <v>49</v>
      </c>
    </row>
    <row r="421" ht="112.5" customHeight="1">
      <c r="A421" s="9" t="s">
        <v>2122</v>
      </c>
      <c r="B421" s="69" t="s">
        <v>2123</v>
      </c>
      <c r="C421" s="9" t="s">
        <v>35</v>
      </c>
      <c r="D421" s="10" t="s">
        <v>36</v>
      </c>
      <c r="E421" s="11"/>
      <c r="F421" s="23" t="s">
        <v>2124</v>
      </c>
      <c r="G421" s="23"/>
      <c r="H421" s="62"/>
      <c r="I421" s="56" t="s">
        <v>481</v>
      </c>
      <c r="J421" s="56" t="s">
        <v>278</v>
      </c>
      <c r="K421" s="79" t="s">
        <v>113</v>
      </c>
      <c r="L421" s="79" t="s">
        <v>113</v>
      </c>
      <c r="M421" s="56" t="s">
        <v>42</v>
      </c>
      <c r="N421" s="57" t="s">
        <v>2125</v>
      </c>
      <c r="O421" s="57" t="s">
        <v>2126</v>
      </c>
      <c r="P421" s="75"/>
      <c r="Q421" s="43"/>
      <c r="R421" s="75"/>
      <c r="S421" s="75"/>
      <c r="T421" s="75"/>
      <c r="U421" s="75"/>
      <c r="V421" s="18"/>
      <c r="W421" s="18"/>
      <c r="X421" s="22"/>
      <c r="Y421" s="20" t="s">
        <v>1410</v>
      </c>
      <c r="Z421" s="21" t="str">
        <f t="shared" si="1"/>
        <v>{"id":"M3-MyM-13a-I-1-BR","stimulus":"&lt;p&gt;Se cada quadrado da imagem mede 1 cm&lt;sup&gt;2&lt;/sup&gt;, quanto mede a área total da figura?&lt;/p&gt;&lt;div style=\"display:flex; justify-content:center;\"&gt;&lt;img src=\"https://blueberry-assets.oneclick.es/M3_MyM_13a_1.svg\" width=\"300\"&gt;&lt;/img&gt;&lt;/div&gt;","hint":"&lt;p&gt;Para obter a área da figura, conte o número de quadrados.&lt;/p&gt;","feedback":"&lt;p&gt;Para obter a área da figura, conte o número de quadrados.&lt;/p&gt;","seed":{"parameters":[],"calculated":[{"name":"A1","label":"9 cm&lt;sup&gt;2&lt;/sup&gt;"},{"name":"A2","label":"10 cm&lt;sup&gt;2&lt;/sup&gt;","incorrect":true},{"name":"A3","label":"8 cm&lt;sup&gt;2&lt;/sup&gt;","incorrect":true},{"name":"A4","label":"11 cm&lt;sup&gt;2&lt;/sup&gt;","incorrect":true}],"uniques":true},"algorithm":{"name":"trueFalse","template":"Multiple choice – standard","params":{"countCorrect":1,"countIncorrect":2,"showCheckIcon":false,
            "columns": 3
        }
    }
}</v>
      </c>
      <c r="AA421" s="21" t="s">
        <v>2127</v>
      </c>
      <c r="AB421" s="22" t="str">
        <f t="shared" si="2"/>
        <v>M3-MyM-13a-I-1</v>
      </c>
      <c r="AC421" s="22" t="str">
        <f t="shared" si="3"/>
        <v>M3-MyM-13a-I-1-BR</v>
      </c>
      <c r="AD421" s="20" t="s">
        <v>47</v>
      </c>
      <c r="AE421" s="24"/>
      <c r="AF421" s="9" t="s">
        <v>48</v>
      </c>
      <c r="AG421" s="9" t="s">
        <v>49</v>
      </c>
    </row>
    <row r="422" ht="112.5" customHeight="1">
      <c r="A422" s="9" t="s">
        <v>2122</v>
      </c>
      <c r="B422" s="69" t="s">
        <v>2123</v>
      </c>
      <c r="C422" s="9" t="s">
        <v>35</v>
      </c>
      <c r="D422" s="10" t="s">
        <v>36</v>
      </c>
      <c r="E422" s="11"/>
      <c r="F422" s="23" t="s">
        <v>2128</v>
      </c>
      <c r="G422" s="23"/>
      <c r="H422" s="80"/>
      <c r="I422" s="56" t="s">
        <v>481</v>
      </c>
      <c r="J422" s="56" t="s">
        <v>278</v>
      </c>
      <c r="K422" s="79" t="s">
        <v>113</v>
      </c>
      <c r="L422" s="79" t="s">
        <v>113</v>
      </c>
      <c r="M422" s="56" t="s">
        <v>42</v>
      </c>
      <c r="N422" s="57" t="s">
        <v>2125</v>
      </c>
      <c r="O422" s="57" t="s">
        <v>2126</v>
      </c>
      <c r="P422" s="75"/>
      <c r="Q422" s="43"/>
      <c r="R422" s="75"/>
      <c r="S422" s="75"/>
      <c r="T422" s="75"/>
      <c r="U422" s="75"/>
      <c r="V422" s="18"/>
      <c r="W422" s="18"/>
      <c r="X422" s="22"/>
      <c r="Y422" s="20" t="s">
        <v>1410</v>
      </c>
      <c r="Z422" s="21" t="str">
        <f t="shared" si="1"/>
        <v>{"id":"M3-MyM-13a-I-2-BR","stimulus":"&lt;p&gt;Se cada quadrado da imagem mede 1 m&lt;sup&gt;2&lt;/sup&gt;, quanto mede a área total da figura?&lt;/p&gt;&lt;div style=\"display:flex; justify-content:center;\"&gt;&lt;img src=\"https://blueberry-assets.oneclick.es/M3_MyM_13a_2.svg\" width=\"300\"&gt;&lt;/img&gt;&lt;/div&gt;","hint":"&lt;p&gt;Para obter a área da figura, conte o número de quadrados.&lt;/p&gt;","feedback":"&lt;p&gt;Para obter a área da figura, conte o número de quadrados.&lt;/p&gt;","seed":{"parameters":[],"calculated":[{"name":"A1","label":"4 m&lt;sup&gt;2&lt;/sup&gt;"},{"name":"A2","label":"5 m&lt;sup&gt;2&lt;/sup&gt;","incorrect":true},{"name":"A3","label":"3 m&lt;sup&gt;2&lt;/sup&gt;","incorrect":true},{"name":"A4","label":"6 m&lt;sup&gt;2&lt;/sup&gt;","incorrect":true}],"uniques":true},"algorithm":{"name":"trueFalse","template":"Multiple choice – standard","params":{"countCorrect":1,"countIncorrect":2,"showCheckIcon":false,
            "columns": 3
        }
    }
}</v>
      </c>
      <c r="AA422" s="21" t="s">
        <v>2129</v>
      </c>
      <c r="AB422" s="22" t="str">
        <f t="shared" si="2"/>
        <v>M3-MyM-13a-I-2</v>
      </c>
      <c r="AC422" s="22" t="str">
        <f t="shared" si="3"/>
        <v>M3-MyM-13a-I-2-BR</v>
      </c>
      <c r="AD422" s="20" t="s">
        <v>47</v>
      </c>
      <c r="AE422" s="24"/>
      <c r="AF422" s="9" t="s">
        <v>48</v>
      </c>
      <c r="AG422" s="9" t="s">
        <v>49</v>
      </c>
    </row>
    <row r="423" ht="112.5" customHeight="1">
      <c r="A423" s="9" t="s">
        <v>2122</v>
      </c>
      <c r="B423" s="69" t="s">
        <v>2123</v>
      </c>
      <c r="C423" s="9" t="s">
        <v>35</v>
      </c>
      <c r="D423" s="10" t="s">
        <v>36</v>
      </c>
      <c r="E423" s="11"/>
      <c r="F423" s="23" t="s">
        <v>2130</v>
      </c>
      <c r="G423" s="23"/>
      <c r="H423" s="80"/>
      <c r="I423" s="56" t="s">
        <v>481</v>
      </c>
      <c r="J423" s="56" t="s">
        <v>278</v>
      </c>
      <c r="K423" s="79" t="s">
        <v>113</v>
      </c>
      <c r="L423" s="79" t="s">
        <v>113</v>
      </c>
      <c r="M423" s="56" t="s">
        <v>42</v>
      </c>
      <c r="N423" s="57" t="s">
        <v>2125</v>
      </c>
      <c r="O423" s="57" t="s">
        <v>2126</v>
      </c>
      <c r="P423" s="75"/>
      <c r="Q423" s="43"/>
      <c r="R423" s="75"/>
      <c r="S423" s="75"/>
      <c r="T423" s="75"/>
      <c r="U423" s="75"/>
      <c r="V423" s="18"/>
      <c r="W423" s="18"/>
      <c r="X423" s="22"/>
      <c r="Y423" s="20" t="s">
        <v>1410</v>
      </c>
      <c r="Z423" s="21" t="str">
        <f t="shared" si="1"/>
        <v>{"id":"M3-MyM-13a-I-3-BR","stimulus":"&lt;p&gt;Se cada quadrado da imagem mede 1 cm&lt;sup&gt;2&lt;/sup&gt;, quanto mede a área total da figura?&lt;/p&gt;&lt;div style=\"display:flex; justify-content:center;\"&gt;&lt;img src=\"https://blueberry-assets.oneclick.es/M3_MyM_13a_3.svg\" width=\"300\"&gt;&lt;/img&gt;&lt;/div&gt;","hint":"&lt;p&gt;Para obter a área da figura, conte o número de quadrados.&lt;/p&gt;","feedback":"&lt;p&gt;Para obter a área da figura, conte o número de quadrados.&lt;/p&gt;","seed":{"parameters":[],"calculated":[{"name":"A1","label":"20 cm&lt;sup&gt;2&lt;/sup&gt;"},{"name":"A2","label":"21 cm&lt;sup&gt;2&lt;/sup&gt;","incorrect":true},{"name":"A3","label":"19 cm&lt;sup&gt;2&lt;/sup&gt;","incorrect":true},{"name":"A4","label":"22 cm&lt;sup&gt;2&lt;/sup&gt;","incorrect":true}],"uniques":true},"algorithm":{"name":"trueFalse","template":"Multiple choice – standard","params":{"countCorrect":1,"countIncorrect":2,"showCheckIcon":false,
            "columns": 3
        }
    }
}</v>
      </c>
      <c r="AA423" s="21" t="s">
        <v>2131</v>
      </c>
      <c r="AB423" s="22" t="str">
        <f t="shared" si="2"/>
        <v>M3-MyM-13a-I-3</v>
      </c>
      <c r="AC423" s="22" t="str">
        <f t="shared" si="3"/>
        <v>M3-MyM-13a-I-3-BR</v>
      </c>
      <c r="AD423" s="20" t="s">
        <v>47</v>
      </c>
      <c r="AE423" s="24"/>
      <c r="AF423" s="9" t="s">
        <v>48</v>
      </c>
      <c r="AG423" s="9" t="s">
        <v>49</v>
      </c>
    </row>
    <row r="424" ht="112.5" customHeight="1">
      <c r="A424" s="9" t="s">
        <v>2122</v>
      </c>
      <c r="B424" s="69" t="s">
        <v>2123</v>
      </c>
      <c r="C424" s="9" t="s">
        <v>50</v>
      </c>
      <c r="D424" s="10" t="s">
        <v>36</v>
      </c>
      <c r="E424" s="11"/>
      <c r="F424" s="23" t="s">
        <v>2132</v>
      </c>
      <c r="G424" s="23"/>
      <c r="H424" s="72"/>
      <c r="I424" s="56" t="s">
        <v>481</v>
      </c>
      <c r="J424" s="56" t="s">
        <v>156</v>
      </c>
      <c r="K424" s="66" t="s">
        <v>2133</v>
      </c>
      <c r="L424" s="23" t="s">
        <v>2134</v>
      </c>
      <c r="M424" s="56" t="s">
        <v>42</v>
      </c>
      <c r="N424" s="57" t="s">
        <v>2125</v>
      </c>
      <c r="O424" s="57" t="s">
        <v>2126</v>
      </c>
      <c r="P424" s="75"/>
      <c r="Q424" s="43"/>
      <c r="R424" s="75"/>
      <c r="S424" s="75"/>
      <c r="T424" s="75"/>
      <c r="U424" s="75"/>
      <c r="V424" s="18"/>
      <c r="W424" s="18"/>
      <c r="X424" s="22"/>
      <c r="Y424" s="20" t="s">
        <v>1410</v>
      </c>
      <c r="Z424" s="21" t="str">
        <f t="shared" si="1"/>
        <v>{"id":"M3-MyM-13a-E-1-BR","stimulus":"&lt;p&gt;Calcule a área total da figura sabendo que cada quadrado mede 1 cm&lt;sup&gt;2&lt;/sup&gt;.&lt;/p&gt;&lt;div style=\"display:flex; justify-content:center;\"&gt;&lt;img src=\"https://blueberry-assets.oneclick.es/M3_MyM_13a_4.svg\" width=\"300\"&gt;&lt;/img&gt;&lt;/div&gt;","template":"&lt;p&gt;Área = {{response}} cm&lt;sup&gt;2&lt;/sup&gt;&lt;/p&gt;","hint":"&lt;p&gt;Para obter a área da figura, conte o número de quadrados.&lt;/p&gt;","feedback":"&lt;p&gt;Para obter a área da figura, conte o número de quadrados.&lt;/p&gt;","seed":{"parameters":[],"calculated":[{"name":"A1","label":"{{function}}","function":"9"}],"uniques":true},"algorithm":{"name":"calculateOperation","params":{"method":"equivLiteral","keyboard":"NUMERICAL"}}}</v>
      </c>
      <c r="AA424" s="21" t="s">
        <v>2135</v>
      </c>
      <c r="AB424" s="22" t="str">
        <f t="shared" si="2"/>
        <v>M3-MyM-13a-E-1</v>
      </c>
      <c r="AC424" s="22" t="str">
        <f t="shared" si="3"/>
        <v>M3-MyM-13a-E-1-BR</v>
      </c>
      <c r="AD424" s="20" t="s">
        <v>47</v>
      </c>
      <c r="AE424" s="24"/>
      <c r="AF424" s="9" t="s">
        <v>48</v>
      </c>
      <c r="AG424" s="9" t="s">
        <v>49</v>
      </c>
    </row>
    <row r="425" ht="112.5" customHeight="1">
      <c r="A425" s="9" t="s">
        <v>2122</v>
      </c>
      <c r="B425" s="69" t="s">
        <v>2123</v>
      </c>
      <c r="C425" s="9" t="s">
        <v>50</v>
      </c>
      <c r="D425" s="10" t="s">
        <v>36</v>
      </c>
      <c r="E425" s="11"/>
      <c r="F425" s="23" t="s">
        <v>2136</v>
      </c>
      <c r="G425" s="23"/>
      <c r="H425" s="72"/>
      <c r="I425" s="56" t="s">
        <v>481</v>
      </c>
      <c r="J425" s="56" t="s">
        <v>156</v>
      </c>
      <c r="K425" s="66" t="s">
        <v>2133</v>
      </c>
      <c r="L425" s="23" t="s">
        <v>2137</v>
      </c>
      <c r="M425" s="56" t="s">
        <v>42</v>
      </c>
      <c r="N425" s="57" t="s">
        <v>2125</v>
      </c>
      <c r="O425" s="57" t="s">
        <v>2126</v>
      </c>
      <c r="P425" s="75"/>
      <c r="Q425" s="43"/>
      <c r="R425" s="75"/>
      <c r="S425" s="75"/>
      <c r="T425" s="75"/>
      <c r="U425" s="75"/>
      <c r="V425" s="18"/>
      <c r="W425" s="18"/>
      <c r="X425" s="22"/>
      <c r="Y425" s="20" t="s">
        <v>1410</v>
      </c>
      <c r="Z425" s="21" t="str">
        <f t="shared" si="1"/>
        <v>{"id":"M3-MyM-13a-E-2-BR","stimulus":"&lt;p&gt;Calcule a área total da figura sabendo que cada quadrado mede 1 cm&lt;sup&gt;2&lt;/sup&gt;.&lt;/p&gt;&lt;div style=\"display:flex; justify-content:center;\"&gt;&lt;img src=\"https://blueberry-assets.oneclick.es/M3_MyM_13a_5.svg\" width=\"300\"&gt;&lt;/img&gt;&lt;/div&gt;","template":"&lt;p&gt;Área = {{response}} cm&lt;sup&gt;2&lt;/sup&gt;&lt;/p&gt;","hint":"&lt;p&gt;Para obter a área da figura, conte o número de quadrados.&lt;/p&gt;","feedback":"&lt;p&gt;Para obter a área da figura, conte o número de quadrados.&lt;/p&gt;","seed":{"parameters":[],"calculated":[{"name":"A1","label":"{{function}}","function":"12"}],"uniques":true},"algorithm":{"name":"calculateOperation","params":{"method":"equivLiteral","keyboard":"NUMERICAL"}}}</v>
      </c>
      <c r="AA425" s="21" t="s">
        <v>2138</v>
      </c>
      <c r="AB425" s="22" t="str">
        <f t="shared" si="2"/>
        <v>M3-MyM-13a-E-2</v>
      </c>
      <c r="AC425" s="22" t="str">
        <f t="shared" si="3"/>
        <v>M3-MyM-13a-E-2-BR</v>
      </c>
      <c r="AD425" s="20" t="s">
        <v>47</v>
      </c>
      <c r="AE425" s="24"/>
      <c r="AF425" s="9" t="s">
        <v>48</v>
      </c>
      <c r="AG425" s="9" t="s">
        <v>49</v>
      </c>
    </row>
    <row r="426" ht="112.5" customHeight="1">
      <c r="A426" s="9" t="s">
        <v>2122</v>
      </c>
      <c r="B426" s="69" t="s">
        <v>2123</v>
      </c>
      <c r="C426" s="9" t="s">
        <v>50</v>
      </c>
      <c r="D426" s="10" t="s">
        <v>36</v>
      </c>
      <c r="E426" s="11"/>
      <c r="F426" s="23" t="s">
        <v>2139</v>
      </c>
      <c r="G426" s="23"/>
      <c r="H426" s="72"/>
      <c r="I426" s="56" t="s">
        <v>481</v>
      </c>
      <c r="J426" s="56" t="s">
        <v>156</v>
      </c>
      <c r="K426" s="66" t="s">
        <v>2133</v>
      </c>
      <c r="L426" s="23" t="s">
        <v>2137</v>
      </c>
      <c r="M426" s="56" t="s">
        <v>42</v>
      </c>
      <c r="N426" s="57" t="s">
        <v>2125</v>
      </c>
      <c r="O426" s="57" t="s">
        <v>2126</v>
      </c>
      <c r="P426" s="75"/>
      <c r="Q426" s="43"/>
      <c r="R426" s="75"/>
      <c r="S426" s="75"/>
      <c r="T426" s="75"/>
      <c r="U426" s="75"/>
      <c r="V426" s="18"/>
      <c r="W426" s="18"/>
      <c r="X426" s="22"/>
      <c r="Y426" s="20" t="s">
        <v>1410</v>
      </c>
      <c r="Z426" s="21" t="str">
        <f t="shared" si="1"/>
        <v>{"id":"M3-MyM-13a-E-3-BR","stimulus":"&lt;p&gt;Calcule a área total da figura sabendo que cada quadrado mede 1 cm&lt;sup&gt;2&lt;/sup&gt;.&lt;/p&gt;&lt;div style=\"display:flex; justify-content:center;\"&gt;&lt;img src=\"https://blueberry-assets.oneclick.es/M3_MyM_13a_6.svg\" width=\"300\"&gt;&lt;/img&gt;&lt;/div&gt;","template":"&lt;p&gt;Área = {{response}} cm&lt;sup&gt;2&lt;/sup&gt;&lt;/p&gt;","hint":"&lt;p&gt;Para obter a área da figura, conte o número de quadrados.&lt;/p&gt;","feedback":"&lt;p&gt;Para obter a área da figura, conte o número de quadrados.&lt;/p&gt;","seed":{"parameters":[],"calculated":[{"name":"A1","label":"{{function}}","function":"12"}],"uniques":true},"algorithm":{"name":"calculateOperation","params":{"method":"equivLiteral","keyboard":"NUMERICAL"}}}</v>
      </c>
      <c r="AA426" s="21" t="s">
        <v>2140</v>
      </c>
      <c r="AB426" s="22" t="str">
        <f t="shared" si="2"/>
        <v>M3-MyM-13a-E-3</v>
      </c>
      <c r="AC426" s="22" t="str">
        <f t="shared" si="3"/>
        <v>M3-MyM-13a-E-3-BR</v>
      </c>
      <c r="AD426" s="20" t="s">
        <v>47</v>
      </c>
      <c r="AE426" s="24"/>
      <c r="AF426" s="9" t="s">
        <v>48</v>
      </c>
      <c r="AG426" s="9" t="s">
        <v>49</v>
      </c>
    </row>
    <row r="427" ht="112.5" customHeight="1">
      <c r="A427" s="9" t="s">
        <v>2122</v>
      </c>
      <c r="B427" s="69" t="s">
        <v>2123</v>
      </c>
      <c r="C427" s="9" t="s">
        <v>50</v>
      </c>
      <c r="D427" s="10" t="s">
        <v>36</v>
      </c>
      <c r="E427" s="11"/>
      <c r="F427" s="23" t="s">
        <v>2141</v>
      </c>
      <c r="G427" s="23"/>
      <c r="H427" s="72"/>
      <c r="I427" s="56" t="s">
        <v>481</v>
      </c>
      <c r="J427" s="56" t="s">
        <v>156</v>
      </c>
      <c r="K427" s="66" t="s">
        <v>2133</v>
      </c>
      <c r="L427" s="23" t="s">
        <v>2142</v>
      </c>
      <c r="M427" s="56" t="s">
        <v>42</v>
      </c>
      <c r="N427" s="57" t="s">
        <v>2125</v>
      </c>
      <c r="O427" s="57" t="s">
        <v>2126</v>
      </c>
      <c r="P427" s="75"/>
      <c r="Q427" s="43"/>
      <c r="R427" s="75"/>
      <c r="S427" s="75"/>
      <c r="T427" s="75"/>
      <c r="U427" s="75"/>
      <c r="V427" s="18"/>
      <c r="W427" s="18"/>
      <c r="X427" s="22"/>
      <c r="Y427" s="20" t="s">
        <v>1410</v>
      </c>
      <c r="Z427" s="21" t="str">
        <f t="shared" si="1"/>
        <v>{"id":"M3-MyM-13a-E-4-BR","stimulus":"&lt;p&gt;Calcule a área total da figura sabendo que cada quadrado mede 1 cm&lt;sup&gt;2&lt;/sup&gt;.&lt;/p&gt;&lt;div style=\"display:flex; justify-content:center;\"&gt;&lt;img src=\"https://blueberry-assets.oneclick.es/M3_MyM_13a_7.svg\" width=\"300\"&gt;&lt;/img&gt;&lt;/div&gt;","template":"&lt;p&gt;Área = {{response}} cm&lt;sup&gt;2&lt;/sup&gt;&lt;/p&gt;","hint":"&lt;p&gt;Para obter a área da figura, conte o número de quadrados.&lt;/p&gt;","feedback":"&lt;p&gt;Para obter a área da figura, conte o número de quadrados.&lt;/p&gt;","seed":{"parameters":[],"calculated":[{"name":"A1","label":"{{function}}","function":"7"}],"uniques":true},"algorithm":{"name":"calculateOperation","params":{"method":"equivLiteral","keyboard":"NUMERICAL"}}}</v>
      </c>
      <c r="AA427" s="21" t="s">
        <v>2143</v>
      </c>
      <c r="AB427" s="22" t="str">
        <f t="shared" si="2"/>
        <v>M3-MyM-13a-E-4</v>
      </c>
      <c r="AC427" s="22" t="str">
        <f t="shared" si="3"/>
        <v>M3-MyM-13a-E-4-BR</v>
      </c>
      <c r="AD427" s="20" t="s">
        <v>47</v>
      </c>
      <c r="AE427" s="24"/>
      <c r="AF427" s="9" t="s">
        <v>48</v>
      </c>
      <c r="AG427" s="9" t="s">
        <v>49</v>
      </c>
    </row>
    <row r="428" ht="112.5" customHeight="1">
      <c r="A428" s="9" t="s">
        <v>2122</v>
      </c>
      <c r="B428" s="69" t="s">
        <v>2123</v>
      </c>
      <c r="C428" s="9" t="s">
        <v>50</v>
      </c>
      <c r="D428" s="10" t="s">
        <v>36</v>
      </c>
      <c r="E428" s="11"/>
      <c r="F428" s="23" t="s">
        <v>2144</v>
      </c>
      <c r="G428" s="23"/>
      <c r="H428" s="72"/>
      <c r="I428" s="56" t="s">
        <v>481</v>
      </c>
      <c r="J428" s="56" t="s">
        <v>156</v>
      </c>
      <c r="K428" s="66"/>
      <c r="L428" s="23" t="s">
        <v>2145</v>
      </c>
      <c r="M428" s="56" t="s">
        <v>42</v>
      </c>
      <c r="N428" s="57" t="s">
        <v>2125</v>
      </c>
      <c r="O428" s="57" t="s">
        <v>2126</v>
      </c>
      <c r="P428" s="75"/>
      <c r="Q428" s="43"/>
      <c r="R428" s="75"/>
      <c r="S428" s="75"/>
      <c r="T428" s="75"/>
      <c r="U428" s="75"/>
      <c r="V428" s="18"/>
      <c r="W428" s="18"/>
      <c r="X428" s="22"/>
      <c r="Y428" s="20" t="s">
        <v>1410</v>
      </c>
      <c r="Z428" s="21" t="str">
        <f t="shared" si="1"/>
        <v>{"id":"M3-MyM-13a-E-5-BR","stimulus":"&lt;p&gt;Calcule a área total da figura sabendo que cada quadrado mede 1 cm&lt;sup&gt;2&lt;/sup&gt;.&lt;/p&gt;&lt;div style=\"display:flex; justify-content:center;\"&gt;&lt;img src=\"https://blueberry-assets.oneclick.es/M3_MyM_13a_8.svg\" width=\"300\"&gt;&lt;/img&gt;&lt;/div&gt;","template":"&lt;p&gt;Área = {{response}} cm&lt;sup&gt;2&lt;/sup&gt;&lt;/p&gt;","hint":"&lt;p&gt;Para obter a área da figura, conte o número de quadrados.&lt;/p&gt;","feedback":"&lt;p&gt;Para obter a área da figura, conte o número de quadrados.&lt;/p&gt;","seed":{"parameters":[],"calculated":[{"name":"A1","label":"{{function}}","function":"10"}],"uniques":true},"algorithm":{"name":"calculateOperation","params":{"method":"equivLiteral","keyboard":"NUMERICAL"}}}</v>
      </c>
      <c r="AA428" s="21" t="s">
        <v>2146</v>
      </c>
      <c r="AB428" s="22" t="str">
        <f t="shared" si="2"/>
        <v>M3-MyM-13a-E-5</v>
      </c>
      <c r="AC428" s="22" t="str">
        <f t="shared" si="3"/>
        <v>M3-MyM-13a-E-5-BR</v>
      </c>
      <c r="AD428" s="20" t="s">
        <v>47</v>
      </c>
      <c r="AE428" s="24"/>
      <c r="AF428" s="9" t="s">
        <v>48</v>
      </c>
      <c r="AG428" s="9" t="s">
        <v>49</v>
      </c>
    </row>
    <row r="429" ht="112.5" customHeight="1">
      <c r="A429" s="9" t="s">
        <v>2122</v>
      </c>
      <c r="B429" s="69" t="s">
        <v>2123</v>
      </c>
      <c r="C429" s="9" t="s">
        <v>50</v>
      </c>
      <c r="D429" s="10" t="s">
        <v>36</v>
      </c>
      <c r="E429" s="11"/>
      <c r="F429" s="23" t="s">
        <v>2147</v>
      </c>
      <c r="G429" s="23"/>
      <c r="H429" s="72"/>
      <c r="I429" s="56" t="s">
        <v>481</v>
      </c>
      <c r="J429" s="56" t="s">
        <v>156</v>
      </c>
      <c r="K429" s="66"/>
      <c r="L429" s="23" t="s">
        <v>2148</v>
      </c>
      <c r="M429" s="56" t="s">
        <v>42</v>
      </c>
      <c r="N429" s="57" t="s">
        <v>2125</v>
      </c>
      <c r="O429" s="57" t="s">
        <v>2126</v>
      </c>
      <c r="P429" s="75"/>
      <c r="Q429" s="43"/>
      <c r="R429" s="75"/>
      <c r="S429" s="75"/>
      <c r="T429" s="75"/>
      <c r="U429" s="75"/>
      <c r="V429" s="18"/>
      <c r="W429" s="18"/>
      <c r="X429" s="22"/>
      <c r="Y429" s="20" t="s">
        <v>1410</v>
      </c>
      <c r="Z429" s="21" t="str">
        <f t="shared" si="1"/>
        <v>{"id":"M3-MyM-13a-E-6-BR","stimulus":"&lt;p&gt;Calcule a área total da figura sabendo que cada quadrado mede 1 cm&lt;sup&gt;2&lt;/sup&gt;.&lt;/p&gt;&lt;div style=\"display:flex; justify-content:center;\"&gt;&lt;img src=\"https://blueberry-assets.oneclick.es/M3_MyM_13a_9.svg\" width=\"300\"&gt;&lt;/img&gt;&lt;/div&gt;","template":"&lt;p&gt;Área = {{response}} cm&lt;sup&gt;2&lt;/sup&gt;&lt;/p&gt;","hint":"&lt;p&gt;Para obter a área da figura, conte o número de quadrados.&lt;/p&gt;","feedback":"&lt;p&gt;Para obter a área da figura, conte o número de quadrados.&lt;/p&gt;","seed":{"parameters":[],"calculated":[{"name":"A1","label":"{{function}}","function":"6"}],"uniques":true},"algorithm":{"name":"calculateOperation","params":{"method":"equivLiteral","keyboard":"NUMERICAL"}}}</v>
      </c>
      <c r="AA429" s="21" t="s">
        <v>2149</v>
      </c>
      <c r="AB429" s="22" t="str">
        <f t="shared" si="2"/>
        <v>M3-MyM-13a-E-6</v>
      </c>
      <c r="AC429" s="22" t="str">
        <f t="shared" si="3"/>
        <v>M3-MyM-13a-E-6-BR</v>
      </c>
      <c r="AD429" s="20" t="s">
        <v>47</v>
      </c>
      <c r="AE429" s="24"/>
      <c r="AF429" s="9" t="s">
        <v>48</v>
      </c>
      <c r="AG429" s="9" t="s">
        <v>49</v>
      </c>
    </row>
    <row r="430" ht="112.5" customHeight="1">
      <c r="A430" s="9" t="s">
        <v>2150</v>
      </c>
      <c r="B430" s="69" t="s">
        <v>2151</v>
      </c>
      <c r="C430" s="9" t="s">
        <v>35</v>
      </c>
      <c r="D430" s="10" t="s">
        <v>36</v>
      </c>
      <c r="E430" s="11"/>
      <c r="F430" s="23" t="s">
        <v>2152</v>
      </c>
      <c r="G430" s="23"/>
      <c r="H430" s="57"/>
      <c r="I430" s="56" t="s">
        <v>481</v>
      </c>
      <c r="J430" s="56" t="s">
        <v>278</v>
      </c>
      <c r="K430" s="35" t="s">
        <v>2153</v>
      </c>
      <c r="L430" s="35" t="s">
        <v>2154</v>
      </c>
      <c r="M430" s="56" t="s">
        <v>42</v>
      </c>
      <c r="N430" s="57" t="s">
        <v>2155</v>
      </c>
      <c r="O430" s="66" t="s">
        <v>2156</v>
      </c>
      <c r="P430" s="75"/>
      <c r="Q430" s="43"/>
      <c r="R430" s="75"/>
      <c r="S430" s="75"/>
      <c r="T430" s="75"/>
      <c r="U430" s="75"/>
      <c r="V430" s="18"/>
      <c r="W430" s="18"/>
      <c r="X430" s="22"/>
      <c r="Y430" s="20" t="s">
        <v>1410</v>
      </c>
      <c r="Z430" s="21" t="str">
        <f t="shared" si="1"/>
        <v>{"id":"M3-MyM-13b-I-1-BR","stimulus":"&lt;p&gt;Qual é a área do retângulo?&lt;/p&gt;&lt;div style=\"display:flex; justify-content:center;\"&gt;&lt;div class=\"lemo-fixed-to-responsive\" style=\"max-width: 300px;max-height: 200px;position: relative;width: 100%;display: inline-block;\"&gt;&lt;img src=\"https://blueberry-assets.oneclick.es/M3_MyM_13b_1.svg\" alt=\"\" tabindex=\"0\"&gt;&lt;/img&gt;&lt;div class=\"lemo-graphie-container\" style=\"position: absolute;top: 0;left: 0;width: 110%;height: 100%;\"&gt;&lt;div class=\"lemo-graphie\" style=\"position: relative; width: 100%; height: 100%;\"&gt;&lt;span class=\"lemo-graphie-label\" style=\"position: absolute; left: 41.8173%; top: 3.6510%;\"&gt;{{T0}} m&lt;/span&gt;&lt;span class=\"lemo-graphie-label\" style=\"position: absolute; left: 86.8365%; top: 41.8682%;\"&gt;{{Q1}} m&lt;/span&gt;&lt;/div&gt;&lt;/div&gt;&lt;/div&gt;&lt;/div&gt;","hint":"&lt;p&gt;A área de um retângulo é calculada multiplicando-se a medida da base pela medida da altura.&lt;/p&gt;","feedback":"&lt;p&gt;A área de um retângulo é calculada multiplicando-se a medida da base pela medida da altura:&lt;/p&gt;&lt;p style=\"text-align: center\"&gt;Área de um retângulo = {{Q1}} m × {{T0}} m = {{A1}} m&lt;sup&gt;2&lt;/sup&gt;&lt;/p&gt;","seed":{"parameters":[{"name":"Q1","label":null,"min":2,"max":10,"step":1}],"calculated":[{"name":"T0","label":"{{function}}","function":"2*{{Q1}}","temp":true},{"name":"A1","label":"{{function}} m&lt;sup&gt;2&lt;/sup&gt;","function":"{{Q1}}*{{T0}}"},{"name":"A2","label":"{{function}} m&lt;sup&gt;2&lt;/sup&gt;","function":"{{Q1}}+{{T0}}","incorrect":true},{"name":"A3","label":"{{function}} m&lt;sup&gt;2&lt;/sup&gt;","function":"3*{{Q1}}+2*{{T0}}","incorrect":true},{"name":"A4","label":"{{function}} m&lt;sup&gt;2&lt;/sup&gt;","function":"{{Q1}}*{{T0}}+1","incorrect":true},{"name":"A5","label":"{{function}} m&lt;sup&gt;2&lt;/sup&gt;","function":"{{Q1}}*{{T0}}-1","incorrect":true}],"uniques":true},"algorithm":{"name":"trueFalse","template":"Multiple choice – standard","params":{"countCorrect":1,"countIncorrect":2,"showCheckIcon":false,
            "columns": 3
        }
    }
}</v>
      </c>
      <c r="AA430" s="21" t="s">
        <v>2157</v>
      </c>
      <c r="AB430" s="22" t="str">
        <f t="shared" si="2"/>
        <v>M3-MyM-13b-I-1</v>
      </c>
      <c r="AC430" s="22" t="str">
        <f t="shared" si="3"/>
        <v>M3-MyM-13b-I-1-BR</v>
      </c>
      <c r="AD430" s="20" t="s">
        <v>47</v>
      </c>
      <c r="AE430" s="24"/>
      <c r="AF430" s="9" t="s">
        <v>48</v>
      </c>
      <c r="AG430" s="9" t="s">
        <v>49</v>
      </c>
    </row>
    <row r="431" ht="112.5" customHeight="1">
      <c r="A431" s="9" t="s">
        <v>2150</v>
      </c>
      <c r="B431" s="69" t="s">
        <v>2151</v>
      </c>
      <c r="C431" s="9" t="s">
        <v>35</v>
      </c>
      <c r="D431" s="10" t="s">
        <v>36</v>
      </c>
      <c r="E431" s="11"/>
      <c r="F431" s="23" t="s">
        <v>2158</v>
      </c>
      <c r="G431" s="23"/>
      <c r="H431" s="57"/>
      <c r="I431" s="56" t="s">
        <v>481</v>
      </c>
      <c r="J431" s="56" t="s">
        <v>278</v>
      </c>
      <c r="K431" s="35" t="s">
        <v>2159</v>
      </c>
      <c r="L431" s="35" t="s">
        <v>2160</v>
      </c>
      <c r="M431" s="56" t="s">
        <v>42</v>
      </c>
      <c r="N431" s="57" t="s">
        <v>2155</v>
      </c>
      <c r="O431" s="23" t="s">
        <v>2161</v>
      </c>
      <c r="P431" s="75"/>
      <c r="Q431" s="43"/>
      <c r="R431" s="75"/>
      <c r="S431" s="75"/>
      <c r="T431" s="75"/>
      <c r="U431" s="75"/>
      <c r="V431" s="18"/>
      <c r="W431" s="18"/>
      <c r="X431" s="22"/>
      <c r="Y431" s="20" t="s">
        <v>1410</v>
      </c>
      <c r="Z431" s="21" t="str">
        <f t="shared" si="1"/>
        <v>{"id":"M3-MyM-13b-I-2-BR","stimulus":"&lt;p&gt;Qual é a área do retângulo?&lt;/p&gt;&lt;div style=\"display:flex; justify-content:center;\"&gt;&lt;div class=\"lemo-fixed-to-responsive\" style=\"max-width: 300px;max-height: 200px;position: relative;width: 100%;display: inline-block;\"&gt;\n\t&lt;img src=\"https://blueberry-assets.oneclick.es/M3_MyM_13b_2.svg\" alt=\"\" tabindex=\"0\"&gt;&lt;/img&gt;\n\t&lt;div class=\"lemo-graphie-container\" style=\"position: absolute;top: 0;left: 0;width: 100%;height: 100%;\"&gt;\n\t\t&lt;div class=\"lemo-graphie\" style=\"position: relative; width: 100%; height: 100%;\"&gt;\n\t\t\t&lt;span class=\"lemo-graphie-label\" style=\"position: absolute; left: 44.8173%; top: 3.6510%;\"&gt;{{T0}} cm&lt;/span&gt;\n\t\t\t&lt;span class=\"lemo-graphie-label\" style=\"position: absolute; left: 83.8365%; top: 41.8682%;\"&gt;{{Q1}} cm&lt;/span&gt;\n\t\t&lt;/div&gt;\n\t&lt;/div&gt;\n&lt;/div&gt;&lt;/div&gt;","hint":"&lt;p&gt;A área de um retângulo é calculada multiplicando-se a medida da base pela medida da altura.&lt;/p&gt;","feedback":"&lt;p&gt;A área de um retângulo é calculada multiplicando-se a medida da base pela medida da altura:&lt;/p&gt;&lt;p style=\"text-align: center\"&gt;Área de um retângulo = {{Q1}} cm × {{T0}} cm = {{A1}} cm&lt;sup&gt;2&lt;/sup&gt;&lt;/p&gt;","seed":{"parameters":[{"name":"Q1","label":null,"min":2,"max":16,"step":2}],"calculated":[{"name":"T0","label":"{{function}}","function":"1.5*{{Q1}}","temp":true},{"name":"A1","label":"{{function}} cm&lt;sup&gt;2&lt;/sup&gt;","function":"{{Q1}}*{{T0}}"},{"name":"A2","label":"{{function}} cm&lt;sup&gt;2&lt;/sup&gt;","function":"{{Q1}}+{{T0}}","incorrect":true},{"name":"A3","label":"{{function}} cm&lt;sup&gt;2&lt;/sup&gt;","function":"3*{{Q1}}+2*{{T0}}","incorrect":true},{"name":"A4","label":"{{function}} cm&lt;sup&gt;2&lt;/sup&gt;","function":"{{Q1}}*{{T0}}+1","incorrect":true},{"name":"A5","label":"{{function}} cm&lt;sup&gt;2&lt;/sup&gt;","function":"{{Q1}}*{{T0}}-1","incorrect":true}],"uniques":true},"algorithm":{"name":"trueFalse","template":"Multiple choice – standard","params":{"countCorrect":1,"countIncorrect":2,"showCheckIcon":false,
            "columns": 3
        }
    }
}</v>
      </c>
      <c r="AA431" s="21" t="s">
        <v>2162</v>
      </c>
      <c r="AB431" s="22" t="str">
        <f t="shared" si="2"/>
        <v>M3-MyM-13b-I-2</v>
      </c>
      <c r="AC431" s="22" t="str">
        <f t="shared" si="3"/>
        <v>M3-MyM-13b-I-2-BR</v>
      </c>
      <c r="AD431" s="20" t="s">
        <v>47</v>
      </c>
      <c r="AE431" s="24"/>
      <c r="AF431" s="9" t="s">
        <v>48</v>
      </c>
      <c r="AG431" s="9" t="s">
        <v>49</v>
      </c>
    </row>
    <row r="432" ht="112.5" customHeight="1">
      <c r="A432" s="9" t="s">
        <v>2150</v>
      </c>
      <c r="B432" s="69" t="s">
        <v>2151</v>
      </c>
      <c r="C432" s="9" t="s">
        <v>50</v>
      </c>
      <c r="D432" s="10" t="s">
        <v>36</v>
      </c>
      <c r="E432" s="11"/>
      <c r="F432" s="23" t="s">
        <v>2163</v>
      </c>
      <c r="G432" s="23"/>
      <c r="H432" s="66"/>
      <c r="I432" s="43" t="s">
        <v>481</v>
      </c>
      <c r="J432" s="43" t="s">
        <v>92</v>
      </c>
      <c r="K432" s="23" t="s">
        <v>2153</v>
      </c>
      <c r="L432" s="66" t="s">
        <v>2164</v>
      </c>
      <c r="M432" s="56" t="s">
        <v>291</v>
      </c>
      <c r="N432" s="75"/>
      <c r="O432" s="75"/>
      <c r="P432" s="75"/>
      <c r="Q432" s="43"/>
      <c r="R432" s="35"/>
      <c r="S432" s="35" t="s">
        <v>2165</v>
      </c>
      <c r="T432" s="35" t="s">
        <v>2166</v>
      </c>
      <c r="U432" s="23" t="s">
        <v>2167</v>
      </c>
      <c r="V432" s="18"/>
      <c r="W432" s="18"/>
      <c r="X432" s="22"/>
      <c r="Y432" s="20" t="s">
        <v>1410</v>
      </c>
      <c r="Z432" s="21" t="str">
        <f t="shared" si="1"/>
        <v>{"id":"M3-MyM-13b-E-1-BR","seed":{"parameters":[{"name":"Q1","label":null,"min":2,"max":10,"step":1}],"uniques":true},"scaffolding":[{"id":"step-0","stimulus":"&lt;p&gt;Calcule a área do retângulo.&lt;/p&gt;&lt;div style=\"display:flex; justify-content:center;\"&gt;&lt;div class=\"lemo-fixed-to-responsive\" style=\"max-width: 300px;max-height: 200px;position: relative;width: 100%;display: inline-block;\"&gt;\n\t&lt;img src=\"https://blueberry-assets.oneclick.es/M3_MyM_13b_1.svg\" alt=\"\" tabindex=\"0\"&gt;&lt;/img&gt;\n\t&lt;div class=\"lemo-graphie-container\" style=\"position: absolute;top: 0;left: 0;width: 110%;height: 100%;\"&gt;\n\t\t&lt;div class=\"lemo-graphie\" style=\"position: relative; width: 100%; height: 100%;\"&gt;\n\t\t\t&lt;span class=\"lemo-graphie-label\" style=\"position: absolute; left: 39.8173%; top: 3.6510%;\"&gt;{{T1}} cm&lt;/span&gt;\n\t\t\t&lt;span class=\"lemo-graphie-label\" style=\"position: absolute; left: 85.8365%; top: 41.8682%;\"&gt;{{Q1}} cm&lt;/span&gt;\n\t\t&lt;/div&gt;\n\t&lt;/div&gt;\n&lt;/div&gt;&lt;/div&gt;","template":"&lt;p&gt;A área mede {{response}} cm&lt;sup&gt;2&lt;/sup&gt;.&lt;/p&gt;","seed":{"calculated":[{"name":"T1","label":"{{function}}","function":"2*{{Q1}}","temp":true},{"name":"0-A1","label":"{{function}}","function":"{{Q1}}*{{T1}}"}]},"algorithm":{"name":"calculateOperation","params":{"method":"equivLiteral","keyboard":"NUMERICAL"}}},{"id":"step-1","stimulus":"&lt;p&gt;Quais são as medidas do retângulo?&lt;/p&gt;","template":"&lt;p&gt;Base = {{response}} cm&lt;/p&gt;&lt;p&gt;Altura = {{response}} cm&lt;/p&gt;","seed":{"calculated":[{"name":"T1","label":"{{function}}","function":"2*{{Q1}}","temp":true},{"name":"1-A2","label":"{{function}}","function":"{{T1}}"},{"name":"1-A3","label":"{{function}}","function":"{{Q1}}"}]},"algorithm":{"name":"calculateOperation","params":{"method":"equivLiteral","keyboard":"NUMERICAL"}}},{"id":"step-2","stimulus":"&lt;p&gt;Qual é a fórmula da área de um retângulo?&lt;/p&gt;","seed":{"calculated":[{"name":"2-A1","label":"&lt;p style=\"text-align: center\"&gt;Área do retângulo = base × altura&lt;/p&gt;"},{"name":"2-A2","label":"&lt;p style=\"text-align: center\"&gt;Área do retângulo = &lt;span class=\"fr-math-v2 fr-draggable\" contenteditable=\"false\" data-original-math=\"\\(\\frac{{{\\text{base × altura}}}}{{{2}}}\\)\" draggable=\"true\"&gt;\\(\\frac{{{\\text{base × altura}}}}{{{2}}}\\)&lt;/span&gt;&lt;/p&gt;","incorrect":true},{"name":"2-A3","label":"&lt;p style=\"text-align: center\"&gt;Área do retângulo = lado × lado&lt;/p&gt;","incorrect":true}]},"algorithm":{"name":"trueFalse","template":"Multiple choice – standard"}},{"id":"step-3","stimulus":"&lt;p&gt;Agora calcule a área do retângulo.&lt;/p&gt;","template":"&lt;p style=\"text-align: center\"&gt;Área do retângulo = base × altura = {{T1}} cm × {{Q1}} cm = {{response}} cm&lt;sup&gt;2&lt;/sup&gt;&lt;/p&gt;","seed":{"calculated":[{"name":"T1","label":"{{function}}","function":"2*{{Q1}}","temp":true},{"name":"3-A1","label":"{{function}}","function":"{{Q1}}*{{T1}}"}]},"algorithm":{"name":"calculateOperation","params":{"method":"equivLiteral","keyboard":"NUMERICAL"}}}]}</v>
      </c>
      <c r="AA432" s="21" t="s">
        <v>2168</v>
      </c>
      <c r="AB432" s="22" t="str">
        <f t="shared" si="2"/>
        <v>M3-MyM-13b-E-1</v>
      </c>
      <c r="AC432" s="22" t="str">
        <f t="shared" si="3"/>
        <v>M3-MyM-13b-E-1-BR</v>
      </c>
      <c r="AD432" s="20" t="s">
        <v>47</v>
      </c>
      <c r="AE432" s="24"/>
      <c r="AF432" s="9" t="s">
        <v>48</v>
      </c>
      <c r="AG432" s="9" t="s">
        <v>49</v>
      </c>
    </row>
    <row r="433" ht="112.5" customHeight="1">
      <c r="A433" s="9" t="s">
        <v>2150</v>
      </c>
      <c r="B433" s="69" t="s">
        <v>2151</v>
      </c>
      <c r="C433" s="9" t="s">
        <v>50</v>
      </c>
      <c r="D433" s="10" t="s">
        <v>36</v>
      </c>
      <c r="E433" s="11"/>
      <c r="F433" s="23" t="s">
        <v>2169</v>
      </c>
      <c r="G433" s="23"/>
      <c r="H433" s="66"/>
      <c r="I433" s="43" t="s">
        <v>481</v>
      </c>
      <c r="J433" s="43" t="s">
        <v>92</v>
      </c>
      <c r="K433" s="35" t="s">
        <v>2159</v>
      </c>
      <c r="L433" s="23" t="s">
        <v>2170</v>
      </c>
      <c r="M433" s="56" t="s">
        <v>291</v>
      </c>
      <c r="N433" s="75"/>
      <c r="O433" s="75"/>
      <c r="P433" s="75"/>
      <c r="Q433" s="43"/>
      <c r="R433" s="35"/>
      <c r="S433" s="35" t="s">
        <v>2171</v>
      </c>
      <c r="T433" s="35" t="s">
        <v>2166</v>
      </c>
      <c r="U433" s="23" t="s">
        <v>2167</v>
      </c>
      <c r="V433" s="18"/>
      <c r="W433" s="18"/>
      <c r="X433" s="22"/>
      <c r="Y433" s="20" t="s">
        <v>1410</v>
      </c>
      <c r="Z433" s="21" t="str">
        <f t="shared" si="1"/>
        <v>{"id":"M3-MyM-13b-E-2-BR","seed":{"parameters":[{"name":"Q1","label":null,"min":2,"max":16,"step":2}],"uniques":true},"scaffolding":[{"id":"step-0","stimulus":"&lt;p&gt;Calcule a área do retângulo.&lt;/p&gt;&lt;div style=\"display:flex; justify-content:center;\"&gt;&lt;div class=\"lemo-fixed-to-responsive\" style=\"max-width: 300px;max-height: 200px;position: relative;width: 100%;display: inline-block;\"&gt;\n\t&lt;img src=\"https://blueberry-assets.oneclick.es/M3_MyM_13b_2.svg\" alt=\"\" tabindex=\"0\"&gt;&lt;/img&gt;\n\t&lt;div class=\"lemo-graphie-container\" style=\"position: absolute;top: 0;left: 0;width: 100%;height: 100%;\"&gt;\n\t\t&lt;div class=\"lemo-graphie\" style=\"position: relative; width: 100%; height: 100%;\"&gt;\n\t\t\t&lt;span class=\"lemo-graphie-label\" style=\"position: absolute; left: 44.8173%; top: 3.6510%;\"&gt;{{T1}} m&lt;/span&gt;\n\t\t\t&lt;span class=\"lemo-graphie-label\" style=\"position: absolute; left: 83.8365%; top: 41.8682%;\"&gt;{{Q1}} m&lt;/span&gt;\n\t\t&lt;/div&gt;\n\t&lt;/div&gt;\n&lt;/div&gt;&lt;/div&gt;","template":"&lt;p&gt;A área mede {{response}} m&lt;sup&gt;2&lt;/sup&gt;.&lt;/p&gt;","seed":{"calculated":[{"name":"T1","label":"{{function}}","function":"1.5*{{Q1}}","temp":true},{"name":"0-A1","label":"{{function}}","function":"{{Q1}}*{{T1}}"}]},"algorithm":{"name":"calculateOperation","params":{"method":"equivLiteral","keyboard":"NUMERICAL"}}},{"id":"step-1","stimulus":"&lt;p&gt;Quais são as medidas do retângulo?&lt;/p&gt;","template":"&lt;p&gt;Base = {{response}} m&lt;/p&gt;&lt;p&gt;Altura = {{response}} m&lt;/p&gt;","seed":{"calculated":[{"name":"T1","label":"{{function}}","function":"1.5*{{Q1}}","temp":true},{"name":"1-A2","label":"{{function}}","function":"{{T1}}"},{"name":"1-A3","label":"{{function}}","function":"{{Q1}}"}]},"algorithm":{"name":"calculateOperation","params":{"method":"equivLiteral","keyboard":"NUMERICAL"}}},{"id":"step-2","stimulus":"&lt;p&gt;Qual é a fórmula da área de um retângulo?&lt;/p&gt;","seed":{"calculated":[{"name":"2-A1","label":"&lt;p style=\"text-align: center\"&gt;Área do retângulo = base × altura&lt;/p&gt;"},{"name":"2-A2","label":"&lt;p style=\"text-align: center\"&gt;Área do retângulo = &lt;span class=\"fr-math-v2 fr-draggable\" contenteditable=\"false\" data-original-math=\"\\(\\frac{{{\\text{base × altura}}}}{{{2}}}\\)\" draggable=\"true\"&gt;\\(\\frac{{{\\text{base × altura}}}}{{{2}}}\\)&lt;/span&gt;&lt;/p&gt;","incorrect":true},{"name":"2-A3","label":"&lt;p style=\"text-align: center\"&gt;Área do retângulo = lado × lado&lt;/p&gt;","incorrect":true}]},"algorithm":{"name":"trueFalse","template":"Multiple choice – standard"}},{"id":"step-3","stimulus":"&lt;p&gt;Agora calcule a área do retângulo.&lt;/p&gt;","template":"&lt;p style=\"text-align: center\"&gt;Área do retângulo = base × altura = {{T1}} m × {{Q1}} m = {{response}} m&lt;sup&gt;2&lt;/sup&gt;&lt;/p&gt;","seed":{"calculated":[{"name":"T1","label":"{{function}}","function":"1.5*{{Q1}}","temp":true},{"name":"3-A1","label":"{{function}}","function":"{{Q1}}*{{T1}}"}]},"algorithm":{"name":"calculateOperation","params":{"method":"equivLiteral","keyboard":"NUMERICAL"}}}]}</v>
      </c>
      <c r="AA433" s="21" t="s">
        <v>2172</v>
      </c>
      <c r="AB433" s="22" t="str">
        <f t="shared" si="2"/>
        <v>M3-MyM-13b-E-2</v>
      </c>
      <c r="AC433" s="22" t="str">
        <f t="shared" si="3"/>
        <v>M3-MyM-13b-E-2-BR</v>
      </c>
      <c r="AD433" s="20" t="s">
        <v>47</v>
      </c>
      <c r="AE433" s="24"/>
      <c r="AF433" s="9" t="s">
        <v>48</v>
      </c>
      <c r="AG433" s="9" t="s">
        <v>49</v>
      </c>
    </row>
    <row r="434" ht="112.5" customHeight="1">
      <c r="A434" s="9" t="s">
        <v>2150</v>
      </c>
      <c r="B434" s="69" t="s">
        <v>2151</v>
      </c>
      <c r="C434" s="9" t="s">
        <v>68</v>
      </c>
      <c r="D434" s="10" t="s">
        <v>36</v>
      </c>
      <c r="E434" s="11"/>
      <c r="F434" s="23" t="s">
        <v>2173</v>
      </c>
      <c r="G434" s="23"/>
      <c r="H434" s="66"/>
      <c r="I434" s="43" t="s">
        <v>481</v>
      </c>
      <c r="J434" s="43" t="s">
        <v>92</v>
      </c>
      <c r="K434" s="66" t="s">
        <v>2174</v>
      </c>
      <c r="L434" s="66" t="s">
        <v>2175</v>
      </c>
      <c r="M434" s="56" t="s">
        <v>291</v>
      </c>
      <c r="N434" s="75"/>
      <c r="O434" s="75"/>
      <c r="P434" s="75"/>
      <c r="Q434" s="43"/>
      <c r="R434" s="23"/>
      <c r="S434" s="23" t="s">
        <v>2176</v>
      </c>
      <c r="T434" s="35" t="s">
        <v>2166</v>
      </c>
      <c r="U434" s="23" t="s">
        <v>2167</v>
      </c>
      <c r="V434" s="18"/>
      <c r="W434" s="18"/>
      <c r="X434" s="22"/>
      <c r="Y434" s="20" t="s">
        <v>1410</v>
      </c>
      <c r="Z434" s="21" t="str">
        <f t="shared" si="1"/>
        <v>{"id":"M3-MyM-13b-A-1-BR","seed":{"parameters":[{"name":"Q1","label":null,"min":50,"max":90,"step":1}],"uniques":true},"scaffolding":[{"id":"step-0","stimulus":"&lt;p&gt;Calcule a área deste mapa.&lt;/p&gt;&lt;div style=\"display:flex; justify-content:center;\"&gt;&lt;div class=\"lemo-fixed-to-responsive\" style=\"max-width: 300px;max-height: 300px;position: relative;width: 100%;display: inline-block;\"&gt;\n\t&lt;img src=\"https://blueberry-assets.oneclick.es/M3_MyM_13b_3.svg\" alt=\"\" tabindex=\"0\"&gt;&lt;/img&gt;\n\t&lt;div class=\"lemo-graphie-container\" style=\"position: absolute;top: 0;left: 0;width: 100%;height: 100%;\"&gt;\n\t\t&lt;div class=\"lemo-graphie\" style=\"position: relative; width: 100%; height: 100%;\"&gt;\n\t\t\t&lt;span class=\"lemo-graphie-label\" style=\"position: absolute; left: 43.9259%; top: 3.5648%;\"&gt;{{T1}} cm&lt;/span&gt;\n\t\t\t&lt;span class=\"lemo-graphie-label\" style=\"position: absolute; left: 79%; top: 44.7434%;\"&gt;{{Q1}} cm&lt;/span&gt;\n\t\t&lt;/div&gt;\n\t&lt;/div&gt;\n&lt;/div&gt;&lt;/div&gt;","template":"&lt;p&gt;A área mede {{response}} cm&lt;sup&gt;2&lt;/sup&gt;.&lt;/p&gt;","seed":{"calculated":[{"name":"T1","label":"{{function}}","function":"math.floor(5*{{Q1}}/7)","temp":true},{"name":"0-A1","label":"{{function}}","function":"{{Q1}}*{{T1}}"}]},"algorithm":{"name":"calculateOperation","params":{"method":"equivLiteral","keyboard":"NUMERICAL"}}},{"id":"step-1","stimulus":"&lt;p&gt;Quais são as medidas do mapa?&lt;/p&gt;","template":"&lt;p&gt;Base = {{response}} cm&lt;/p&gt;&lt;p&gt;Altura = {{response}} cm&lt;/p&gt;","seed":{"calculated":[{"name":"T1","label":"{{function}}","function":"math.floor(5*{{Q1}}/7)","temp":true},{"name":"1-A2","label":"{{function}}","function":"{{T1}}"},{"name":"1-A3","label":"{{function}}","function":"{{Q1}}"}]},"algorithm":{"name":"calculateOperation","params":{"method":"equivLiteral","keyboard":"NUMERICAL"}}},{"id":"step-2","stimulus":"&lt;p&gt;Qual é a fórmula da área de um retângulo?&lt;/p&gt;","seed":{"calculated":[{"name":"2-A1","label":"&lt;p style=\"text-align: center\"&gt;Área do retângulo = base × altura&lt;/p&gt;"},{"name":"2-A2","label":"&lt;p style=\"text-align: center\"&gt;Área do retângulo = &lt;span class=\"fr-math-v2 fr-draggable\" contenteditable=\"false\" data-original-math=\"\\(\\frac{{{\\text{base × altura}}}}{{{2}}}\\)\" draggable=\"true\"&gt;\\(\\frac{{{\\text{base × altura}}}}{{{2}}}\\)&lt;/span&gt;&lt;/p&gt;","incorrect":true},{"name":"2-A3","label":"&lt;p style=\"text-align: center\"&gt;Área do retângulo = lado × lado&lt;/p&gt;","incorrect":true}]},"algorithm":{"name":"trueFalse","template":"Multiple choice – standard"}},{"id":"step-3","stimulus":"&lt;p&gt;Agora calcule a área do retângulo.&lt;/p&gt;","template":"&lt;p style=\"text-align: center\"&gt;Área do retângulo = base × altura = {{T1}} cm × {{Q1}} cm = {{response}} cm&lt;sup&gt;2&lt;/sup&gt;&lt;/p&gt;","seed":{"calculated":[{"name":"T1","label":"{{function}}","function":"math.floor(5*{{Q1}}/7)","temp":true},{"name":"3-A1","label":"{{function}}","function":"{{Q1}}*{{T1}}"}]},"algorithm":{"name":"calculateOperation","params":{"method":"equivLiteral","keyboard":"NUMERICAL"}}}]}</v>
      </c>
      <c r="AA434" s="21" t="s">
        <v>2177</v>
      </c>
      <c r="AB434" s="22" t="str">
        <f t="shared" si="2"/>
        <v>M3-MyM-13b-A-1</v>
      </c>
      <c r="AC434" s="22" t="str">
        <f t="shared" si="3"/>
        <v>M3-MyM-13b-A-1-BR</v>
      </c>
      <c r="AD434" s="20" t="s">
        <v>47</v>
      </c>
      <c r="AE434" s="24"/>
      <c r="AF434" s="9" t="s">
        <v>48</v>
      </c>
      <c r="AG434" s="9" t="s">
        <v>49</v>
      </c>
    </row>
    <row r="435" ht="112.5" customHeight="1">
      <c r="A435" s="9" t="s">
        <v>2150</v>
      </c>
      <c r="B435" s="69" t="s">
        <v>2151</v>
      </c>
      <c r="C435" s="9" t="s">
        <v>68</v>
      </c>
      <c r="D435" s="10" t="s">
        <v>36</v>
      </c>
      <c r="E435" s="11"/>
      <c r="F435" s="23" t="s">
        <v>2178</v>
      </c>
      <c r="G435" s="23"/>
      <c r="H435" s="66"/>
      <c r="I435" s="43" t="s">
        <v>481</v>
      </c>
      <c r="J435" s="43" t="s">
        <v>92</v>
      </c>
      <c r="K435" s="66" t="s">
        <v>2174</v>
      </c>
      <c r="L435" s="66" t="s">
        <v>2179</v>
      </c>
      <c r="M435" s="56" t="s">
        <v>291</v>
      </c>
      <c r="N435" s="75"/>
      <c r="O435" s="75"/>
      <c r="P435" s="75"/>
      <c r="Q435" s="43"/>
      <c r="R435" s="66"/>
      <c r="S435" s="66" t="s">
        <v>2180</v>
      </c>
      <c r="T435" s="35" t="s">
        <v>2166</v>
      </c>
      <c r="U435" s="23" t="s">
        <v>2167</v>
      </c>
      <c r="V435" s="18"/>
      <c r="W435" s="18"/>
      <c r="X435" s="22"/>
      <c r="Y435" s="20" t="s">
        <v>1410</v>
      </c>
      <c r="Z435" s="21" t="str">
        <f t="shared" si="1"/>
        <v>{"id":"M3-MyM-13b-A-2-BR","seed":{"parameters":[{"name":"Q1","label":null,"min":50,"max":90,"step":1}],"uniques":true},"scaffolding":[{"id":"step-0","stimulus":"&lt;p&gt;Calcule a área deste quadro.&lt;/p&gt;&lt;div style=\"display:flex; justify-content:center;\"&gt;&lt;div class=\"lemo-fixed-to-responsive\" style=\"max-width: 300px;max-height: 300px;position: relative;width: 100%;display: inline-block;\"&gt;\n\t&lt;img src=\"https://blueberry-assets.oneclick.es/M3_MyM_13b_4.svg\" alt=\"\" tabindex=\"0\"&gt;&lt;/img&gt;\n\t&lt;div class=\"lemo-graphie-container\" style=\"position: absolute;top: 0;left: 0;width: 100%;height: 100%;\"&gt;\n\t\t&lt;div class=\"lemo-graphie\" style=\"position: relative; width: 100%; height: 100%;\"&gt;\n\t\t\t&lt;span class=\"lemo-graphie-label\" style=\"position: absolute; left: 41.3131%; top: 3%;\"&gt;{{T1}} cm&lt;/span&gt;\n\t\t\t&lt;span class=\"lemo-graphie-label\" style=\"position: absolute; left: 66.5%; top: 48%;\"&gt;{{Q1}} cm&lt;/span&gt;\n\t\t&lt;/div&gt;\n\t&lt;/div&gt;\n&lt;/div&gt;&lt;/div&gt;","template":"&lt;p&gt;A área mede {{response}} cm&lt;sup&gt;2&lt;/sup&gt;.&lt;/p&gt;","seed":{"calculated":[{"name":"T1","label":"{{function}}","function":"math.floor({{Q1}}/3)","temp":true},{"name":"0-A1","label":"{{function}}","function":"{{Q1}}*{{T1}}"}]},"algorithm":{"name":"calculateOperation","params":{"method":"equivLiteral","keyboard":"NUMERICAL"}}},{"id":"step-1","stimulus":"&lt;p&gt;Quais as medidas do quadro?&lt;/p&gt;","template":"&lt;p&gt;Base = {{response}} cm&lt;/p&gt;&lt;p&gt;Altura = {{response}} cm&lt;/p&gt;","seed":{"calculated":[{"name":"T1","label":"{{function}}","function":"math.floor({{Q1}}/3)","temp":true},{"name":"1-A2","label":"{{function}}","function":"{{T1}}"},{"name":"1-A3","label":"{{function}}","function":"{{Q1}}"}]},"algorithm":{"name":"calculateOperation","params":{"method":"equivLiteral","keyboard":"NUMERICAL"}}},{"id":"step-2","stimulus":"&lt;p&gt;Qual é a fórmula da área de um retângulo?&lt;/p&gt;","seed":{"calculated":[{"name":"2-A1","label":"&lt;p style=\"text-align: center\"&gt;Área do retângulo = base × altura&lt;/p&gt;"},{"name":"2-A2","label":"&lt;p style=\"text-align: center\"&gt;Área do retângulo = &lt;span class=\"fr-math-v2 fr-draggable\" contenteditable=\"false\" data-original-math=\"\\(\\frac{{{\\text{base × altura}}}}{{{2}}}\\)\" draggable=\"true\"&gt;\\(\\frac{{{\\text{base × altura}}}}{{{2}}}\\)&lt;/span&gt;&lt;/p&gt;","incorrect":true},{"name":"2-A3","label":"&lt;p style=\"text-align: center\"&gt;Área do retângulo = lado × lado&lt;/p&gt;","incorrect":true}]},"algorithm":{"name":"trueFalse","template":"Multiple choice – standard"}},{"id":"step-3","stimulus":"&lt;p&gt;Agora calcule a área do retângulo.&lt;/p&gt;","template":"&lt;p style=\"text-align: center\"&gt;Área do retângulo = base × altura = {{T1}} cm × {{Q1}} cm = {{response}} cm&lt;sup&gt;2&lt;/sup&gt;&lt;/p&gt;","seed":{"calculated":[{"name":"T1","label":"{{function}}","function":"math.floor({{Q1}}/3)","temp":true},{"name":"3-A1","label":"{{function}}","function":"{{Q1}}*{{T1}}"}]},"algorithm":{"name":"calculateOperation","params":{"method":"equivLiteral","keyboard":"NUMERICAL"}}}]}</v>
      </c>
      <c r="AA435" s="21" t="s">
        <v>2181</v>
      </c>
      <c r="AB435" s="22" t="str">
        <f t="shared" si="2"/>
        <v>M3-MyM-13b-A-2</v>
      </c>
      <c r="AC435" s="22" t="str">
        <f t="shared" si="3"/>
        <v>M3-MyM-13b-A-2-BR</v>
      </c>
      <c r="AD435" s="20" t="s">
        <v>47</v>
      </c>
      <c r="AE435" s="24"/>
      <c r="AF435" s="9" t="s">
        <v>48</v>
      </c>
      <c r="AG435" s="9" t="s">
        <v>49</v>
      </c>
    </row>
    <row r="436" ht="112.5" customHeight="1">
      <c r="A436" s="9" t="s">
        <v>2150</v>
      </c>
      <c r="B436" s="69" t="s">
        <v>2151</v>
      </c>
      <c r="C436" s="9" t="s">
        <v>68</v>
      </c>
      <c r="D436" s="10" t="s">
        <v>36</v>
      </c>
      <c r="E436" s="11"/>
      <c r="F436" s="23" t="s">
        <v>2182</v>
      </c>
      <c r="G436" s="23"/>
      <c r="H436" s="66"/>
      <c r="I436" s="43" t="s">
        <v>481</v>
      </c>
      <c r="J436" s="43" t="s">
        <v>92</v>
      </c>
      <c r="K436" s="66" t="s">
        <v>2174</v>
      </c>
      <c r="L436" s="66" t="s">
        <v>2183</v>
      </c>
      <c r="M436" s="56" t="s">
        <v>291</v>
      </c>
      <c r="N436" s="75"/>
      <c r="O436" s="75"/>
      <c r="P436" s="75"/>
      <c r="Q436" s="43"/>
      <c r="R436" s="23"/>
      <c r="S436" s="23" t="s">
        <v>2184</v>
      </c>
      <c r="T436" s="35" t="s">
        <v>2166</v>
      </c>
      <c r="U436" s="23" t="s">
        <v>2167</v>
      </c>
      <c r="V436" s="18"/>
      <c r="W436" s="18"/>
      <c r="X436" s="22"/>
      <c r="Y436" s="20" t="s">
        <v>1410</v>
      </c>
      <c r="Z436" s="21" t="str">
        <f t="shared" si="1"/>
        <v>{"id":"M3-MyM-13b-A-3-BR","seed":{"parameters":[{"name":"Q1","label":null,"min":50,"max":90,"step":1}],"uniques":true},"scaffolding":[{"id":"step-0","stimulus":"&lt;p&gt;Calcule a área desta toalha.&lt;/p&gt;&lt;div style=\"display:flex; justify-content:center;\"&gt;&lt;div class=\"lemo-fixed-to-responsive\" style=\"max-width: 400px;max-height: 300px;position: relative;width: 100%;display: inline-block;\"&gt;\n\t&lt;img src=\"https://blueberry-assets.oneclick.es/M3_MyM_13b_5.svg\" alt=\"\" tabindex=\"0\"&gt;&lt;/img&gt;\n\t&lt;div class=\"lemo-graphie-container\" style=\"position: absolute;top: 0;left: 0;width: 110%;height: 100%;\"&gt;\n\t\t&lt;div class=\"lemo-graphie\" style=\"position: relative; width: 100%; height: 100%;\"&gt;\n\t\t\t&lt;span class=\"lemo-graphie-label\" style=\"position: absolute; left: 77%; top: 51%;\"&gt;{{T1}} cm&lt;/span&gt;\n\t\t\t&lt;span class=\"lemo-graphie-label\" style=\"position: absolute; left: 37%; top: 13%;\"&gt;{{Q1}} cm&lt;/span&gt;\n\t\t&lt;/div&gt;\n\t&lt;/div&gt;\n&lt;/div&gt;&lt;/div&gt;","template":"&lt;p&gt;A área mede {{response}} cm&lt;sup&gt;2&lt;/sup&gt;.&lt;/p&gt;","seed":{"calculated":[{"name":"T1","label":"{{function}}","function":"math.floor(3*{{Q1}}/7)","temp":true},{"name":"0-A1","label":"{{function}}","function":"{{Q1}}*{{T1}}"}]},"algorithm":{"name":"calculateOperation","params":{"method":"equivLiteral","keyboard":"NUMERICAL"}}},{"id":"step-1","stimulus":"&lt;p&gt;Quais as medidas da toalha?&lt;/p&gt;","template":"&lt;p&gt;Base = {{response}} cm&lt;/p&gt;&lt;p&gt;Altura = {{response}} cm&lt;/p&gt;","seed":{"calculated":[{"name":"T1","label":"{{function}}","function":"math.floor(3*{{Q1}}/7)","temp":true},{"name":"1-A2","label":"{{function}}","function":"{{Q1}}"},{"name":"1-A3","label":"{{function}}","function":"{{T1}}"}]},"algorithm":{"name":"calculateOperation","params":{"method":"equivLiteral","keyboard":"NUMERICAL"}}},{"id":"step-2","stimulus":"&lt;p&gt;Qual é a fórmula da área de um retângulo?&lt;/p&gt;","seed":{"calculated":[{"name":"2-A1","label":"&lt;p style=\"text-align: center\"&gt;Área do retângulo = base × altura&lt;/p&gt;"},{"name":"2-A2","label":"&lt;p style=\"text-align: center\"&gt;Área do retângulo = &lt;span class=\"fr-math-v2 fr-draggable\" contenteditable=\"false\" data-original-math=\"\\(\\frac{{{\\text{base × altura}}}}{{{2}}}\\)\" draggable=\"true\"&gt;\\(\\frac{{{\\text{base × altura}}}}{{{2}}}\\)&lt;/span&gt;&lt;/p&gt;","incorrect":true},{"name":"2-A3","label":"&lt;p style=\"text-align: center\"&gt;Área do retângulo = lado × lado&lt;/p&gt;","incorrect":true}]},"algorithm":{"name":"trueFalse","template":"Multiple choice – standard"}},{"id":"step-3","stimulus":"&lt;p&gt;Agora calcule a área do retângulo.&lt;/p&gt;","template":"&lt;p style=\"text-align: center\"&gt;Área do retângulo = base × altura = {{Q1}} cm × {{T1}} cm = {{response}} cm&lt;sup&gt;2&lt;/sup&gt;&lt;/p&gt;","seed":{"calculated":[{"name":"T1","label":"{{function}}","function":"math.floor(3*{{Q1}}/7)","temp":true},{"name":"3-A1","label":"{{function}}","function":"{{Q1}}*{{T1}}"}]},"algorithm":{"name":"calculateOperation","params":{"method":"equivLiteral","keyboard":"NUMERICAL"}}}]}</v>
      </c>
      <c r="AA436" s="21" t="s">
        <v>2185</v>
      </c>
      <c r="AB436" s="22" t="str">
        <f t="shared" si="2"/>
        <v>M3-MyM-13b-A-3</v>
      </c>
      <c r="AC436" s="22" t="str">
        <f t="shared" si="3"/>
        <v>M3-MyM-13b-A-3-BR</v>
      </c>
      <c r="AD436" s="20" t="s">
        <v>47</v>
      </c>
      <c r="AE436" s="24"/>
      <c r="AF436" s="9" t="s">
        <v>48</v>
      </c>
      <c r="AG436" s="9" t="s">
        <v>49</v>
      </c>
    </row>
    <row r="437" ht="112.5" customHeight="1">
      <c r="A437" s="9" t="s">
        <v>2186</v>
      </c>
      <c r="B437" s="69" t="s">
        <v>2187</v>
      </c>
      <c r="C437" s="9" t="s">
        <v>35</v>
      </c>
      <c r="D437" s="10" t="s">
        <v>36</v>
      </c>
      <c r="E437" s="11"/>
      <c r="F437" s="23" t="s">
        <v>2188</v>
      </c>
      <c r="G437" s="23"/>
      <c r="H437" s="62"/>
      <c r="I437" s="26" t="s">
        <v>481</v>
      </c>
      <c r="J437" s="26" t="s">
        <v>278</v>
      </c>
      <c r="K437" s="34" t="s">
        <v>2189</v>
      </c>
      <c r="L437" s="25" t="s">
        <v>2190</v>
      </c>
      <c r="M437" s="26" t="s">
        <v>42</v>
      </c>
      <c r="N437" s="34" t="s">
        <v>2155</v>
      </c>
      <c r="O437" s="35" t="s">
        <v>2191</v>
      </c>
      <c r="P437" s="57" t="s">
        <v>2192</v>
      </c>
      <c r="Q437" s="43"/>
      <c r="R437" s="75"/>
      <c r="S437" s="75"/>
      <c r="T437" s="75"/>
      <c r="U437" s="75"/>
      <c r="V437" s="18"/>
      <c r="W437" s="18"/>
      <c r="X437" s="22"/>
      <c r="Y437" s="20" t="s">
        <v>1410</v>
      </c>
      <c r="Z437" s="21" t="str">
        <f t="shared" si="1"/>
        <v>{"id":"M3-MyM-13c-I-1-BR","stimulus":"&lt;p&gt;Selecione a expressão com a qual a área deste retângulo pode ser calculada.&lt;/p&gt;&lt;div style=\"display:flex; justify-content:center;\"&gt;&lt;div class=\"lemo-fixed-to-responsive\" style=\"max-width: 300px;max-height: 200px;position: relative;width: 100%;display: inline-block;\"&gt;\n\t&lt;img src=\"https://blueberry-assets.oneclick.es/M3_MyM_13c_1.svg\" alt=\"\" tabindex=\"0\"&gt;&lt;/img&gt;\n\t&lt;div class=\"lemo-graphie-container\" style=\"position: absolute;top: 0;left: 0;width: 100%;height: 100%;\"&gt;\n\t\t&lt;div class=\"lemo-graphie\" style=\"position: relative; width: 100%; height: 100%;\"&gt;\n\t\t\t&lt;span class=\"lemo-graphie-label\" style=\"position: absolute; left: 57.6159%; top: 86.4171%;\"&gt;{{T1}} cm&lt;/span&gt;\n\t\t\t&lt;span class=\"lemo-graphie-label\" style=\"position: absolute; left: 19.5313%; top: 87.4072%;\"&gt;{{Q1}} cm&lt;/span&gt;\n\t\t\t&lt;span class=\"lemo-graphie-label\" style=\"position: absolute; left: 84.9%; top: 47%; transform: rotate(-90deg);\"&gt;{{T1}} cm&lt;/span&gt;\n\t\t&lt;/div&gt;\n\t&lt;/div&gt;\n&lt;/div&gt;&lt;/div&gt;","hint":"&lt;p&gt;A área de um retângulo é calculada multiplicando-se a medida da base pela medida da altura.&lt;/p&gt;","feedback":"&lt;p&gt;A área de um retângulo é calculada multiplicando-se a medida da base pela medida da altura. Sendo assim:&lt;/p&gt;&lt;p&gt;Área = altura × base = {{T1}} × ({{Q1}} + {{T1}}) cm&lt;sup&gt;2&lt;/sup&gt;&lt;/p&gt;&lt;p&gt;Para resolver este cálculo, aplica-se a propriedade distributiva:&lt;/p&gt;&lt;p&gt;Área = base × altura = {{T1}} × ({{Q1}} + {{T1}}) = {{T1}} × {{Q1}} + {{T1}} × {{T1}} = {{T2}} + {{T3}} = {{T4}} cm&lt;sup&gt;2&lt;/sup&gt;&lt;/p&gt;","seed":{"parameters":[{"name":"Q1","label":null,"min":5,"max":40,"step":1}],"calculated":[{"name":"T1","label":"{{function}}","function":"2*{{Q1}}","temp":true},{"name":"T2","label":"{{function}}","function":"{{T1}}*{{Q1}}","temp":true},{"name":"T3","label":"{{function}}","function":"{{T1}}*{{T1}}","temp":true},{"name":"T4","label":"{{function}}","function":"{{T1}}*({{Q1}}+{{T1}})","temp":true},{"name":"A1","label":"Área = {{T1}} × ({{Q1}} + {{T1}}) = {{T1}} × {{Q1}} + {{T1}} × {{T1}} cm&lt;sup&gt;2&lt;/sup&gt;"},{"name":"A2","label":"Área = {{T1}} × ({{Q1}} + {{T1}}) = {{T1}} + {{Q1}} × {{T1}} + {{T1}} cm&lt;sup&gt;2&lt;/sup&gt;","incorrect":true},{"name":"A3","label":"Área = {{T1}} × ({{Q1}} + {{T1}}) = {{T1}} + {{Q1}} + {{T1}} + {{T1}} cm&lt;sup&gt;2&lt;/sup&gt;","incorrect":true},{"name":"A4","label":"Área = {{T1}} × ({{Q1}} + {{T1}}) = {{T1}} × {{Q1}} × {{T1}} × {{T1}} cm&lt;sup&gt;2&lt;/sup&gt;","incorrect":true},{"name":"A5","label":"Área = {{T1}} × ({{Q1}} + {{T1}}) = {{T1}} × {{Q1}} − {{T1}} × {{T1}} cm&lt;sup&gt;2&lt;/sup&gt;","incorrect":true}],"uniques":true},"algorithm":{"name":"trueFalse","template":"Multiple choice – standard","params":{"countCorrect":1,"countIncorrect":2,"showCheckIcon": true
        }
    }
}</v>
      </c>
      <c r="AA437" s="21" t="s">
        <v>2193</v>
      </c>
      <c r="AB437" s="22" t="str">
        <f t="shared" si="2"/>
        <v>M3-MyM-13c-I-1</v>
      </c>
      <c r="AC437" s="22" t="str">
        <f t="shared" si="3"/>
        <v>M3-MyM-13c-I-1-BR</v>
      </c>
      <c r="AD437" s="20" t="s">
        <v>47</v>
      </c>
      <c r="AE437" s="24"/>
      <c r="AF437" s="9" t="s">
        <v>48</v>
      </c>
      <c r="AG437" s="9" t="s">
        <v>49</v>
      </c>
    </row>
    <row r="438" ht="112.5" customHeight="1">
      <c r="A438" s="9" t="s">
        <v>2186</v>
      </c>
      <c r="B438" s="69" t="s">
        <v>2187</v>
      </c>
      <c r="C438" s="9" t="s">
        <v>35</v>
      </c>
      <c r="D438" s="10" t="s">
        <v>36</v>
      </c>
      <c r="E438" s="11"/>
      <c r="F438" s="23" t="s">
        <v>2194</v>
      </c>
      <c r="G438" s="23"/>
      <c r="H438" s="62"/>
      <c r="I438" s="26" t="s">
        <v>481</v>
      </c>
      <c r="J438" s="26" t="s">
        <v>278</v>
      </c>
      <c r="K438" s="25" t="s">
        <v>1752</v>
      </c>
      <c r="L438" s="25" t="s">
        <v>2195</v>
      </c>
      <c r="M438" s="26" t="s">
        <v>42</v>
      </c>
      <c r="N438" s="34" t="s">
        <v>2155</v>
      </c>
      <c r="O438" s="35" t="s">
        <v>2196</v>
      </c>
      <c r="P438" s="57" t="s">
        <v>2197</v>
      </c>
      <c r="Q438" s="22"/>
      <c r="R438" s="18"/>
      <c r="S438" s="18"/>
      <c r="T438" s="18"/>
      <c r="U438" s="18"/>
      <c r="V438" s="18"/>
      <c r="W438" s="18"/>
      <c r="X438" s="22"/>
      <c r="Y438" s="20" t="s">
        <v>1410</v>
      </c>
      <c r="Z438" s="21" t="str">
        <f t="shared" si="1"/>
        <v>{"id":"M3-MyM-13c-I-2-BR","stimulus":"&lt;p&gt;Selecione a expressão com a qual a área deste retângulo pode ser calculada.&lt;/p&gt;&lt;div style=\"display:flex; justify-content:center;\"&gt;&lt;div class=\"lemo-fixed-to-responsive\" style=\"max-width: 300px;max-height: 160px;position: relative;width: 100%;display: inline-block;\"&gt;\n\t&lt;img src=\"https://blueberry-assets.oneclick.es/M3_MyM_13c_3.svg\" alt=\"\" tabindex=\"0\"&gt;&lt;/img&gt;\n\t&lt;div class=\"lemo-graphie-container\" style=\"position: absolute;top: 0;left: 0;width: 100%;height: 100%;\"&gt;\n\t\t&lt;div class=\"lemo-graphie\" style=\"position: relative; width: 100%; height: 100%;\"&gt;\n\t\t\t&lt;span class=\"lemo-graphie-label\" style=\"position: absolute; left: 14%; top: 92%;\"&gt;{{Q1}} cm&lt;/span&gt;\n\t\t\t&lt;span class=\"lemo-graphie-label\" style=\"position: absolute; left: 52%; top: 92%;\"&gt;{{T2}} cm&lt;/span&gt;\n\t\t\t&lt;span class=\"lemo-graphie-label\" style=\"position: absolute; left: 84.5%; top: 46%; transform: rotate(-90deg);\"&gt;{{T1}} cm&lt;/span&gt;\n\t\t&lt;/div&gt;\n\t&lt;/div&gt;\n&lt;/div&gt;&lt;/div&gt;","hint":"&lt;p&gt;A área de um retângulo é calculada multiplicando-se a medida da base pela medida da altura.&lt;/p&gt;","feedback":"&lt;p&gt;A área de um retângulo é calculada multiplicando-se a medida da base pela medida da altura. Sendo assim:&lt;/p&gt;&lt;p style=\"text-align: center\"&gt;Área = altura × base = {{T1}} × ({{Q1}} + {{T2}}) cm&lt;sup&gt;2&lt;/sup&gt;&lt;/p&gt;&lt;p&gt;Para resolver este cálculo, aplica-se a propiedade distributiva:&lt;/p&gt;&lt;p style=\"text-align: center\"&gt;Área = base × altura = {{T1}} × ({{Q1}} + {{T2}}) = {{T1}} × {{Q1}} + {{T1}} × {{T2}} = {{T3}} + {{T4}} = {{T5}} cm&lt;sup&gt;2&lt;/sup&gt;&lt;/p&gt;","seed":{"parameters":[{"name":"Q1","label":null,"min":5,"max":20,"step":1}],"calculated":[{"name":"T1","label":"{{function}}","function":"2*{{Q1}}","temp":true},{"name":"T2","label":"{{function}}","function":"3*{{Q1}}","temp":true},{"name":"T3","label":"{{function}}","function":"{{T1}}*{{Q1}}","temp":true},{"name":"T4","label":"{{function}}","function":"{{T1}}*{{T2}}","temp":true},{"name":"T5","label":"{{function}}","function":"{{T1}}*({{Q1}}+{{T2}})","temp":true},{"name":"A1","label":"Área = {{T1}} × ({{Q1}} + {{T2}}) = {{T1}} × {{Q1}} + {{T1}} × {{T2}} cm&lt;sup&gt;2&lt;/sup&gt;"},{"name":"A2","label":"Área = {{T1}} × ({{Q1}} + {{T2}}) = {{T1}} + {{Q1}} × {{T1}} + {{T2}} cm&lt;sup&gt;2&lt;/sup&gt;","incorrect":true},{"name":"A3","label":"Área = {{T1}} × ({{Q1}} + {{T2}}) = {{T1}} + {{Q1}} + {{T1}} + {{T2}} cm&lt;sup&gt;2&lt;/sup&gt;","incorrect":true},{"name":"A4","label":"Área = {{T1}} × ({{Q1}} + {{T2}}) = {{T1}} × {{Q1}} × {{T1}} × {{T2}} cm&lt;sup&gt;2&lt;/sup&gt;","incorrect":true},{"name":"A5","label":"Área = {{T1}} × ({{Q1}} + {{T2}}) = {{T1}} × {{Q1}} − {{T1}} × {{T2}} cm&lt;sup&gt;2&lt;/sup&gt;","incorrect":true}],"uniques":true},"algorithm":{"name":"trueFalse","template":"Multiple choice – standard","params":{"countCorrect":1,"countIncorrect":2,"showCheckIcon": true
        }
    }
}</v>
      </c>
      <c r="AA438" s="21" t="s">
        <v>2198</v>
      </c>
      <c r="AB438" s="22" t="str">
        <f t="shared" si="2"/>
        <v>M3-MyM-13c-I-2</v>
      </c>
      <c r="AC438" s="22" t="str">
        <f t="shared" si="3"/>
        <v>M3-MyM-13c-I-2-BR</v>
      </c>
      <c r="AD438" s="20" t="s">
        <v>47</v>
      </c>
      <c r="AE438" s="24"/>
      <c r="AF438" s="9" t="s">
        <v>48</v>
      </c>
      <c r="AG438" s="9" t="s">
        <v>49</v>
      </c>
    </row>
    <row r="439" ht="112.5" customHeight="1">
      <c r="A439" s="9" t="s">
        <v>2186</v>
      </c>
      <c r="B439" s="69" t="s">
        <v>2187</v>
      </c>
      <c r="C439" s="9" t="s">
        <v>50</v>
      </c>
      <c r="D439" s="10" t="s">
        <v>36</v>
      </c>
      <c r="E439" s="11"/>
      <c r="F439" s="23" t="s">
        <v>2199</v>
      </c>
      <c r="G439" s="23"/>
      <c r="H439" s="38"/>
      <c r="I439" s="24" t="s">
        <v>481</v>
      </c>
      <c r="J439" s="24" t="s">
        <v>92</v>
      </c>
      <c r="K439" s="25" t="s">
        <v>1752</v>
      </c>
      <c r="L439" s="25" t="s">
        <v>2200</v>
      </c>
      <c r="M439" s="26" t="s">
        <v>42</v>
      </c>
      <c r="N439" s="34" t="s">
        <v>2155</v>
      </c>
      <c r="O439" s="35" t="s">
        <v>2201</v>
      </c>
      <c r="P439" s="57"/>
      <c r="Q439" s="22"/>
      <c r="R439" s="18"/>
      <c r="S439" s="18"/>
      <c r="T439" s="18"/>
      <c r="U439" s="18"/>
      <c r="V439" s="18"/>
      <c r="W439" s="18"/>
      <c r="X439" s="22"/>
      <c r="Y439" s="20" t="s">
        <v>1410</v>
      </c>
      <c r="Z439" s="21" t="str">
        <f t="shared" si="1"/>
        <v>{"id":"M3-MyM-13c-E-1-BR","stimulus":"&lt;p&gt;Complete as seguintes operações para calcular a área deste retângulo.&lt;/p&gt;&lt;div style=\"display:flex; justify-content:center;\"&gt;&lt;div class=\"lemo-fixed-to-responsive\" style=\"max-width: 300px;max-height: 200px;position: relative;width: 100%;display: inline-block;\"&gt;\n\t&lt;img src=\"https://blueberry-assets.oneclick.es/M3_MyM_13c_1.svg\" alt=\"\" tabindex=\"0\"&gt;&lt;/img&gt;\n\t&lt;div class=\"lemo-graphie-container\" style=\"position: absolute;top: 0;left: 0;width: 100%;height: 100%;\"&gt;\n\t\t&lt;div class=\"lemo-graphie\" style=\"position: relative; width: 100%; height: 100%;\"&gt;\n\t\t\t&lt;span class=\"lemo-graphie-label\" style=\"position: absolute; left: 57.6159%; top: 86.4171%;\"&gt;{{T1}} cm&lt;/span&gt;\n\t\t\t&lt;span class=\"lemo-graphie-label\" style=\"position: absolute; left: 19.5313%; top: 87.4072%;\"&gt;{{Q1}} cm&lt;/span&gt;\n\t\t\t&lt;span class=\"lemo-graphie-label\" style=\"position: absolute; left: 84.9%; top: 47%; transform: rotate(-90deg);\"&gt;{{T1}} cm&lt;/span&gt;\n\t\t&lt;/div&gt;\n\t&lt;/div&gt;\n&lt;/div&gt;&lt;/div&gt;","template":"&lt;p style=\"text-align: center\"&gt;Área = {{T1}} × ({{Q1}} + {{T1}}) = {{T1}} × {{Q1}} + {{T1}} × {{T1}} = {{response}} + {{T2}} = {{response}} cm&lt;sup&gt;2&lt;/sup&gt;&lt;/p&gt;","hint":"&lt;p&gt;A área de um retângulo é calculada multiplicando-se a medida da base pela medida da altura.&lt;/p&gt;","feedback":"&lt;p&gt;A área de um retângulo é calculada multiplicando-se a medida da base pela medida da altura. Sendo assim:&lt;/p&gt;&lt;p style=\"text-align: center\"&gt;Área = altura × base = {{T1}} × ({{Q1}} + {{T1}}) cm&lt;sup&gt;2&lt;/sup&gt;&lt;/p&gt;&lt;p&gt;Para resolver esse cálculo, aplica-se a propriedade distributiva:&lt;/p&gt;&lt;p style=\"text-align: center\"&gt;Área = base × altura = {{T1}} × ({{Q1}} + {{T1}}) = {{T1}} × {{Q1}} + {{T1}} × {{T1}} = {{A1}} + {{T2}} = {{A2}} cm&lt;sup&gt;2&lt;/sup&gt;&lt;/p&gt;","seed":{"parameters":[{"name":"Q1","label":null,"min":5,"max":20,"step":1}],"calculated":[{"name":"T1","label":"{{function}}","function":"2*{{Q1}}","temp":true},{"name":"T2","label":"{{function}}","function":"4*{{Q1}}*{{Q1}}","temp":true},{"name":"A1","label":"{{function}}","function":"{{Q1}}*{{T1}}"},{"name":"A2","label":"{{function}}","function":"{{T1}}*({{Q1}}+{{T1}})"}],"uniques":true},"algorithm":{"name":"calculateOperation","params":{"method":"equivLiteral","keyboard":"NUMERICAL"}}}</v>
      </c>
      <c r="AA439" s="21" t="s">
        <v>2202</v>
      </c>
      <c r="AB439" s="22" t="str">
        <f t="shared" si="2"/>
        <v>M3-MyM-13c-E-1</v>
      </c>
      <c r="AC439" s="22" t="str">
        <f t="shared" si="3"/>
        <v>M3-MyM-13c-E-1-BR</v>
      </c>
      <c r="AD439" s="20" t="s">
        <v>47</v>
      </c>
      <c r="AE439" s="24"/>
      <c r="AF439" s="9" t="s">
        <v>48</v>
      </c>
      <c r="AG439" s="9" t="s">
        <v>49</v>
      </c>
    </row>
    <row r="440" ht="112.5" customHeight="1">
      <c r="A440" s="9" t="s">
        <v>2186</v>
      </c>
      <c r="B440" s="69" t="s">
        <v>2187</v>
      </c>
      <c r="C440" s="9" t="s">
        <v>50</v>
      </c>
      <c r="D440" s="10" t="s">
        <v>36</v>
      </c>
      <c r="E440" s="11"/>
      <c r="F440" s="23" t="s">
        <v>2203</v>
      </c>
      <c r="G440" s="23"/>
      <c r="H440" s="38"/>
      <c r="I440" s="24" t="s">
        <v>481</v>
      </c>
      <c r="J440" s="24" t="s">
        <v>92</v>
      </c>
      <c r="K440" s="25" t="s">
        <v>1752</v>
      </c>
      <c r="L440" s="25" t="s">
        <v>2204</v>
      </c>
      <c r="M440" s="26" t="s">
        <v>42</v>
      </c>
      <c r="N440" s="34" t="s">
        <v>2155</v>
      </c>
      <c r="O440" s="35" t="s">
        <v>2205</v>
      </c>
      <c r="P440" s="57"/>
      <c r="Q440" s="22"/>
      <c r="R440" s="18"/>
      <c r="S440" s="18"/>
      <c r="T440" s="18"/>
      <c r="U440" s="18"/>
      <c r="V440" s="18"/>
      <c r="W440" s="18"/>
      <c r="X440" s="22"/>
      <c r="Y440" s="20" t="s">
        <v>1410</v>
      </c>
      <c r="Z440" s="21" t="str">
        <f t="shared" si="1"/>
        <v>{"id":"M3-MyM-13c-E-2-BR","stimulus":"&lt;p&gt;Complete as seguintes operações para calcular a área deste retângulo.&lt;/p&gt;&lt;div style=\"display:flex; justify-content:center;\"&gt;&lt;div class=\"lemo-fixed-to-responsive\" style=\"max-width: 300px;max-height: 160px;position: relative;width: 100%;display: inline-block;\"&gt;\n\t&lt;img src=\"https://blueberry-assets.oneclick.es/M3_MyM_13c_3.svg\" alt=\"\" tabindex=\"0\"&gt;&lt;/img&gt;\n\t&lt;div class=\"lemo-graphie-container\" style=\"position: absolute;top: 0;left: 0;width: 100%;height: 100%;\"&gt;\n\t\t&lt;div class=\"lemo-graphie\" style=\"position: relative; width: 100%; height: 100%;\"&gt;\n\t\t\t&lt;span class=\"lemo-graphie-label\" style=\"position: absolute; left: 14%; top: 92%;\"&gt;{{Q1}} cm&lt;/span&gt;\n\t\t\t&lt;span class=\"lemo-graphie-label\" style=\"position: absolute; left: 52%; top: 92%;\"&gt;{{T2}} cm&lt;/span&gt;\n\t\t\t&lt;span class=\"lemo-graphie-label\" style=\"position: absolute; left: 84.5%; top: 46%; transform: rotate(-90deg);\"&gt;{{T1}} cm&lt;/span&gt;\n\t\t&lt;/div&gt;\n\t&lt;/div&gt;\n&lt;/div&gt;&lt;/div&gt;","template":"&lt;p style=\"text-align: center\"&gt;Área = {{T1}} × ({{Q1}} + {{T2}}) = {{T1}} × {{Q1}} + {{T1}} × {{T2}} = {{response}} + {{T3}} = {{response}} cm&lt;sup&gt;2&lt;/sup&gt;&lt;/p&gt;","hint":"&lt;p&gt;A área de um retângulo é calculada multiplicando-se a medida da base pela medida da altura.&lt;/p&gt;","feedback":"&lt;p&gt;A área de um retângulo é calculada multiplicando-se a medida da base pela medida da altura. Sendo assim:&lt;/p&gt;&lt;p style=\"text-align: center\"&gt;Área = altura × base = {{T1}} × ({{Q1}} + {{T2}}) cm&lt;sup&gt;2&lt;/sup&gt;&lt;/p&gt;&lt;p&gt;Para resolver este cálculo, aplica-se a propiedade distributiva:&lt;/p&gt;&lt;p style=\"text-align: center\"&gt;Área = base × altura = {{T1}} × ({{Q1}} + {{T2}}) = {{T1}} × {{Q1}} + {{T1}} × {{T2}} = {{A1}} + {{T3}} = {{A2}} cm&lt;sup&gt;2&lt;/sup&gt;&lt;/p&gt;","seed":{"parameters":[{"name":"Q1","label":null,"min":5,"max":20,"step":1}],"calculated":[{"name":"T1","label":"{{function}}","function":"2*{{Q1}}","temp":true},{"name":"T2","label":"{{function}}","function":"3*{{Q1}}","temp":true},{"name":"T3","label":"{{function}}","function":"{{T1}}*{{T2}}","temp":true},{"name":"A1","label":"{{function}}","function":"{{Q1}}*{{T1}}"},{"name":"A2","label":"{{function}}","function":"{{T1}}*({{Q1}}+{{T2}})"}],"uniques":true},"algorithm":{"name":"calculateOperation","params":{"method":"equivLiteral","keyboard":"NUMERICAL"}}}</v>
      </c>
      <c r="AA440" s="21" t="s">
        <v>2206</v>
      </c>
      <c r="AB440" s="22" t="str">
        <f t="shared" si="2"/>
        <v>M3-MyM-13c-E-2</v>
      </c>
      <c r="AC440" s="22" t="str">
        <f t="shared" si="3"/>
        <v>M3-MyM-13c-E-2-BR</v>
      </c>
      <c r="AD440" s="20" t="s">
        <v>47</v>
      </c>
      <c r="AE440" s="24"/>
      <c r="AF440" s="9" t="s">
        <v>48</v>
      </c>
      <c r="AG440" s="9" t="s">
        <v>49</v>
      </c>
    </row>
    <row r="441" ht="112.5" customHeight="1">
      <c r="A441" s="9" t="s">
        <v>2186</v>
      </c>
      <c r="B441" s="69" t="s">
        <v>2187</v>
      </c>
      <c r="C441" s="9" t="s">
        <v>68</v>
      </c>
      <c r="D441" s="10" t="s">
        <v>36</v>
      </c>
      <c r="E441" s="11"/>
      <c r="F441" s="23" t="s">
        <v>2207</v>
      </c>
      <c r="G441" s="23"/>
      <c r="H441" s="38"/>
      <c r="I441" s="24" t="s">
        <v>481</v>
      </c>
      <c r="J441" s="24" t="s">
        <v>92</v>
      </c>
      <c r="K441" s="25" t="s">
        <v>2208</v>
      </c>
      <c r="L441" s="25" t="s">
        <v>2204</v>
      </c>
      <c r="M441" s="26" t="s">
        <v>42</v>
      </c>
      <c r="N441" s="57" t="s">
        <v>2155</v>
      </c>
      <c r="O441" s="35" t="s">
        <v>2205</v>
      </c>
      <c r="P441" s="18"/>
      <c r="Q441" s="22"/>
      <c r="R441" s="8"/>
      <c r="S441" s="8"/>
      <c r="T441" s="8"/>
      <c r="U441" s="8"/>
      <c r="V441" s="8"/>
      <c r="W441" s="18"/>
      <c r="X441" s="22"/>
      <c r="Y441" s="20" t="s">
        <v>1410</v>
      </c>
      <c r="Z441" s="21" t="str">
        <f t="shared" si="1"/>
        <v>{"id":"M3-MyM-13c-A-1-BR","stimulus":"&lt;p&gt;Para receber uma reunião em família, Eric montou duas mesas cujas medidas estão representadas na imagem a seguir. Complete as operações para calcular a área total ocupada pelas mesas.&lt;/p&gt;&lt;div style=\"display:flex; justify-content:center;\"&gt;&lt;div class=\"lemo-fixed-to-responsive\" style=\"max-width: 300px;max-height: 160px;position: relative;width: 100%;display: inline-block;\"&gt;\n\t&lt;img src=\"https://blueberry-assets.oneclick.es/M3_MyM_13c_3.svg\" alt=\"\" tabindex=\"0\"&gt;&lt;/img&gt;\n\t&lt;div class=\"lemo-graphie-container\" style=\"position: absolute;top: 0;left: 0;width: 105%;height: 100%;\"&gt;\n\t\t&lt;div class=\"lemo-graphie\" style=\"position: relative; width: 100%; height: 100%;\"&gt;\n\t\t\t&lt;span class=\"lemo-graphie-label\" style=\"position: absolute; left: 14%; top: 92%;\"&gt;{{Q1}} cm&lt;/span&gt;\n\t\t\t&lt;span class=\"lemo-graphie-label\" style=\"position: absolute; left: 52%; top: 92%;\"&gt;{{T2}} cm&lt;/span&gt;\n\t\t\t&lt;span class=\"lemo-graphie-label\" style=\"position: absolute; left: 79.5%; top: 47%; transform: rotate(-90deg);\"&gt;{{T1}} cm&lt;/span&gt;\n\t\t&lt;/div&gt;\n\t&lt;/div&gt;\n&lt;/div&gt;&lt;/div&gt;","template":"&lt;p style=\"text-align: center\"&gt;Área = {{T1}} × ({{Q1}} + {{T2}}) = {{T1}} × {{Q1}} + {{T1}} × {{T2}} = {{response}} + {{T3}} = {{response}} cm&lt;sup&gt;2&lt;/sup&gt;&lt;/p&gt;","hint":"&lt;p&gt;A área de um retângulo é calculada multiplicando-se a medida da base pela medida da altura.&lt;/p&gt;","feedback":"&lt;p&gt;A área de um retângulo é calculada multiplicando-se a medida da base pela medida da altura. Neste caso:&lt;/p&gt;&lt;p style=\"text-align: center\"&gt;Área = altura × base = {{T1}} × ({{Q1}} + {{T2}}) cm&lt;sup&gt;2&lt;/sup&gt;&lt;/p&gt;&lt;p&gt;Para resolver este cálculo, aplica-se a propiedade distributiva:&lt;/p&gt;&lt;p style=\"text-align: center\"&gt;Área = base × altura = {{T1}} × ({{Q1}} + {{T2}}) = {{T1}} × {{Q1}} + {{T1}} × {{T2}} = {{A1}} + {{T3}} = {{A2}} cm&lt;sup&gt;2&lt;/sup&gt;&lt;/p&gt;","seed":{"parameters":[{"name":"Q1","label":null,"min":45,"max":65,"step":1}],"calculated":[{"name":"T1","label":"{{function}}","function":"2*{{Q1}}","temp":true},{"name":"T2","label":"{{function}}","function":"3*{{Q1}}","temp":true},{"name":"T3","label":"{{function}}","function":"{{T1}}*{{T2}}","temp":true},{"name":"A1","label":"{{function}}","function":"{{Q1}}*{{T1}}"},{"name":"A2","label":"{{function}}","function":"{{T1}}*({{Q1}}+{{T2}})"}],"uniques":true},"algorithm":{"name":"calculateOperation","params":{"method":"equivLiteral","keyboard":"NUMERICAL"}}}</v>
      </c>
      <c r="AA441" s="21" t="s">
        <v>2209</v>
      </c>
      <c r="AB441" s="22" t="str">
        <f t="shared" si="2"/>
        <v>M3-MyM-13c-A-1</v>
      </c>
      <c r="AC441" s="22" t="str">
        <f t="shared" si="3"/>
        <v>M3-MyM-13c-A-1-BR</v>
      </c>
      <c r="AD441" s="20" t="s">
        <v>47</v>
      </c>
      <c r="AE441" s="24"/>
      <c r="AF441" s="9" t="s">
        <v>48</v>
      </c>
      <c r="AG441" s="9" t="s">
        <v>49</v>
      </c>
    </row>
    <row r="442" ht="112.5" customHeight="1">
      <c r="A442" s="9" t="s">
        <v>2186</v>
      </c>
      <c r="B442" s="69" t="s">
        <v>2187</v>
      </c>
      <c r="C442" s="9" t="s">
        <v>68</v>
      </c>
      <c r="D442" s="10" t="s">
        <v>36</v>
      </c>
      <c r="E442" s="11"/>
      <c r="F442" s="23" t="s">
        <v>2210</v>
      </c>
      <c r="G442" s="23"/>
      <c r="H442" s="38"/>
      <c r="I442" s="24" t="s">
        <v>481</v>
      </c>
      <c r="J442" s="24" t="s">
        <v>92</v>
      </c>
      <c r="K442" s="25" t="s">
        <v>2211</v>
      </c>
      <c r="L442" s="23" t="s">
        <v>2212</v>
      </c>
      <c r="M442" s="26" t="s">
        <v>42</v>
      </c>
      <c r="N442" s="57" t="s">
        <v>2155</v>
      </c>
      <c r="O442" s="35" t="s">
        <v>2213</v>
      </c>
      <c r="P442" s="18"/>
      <c r="Q442" s="22"/>
      <c r="R442" s="8"/>
      <c r="S442" s="8"/>
      <c r="T442" s="8"/>
      <c r="U442" s="8"/>
      <c r="V442" s="8"/>
      <c r="W442" s="18"/>
      <c r="X442" s="22"/>
      <c r="Y442" s="20" t="s">
        <v>1410</v>
      </c>
      <c r="Z442" s="21" t="str">
        <f t="shared" si="1"/>
        <v>{"id":"M3-MyM-13c-A-2-BR","stimulus":"&lt;p&gt;Durante a reforma na casa dela, Tatiana ampliou seu quarto para que ele ficasse com as medidas representadas na imagem a seguir. Complete as operações para calcular a nova área do quarto.&lt;/p&gt;&lt;div style=\"display:flex; justify-content:center;\"&gt;&lt;div class=\"lemo-fixed-to-responsive\" style=\"max-width: 300px;max-height: 160px;position: relative;width: 100%;display: inline-block;\"&gt;\n\t&lt;img src=\"https://blueberry-assets.oneclick.es/M3_MyM_13c_2.svg\" alt=\"\" tabindex=\"0\"&gt;&lt;/img&gt;\n\t&lt;div class=\"lemo-graphie-container\" style=\"position: absolute;top: 0;left: 0;width: 100%;height: 100%;\"&gt;\n\t\t&lt;div class=\"lemo-graphie\" style=\"position: relative; width: 100%; height: 100%;\"&gt;\n\t\t\t&lt;span class=\"lemo-graphie-label\" style=\"position: absolute; left: 20%; top: 79.5%;\"&gt;{{Q1}} m&lt;/span&gt;\n\t\t\t&lt;span class=\"lemo-graphie-label\" style=\"position: absolute; left: 59%; top: 79.5%;\"&gt;{{T1}} m&lt;/span&gt;\n\t\t\t&lt;span class=\"lemo-graphie-label\" style=\"position: absolute; left: 87%; top: 44%; transform: rotate(-90deg);\"&gt;{{Q1}} m&lt;/span&gt;\n\t\t&lt;/div&gt;\n\t&lt;/div&gt;\n&lt;/div&gt;&lt;/div&gt;","template":"&lt;p style=\"text-align: center\"&gt;Área = {{Q1}} × ({{Q1}} + {{T1}}) = {{Q1}} × {{Q1}} + {{Q1}} × {{T1}} = {{T2}} + {{response}} = {{response}} m&lt;sup&gt;2&lt;/sup&gt;&lt;/p&gt;","hint":"&lt;p&gt;A área de um retângulo é calculada multiplicando-se a medida da base pela medida da altura.&lt;/p&gt;","feedback":"&lt;p&gt;A área de um retângulo é calculada multiplicando-se a medida da base pela medida da altura. Neste caso:&lt;/p&gt;&lt;p style=\"text-align: center\"&gt;Área = altura × base = {{Q1}} × ({{Q1}} + {{T1}}) m&lt;sup&gt;2&lt;/sup&gt;&lt;/p&gt;&lt;p&gt;Para resolver este cálculo, aplica-se a propiedade distributiva:&lt;/p&gt;&lt;p style=\"text-align: center\"&gt;Área = {{Q1}} × ({{Q1}} + {{T1}}) = {{Q1}} × {{Q1}} + {{Q1}} × {{T1}} = {{T2}} + {{A1}} = {{A2}} m&lt;sup&gt;2&lt;/sup&gt;&lt;/p&gt;","seed":{"parameters":[{"name":"Q1","label":null,"min":3,"max":6,"step":1}],"calculated":[{"name":"T1","label":"{{function}}","function":"2*{{Q1}}","temp":true},{"name":"T2","label":"{{function}}","function":"{{Q1}}*{{Q1}}","temp":true},{"name":"A1","label":"{{function}}","function":"{{Q1}}*{{T1}}"},{"name":"A2","label":"{{function}}","function":"{{Q1}}*({{Q1}}+{{T1}})"}],"uniques":true},"algorithm":{"name":"calculateOperation","params":{"method":"equivLiteral","keyboard":"NUMERICAL"}}}</v>
      </c>
      <c r="AA442" s="21" t="s">
        <v>2214</v>
      </c>
      <c r="AB442" s="22" t="str">
        <f t="shared" si="2"/>
        <v>M3-MyM-13c-A-2</v>
      </c>
      <c r="AC442" s="22" t="str">
        <f t="shared" si="3"/>
        <v>M3-MyM-13c-A-2-BR</v>
      </c>
      <c r="AD442" s="20" t="s">
        <v>47</v>
      </c>
      <c r="AE442" s="24"/>
      <c r="AF442" s="9" t="s">
        <v>48</v>
      </c>
      <c r="AG442" s="9" t="s">
        <v>49</v>
      </c>
    </row>
    <row r="443" ht="112.5" customHeight="1">
      <c r="A443" s="9" t="s">
        <v>2186</v>
      </c>
      <c r="B443" s="69" t="s">
        <v>2187</v>
      </c>
      <c r="C443" s="9" t="s">
        <v>68</v>
      </c>
      <c r="D443" s="10" t="s">
        <v>36</v>
      </c>
      <c r="E443" s="11"/>
      <c r="F443" s="23" t="s">
        <v>2215</v>
      </c>
      <c r="G443" s="23"/>
      <c r="H443" s="38"/>
      <c r="I443" s="24" t="s">
        <v>481</v>
      </c>
      <c r="J443" s="24" t="s">
        <v>92</v>
      </c>
      <c r="K443" s="25" t="s">
        <v>2216</v>
      </c>
      <c r="L443" s="25" t="s">
        <v>2204</v>
      </c>
      <c r="M443" s="26" t="s">
        <v>42</v>
      </c>
      <c r="N443" s="57" t="s">
        <v>2155</v>
      </c>
      <c r="O443" s="35" t="s">
        <v>2217</v>
      </c>
      <c r="P443" s="18"/>
      <c r="Q443" s="22"/>
      <c r="R443" s="8"/>
      <c r="S443" s="8"/>
      <c r="T443" s="8"/>
      <c r="U443" s="8"/>
      <c r="V443" s="8"/>
      <c r="W443" s="18"/>
      <c r="X443" s="22"/>
      <c r="Y443" s="20" t="s">
        <v>1410</v>
      </c>
      <c r="Z443" s="21" t="str">
        <f t="shared" si="1"/>
        <v>{"id":"M3-MyM-13c-A-3-BR","stimulus":"&lt;p&gt;Como a piscina que ia construir parecia pequena, Davi mandou ampliá-la para ter as medidas que estão representadas na imagem a seguir. Complete as operações para calcular a nova área da piscina.&lt;/p&gt;&lt;div style=\"display:flex; justify-content:center;\"&gt;&lt;div class=\"lemo-fixed-to-responsive\" style=\"max-width: 300px;max-height: 160px;position: relative;width: 100%;display: inline-block;\"&gt;\n\t&lt;img src=\"https://blueberry-assets.oneclick.es/M3_MyM_13c_3.svg\" alt=\"\" tabindex=\"0\"&gt;&lt;/img&gt;\n\t&lt;div class=\"lemo-graphie-container\" style=\"position: absolute;top: 0;left: 0;width: 100%;height: 100%;\"&gt;\n\t\t&lt;div class=\"lemo-graphie\" style=\"position: relative; width: 100%; height: 100%;\"&gt;\n\t\t\t&lt;span class=\"lemo-graphie-label\" style=\"position: absolute; left: 16%; top: 92%;\"&gt;{{Q1}} m&lt;/span&gt;\n\t\t\t&lt;span class=\"lemo-graphie-label\" style=\"position: absolute; left: 53%; top: 92%;\"&gt;{{T2}} m&lt;/span&gt;\n\t\t\t&lt;span class=\"lemo-graphie-label\" style=\"position: absolute; left: 87.5%; top: 47%; transform: rotate(-90deg);\"&gt;{{T1}} m&lt;/span&gt;\n\t\t&lt;/div&gt;\n\t&lt;/div&gt;\n&lt;/div&gt;&lt;/div&gt;","template":"&lt;p style=\"text-align: center\"&gt;Área = {{T1}} × ({{Q1}} + {{T2}}) = {{T1}} × {{Q1}} + {{T1}} × {{T2}} = {{response}} + {{T3}} = {{response}} m&lt;sup&gt;2&lt;/sup&gt;&lt;/p&gt;","hint":"&lt;p&gt;A área de um retângulo é calculada multiplicando-se a medida da base pela medida da altura.&lt;/p&gt;","feedback":"&lt;p&gt;A área de um retângulo é calculada multiplicando-se a medida da base pela medida da altura. Neste caso:&lt;/p&gt;&lt;p style=\"text-align: center\"&gt;Área = altura × base = {{T1}} × ({{Q1}} + {{T2}}) m&lt;sup&gt;2&lt;/sup&gt;&lt;/p&gt;&lt;p&gt;Para resolver este cálculo, aplica-se a propiedade distributiva:&lt;/p&gt;&lt;p style=\"text-align: center\"&gt;Área = base × altura = {{T1}} × ({{Q1}} + {{T2}}) = {{T1}} × {{Q1}} + {{T1}} × {{T2}} = {{A1}} + {{T3}} = {{A2}} m&lt;sup&gt;2&lt;/sup&gt;&lt;/p&gt;","seed":{"parameters":[{"name":"Q1","label":null,"min":1,"max":4,"step":1}],"calculated":[{"name":"T1","label":"{{function}}","function":"2*{{Q1}}","temp":true},{"name":"T2","label":"{{function}}","function":"3*{{Q1}}","temp":true},{"name":"T3","label":"{{function}}","function":"{{T1}}*{{T2}}","temp":true},{"name":"A1","label":"{{function}}","function":"{{Q1}}*{{T1}}"},{"name":"A2","label":"{{function}}","function":"{{T1}}*({{Q1}}+{{T2}})"}],"uniques":true},"algorithm":{"name":"calculateOperation","params":{"method":"equivLiteral","keyboard":"NUMERICAL"}}}</v>
      </c>
      <c r="AA443" s="21" t="s">
        <v>2218</v>
      </c>
      <c r="AB443" s="22" t="str">
        <f t="shared" si="2"/>
        <v>M3-MyM-13c-A-3</v>
      </c>
      <c r="AC443" s="22" t="str">
        <f t="shared" si="3"/>
        <v>M3-MyM-13c-A-3-BR</v>
      </c>
      <c r="AD443" s="20" t="s">
        <v>47</v>
      </c>
      <c r="AE443" s="24"/>
      <c r="AF443" s="9" t="s">
        <v>48</v>
      </c>
      <c r="AG443" s="9" t="s">
        <v>49</v>
      </c>
    </row>
    <row r="444" ht="112.5" customHeight="1">
      <c r="A444" s="9" t="s">
        <v>2219</v>
      </c>
      <c r="B444" s="69" t="s">
        <v>2220</v>
      </c>
      <c r="C444" s="9" t="s">
        <v>35</v>
      </c>
      <c r="D444" s="10" t="s">
        <v>36</v>
      </c>
      <c r="E444" s="11"/>
      <c r="F444" s="13" t="s">
        <v>2221</v>
      </c>
      <c r="G444" s="13"/>
      <c r="H444" s="8"/>
      <c r="I444" s="20" t="s">
        <v>481</v>
      </c>
      <c r="J444" s="20" t="s">
        <v>278</v>
      </c>
      <c r="K444" s="13" t="s">
        <v>2222</v>
      </c>
      <c r="L444" s="13" t="s">
        <v>2223</v>
      </c>
      <c r="M444" s="20" t="s">
        <v>291</v>
      </c>
      <c r="N444" s="8"/>
      <c r="O444" s="8"/>
      <c r="P444" s="18"/>
      <c r="Q444" s="22"/>
      <c r="R444" s="23"/>
      <c r="S444" s="23" t="s">
        <v>2224</v>
      </c>
      <c r="T444" s="23" t="s">
        <v>2225</v>
      </c>
      <c r="U444" s="23" t="s">
        <v>2226</v>
      </c>
      <c r="V444" s="18"/>
      <c r="W444" s="18"/>
      <c r="X444" s="22"/>
      <c r="Y444" s="20" t="s">
        <v>1410</v>
      </c>
      <c r="Z444" s="21" t="str">
        <f t="shared" si="1"/>
        <v>{"id":"M3-MyM-13d-I-1-BR","seed":{"parameters":[{"name":"Q1","label":null,"list":[2,3,4,5]},{"name":"Q2","label":null,"min":1,"max":10,"step":1},{"name":"Q3","label":null,"min":1,"max":10,"step":1},{"name":"Q4","label":null,"min":1,"max":10,"step":1},{"name":"Q5","label":null,"min":1,"max":10,"step":1}],"uniques":true},"scaffolding":[{"id":"step-0","stimulus":"&lt;p&gt;Selecione a medida da área da figura a seguir.&lt;/p&gt;&lt;div style=\"display:flex; justify-content:center;\"&gt;&lt;div class=\"lemo-fixed-to-responsive\" style=\"max-width: 300px;max-height: 220px;position: relative;width: 100%;display: inline-block;\"&gt;\n\t&lt;img src=\"https://blueberry-assets.oneclick.es/M3_MyM_13d_1.svg\" alt=\"\" tabindex=\"0\"&gt;&lt;/img&gt;\n\t&lt;div class=\"lemo-graphie-container\" style=\"position: absolute;top: 0;left: 0;width: 100%;height: 100%;\"&gt;\n\t\t&lt;div class=\"lemo-graphie\" style=\"position: relative; width: 100%; height: 100%;\"&gt;\n\t\t\t&lt;span class=\"lemo-graphie-label\" style=\"position: absolute; left: 21.4151%; top: 2.5766%;\"&gt;{{T1}} cm&lt;/span&gt;\n\t\t\t&lt;span class=\"lemo-graphie-label\" style=\"position: absolute; left: 42.1364%; top: 86.8384%;\"&gt;{{T3}} cm&lt;/span&gt;\n\t\t\t&lt;span class=\"lemo-graphie-label\" style=\"position: absolute; left: 82.9543%; top: 69.8502%;transform:rotate(-90deg)\"&gt;{{Q1}} cm&lt;/span&gt;\n\t\t\t&lt;span class=\"lemo-graphie-label\" style=\"position: absolute; left: 2.5%; top: 43.9682%;transform:rotate(-90deg)\"&gt;{{T2}} cm&lt;/span&gt;\n\t\t&lt;/div&gt;\n\t&lt;/div&gt;\n&lt;/div&gt;&lt;/div&gt;","seed":{"calculated":[{"name":"T1","label":"{{function}}","function":"2*{{Q1}}","temp":true},{"name":"T2","label":"{{function}}","function":"4*{{Q1}}","temp":true},{"name":"T3","label":"{{function}}","function":"5*{{Q1}}","temp":true},{"name":"T4","label":"{{function}}","function":"11*{{Q1}}*{{Q1}}","temp":true},{"name":"T5","label":"{{function}}","function":"11*{{Q1}}*{{Q1}}+{{Q2}}","temp":true},{"name":"T6","label":"{{function}}","function":"11*{{Q1}}*{{Q1}}+{{Q3}}","temp":true},{"name":"T7","label":"{{function}}","function":"11*{{Q1}}*{{Q1}}-{{Q4}}","temp":true},{"name":"T8","label":"{{function}}","function":"11*{{Q1}}*{{Q1}}-{{Q5}}","temp":true},{"name":"A1","label":"Área = {{T4}} cm&lt;sup&gt;2&lt;/sup&gt;"},{"name":"A2","label":"Área = {{T5}} cm&lt;sup&gt;2&lt;/sup&gt;","incorrect":true},{"name":"A3","label":"Área = {{T6}} cm&lt;sup&gt;2&lt;/sup&gt;","incorrect":true},{"name":"A4","label":"Área = {{T7}} cm&lt;sup&gt;2&lt;/sup&gt;","incorrect":true},{"name":"A5","label":"Área = {{T8}} cm&lt;sup&gt;2&lt;/sup&gt;","incorrect":true}]},"algorithm":{"name":"trueFalse","template":"Multiple choice – standard","params":{"countCorrect":1,"countIncorrect":2,"showCheckIcon":false,
                    "columns": 3}}},{"id":"step-1","stimulus":"&lt;p&gt;Primeiramente é preciso dividir a figura em dois retângulos. Qual o comprimento do lado indicado com um ponto de interrogação?&lt;/p&gt;","template":"&lt;table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43%; top: 2.4704%;\"&gt;{{T1}} cm&lt;/span&gt;\n\t\t\t&lt;span class=\"lemo-graphie-label\" style=\"position: absolute; left: 24%; top: 43.1664%;transform:rotate(-90deg)\"&gt;{{T2}} cm&lt;/span&gt;\n\t\t&lt;/div&gt;\n\t&lt;/div&gt;\n&lt;/div&gt;&lt;/div&gt;&lt;/td&gt;&lt;td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70%; top: 70%;transform:rotate(-90deg)\"&gt;{{Q1}} cm&lt;/span&gt;\n\t\t\t&lt;span class=\"lemo-graphie-label\" style=\"position: absolute; left: 47.4079%; top: 86.4870%;\"&gt;&lt;b&gt;?&lt;/b&gt;&lt;/span&gt;\n\t\t&lt;/div&gt;\n\t&lt;/div&gt;\n&lt;/div&gt;&lt;/div&gt;&lt;/td&gt;&lt;/tr&gt;&lt;tr&gt;&lt;td style=\"width: 50%; text-align: center; border: none;\"&gt;&lt;div style=\"display:flex; justify-content:center;\"&gt;&lt;/div&gt;&lt;/td&gt;&lt;td style=\"width: 50%; text-align: center; border: none;\"&gt;&lt;div style=\"display:flex; justify-content:center;\"&gt;&lt;span class=\"no-break\"&gt;? = {{response}} cm&lt;/span&gt;&lt;/div&gt;&lt;/td&gt;&lt;/tr&gt;&lt;/tbody&gt;&lt;/table&gt;","seed":{"calculated":[{"name":"T1","label":"{{function}}","function":"2*{{Q1}}","temp":true},{"name":"T2","label":"{{function}}","function":"4*{{Q1}}","temp":true},{"name":"1-A1","label":"{{function}}","function":"3*{{Q1}}"}]},"algorithm":{"name":"calculateOperation","params":{"method":"equivLiteral","keyboard":"NUMERICAL"}}},{"id":"step-2","stimulus":"&lt;p&gt;Em seguida, calcule as medidas das áreas dos dois retângulos.&lt;/p&gt;","template":"&lt;table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43%; top: 2.4704%;\"&gt;{{T1}} cm&lt;/span&gt;\n\t\t\t&lt;span class=\"lemo-graphie-label\" style=\"position: absolute; left: 24%; top: 43.1664%;transform:rotate(-90deg)\"&gt;{{T2}} cm&lt;/span&gt;\n\t\t&lt;/div&gt;\n\t&lt;/div&gt;\n&lt;/div&gt;&lt;/div&gt;&lt;/td&gt;&lt;td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70%; top: 70%;transform:rotate(-90deg)\"&gt;{{Q1}} cm&lt;/span&gt;\n\t\t\t&lt;span class=\"lemo-graphie-label\" style=\"position: absolute; left: 44.4079%; top: 86.4870%;\"&gt;{{T11}} cm&lt;/span&gt;\n\t\t&lt;/div&gt;\n\t&lt;/div&gt;\n&lt;/div&gt;&lt;/div&gt;&lt;/td&gt;&lt;/tr&gt;&lt;tr&gt;&lt;td style=\"width: 50%; text-align: center; border: none;\"&gt;&lt;div style=\"display:flex; justify-content:center;\"&gt;&lt;span class=\"no-break\"&gt;Área = {{response}} cm&lt;sup&gt;2&lt;/sup&gt;&lt;/span&gt;&lt;/div&gt;&lt;/td&gt;&lt;td style=\"width: 50%; text-align: center; border: none;\"&gt;&lt;div style=\"display:flex; justify-content:center;\"&gt;&lt;span class=\"no-break\"&gt;Área = {{response}} cm&lt;sup&gt;2&lt;/sup&gt;&lt;/span&gt;&lt;/div&gt;&lt;/td&gt;&lt;/tr&gt;&lt;/tbody&gt;&lt;/table&gt;","seed":{"calculated":[{"name":"T1","label":"{{function}}","function":"2*{{Q1}}","temp":true},{"name":"T2","label":"{{function}}","function":"4*{{Q1}}","temp":true},{"name":"T11","label":"{{function}}","function":"3*{{Q1}}","temp":true},{"name":"2-A2","label":"{{function}}","function":"8*{{Q1}}*{{Q1}}"},{"name":"2-A3","label":"{{function}}","function":"3*{{Q1}}*{{Q1}}"}]},"algorithm":{"name":"calculateOperation","params":{"method":"equivLiteral","keyboard":"NUMERICAL"}}},{"id":"step-3","stimulus":"&lt;p&gt;Por fim, calcule a área total.&lt;/p&gt;&lt;table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43%; top: 2.4704%;\"&gt;{{T1}} cm&lt;/span&gt;\n\t\t\t&lt;span class=\"lemo-graphie-label\" style=\"position: absolute; left: 24%; top: 43.1664%;transform:rotate(-90deg)\"&gt;{{T2}} cm&lt;/span&gt;\n\t\t&lt;/div&gt;\n\t&lt;/div&gt;\n&lt;/div&gt;&lt;/div&gt;&lt;/td&gt;&lt;td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70%; top: 70%;transform:rotate(-90deg)\"&gt;{{Q1}} cm&lt;/span&gt;\n\t\t\t&lt;span class=\"lemo-graphie-label\" style=\"position: absolute; left: 44.4079%; top: 86.4870%;\"&gt;{{T11}} cm&lt;/span&gt;\n\t\t&lt;/div&gt;\n\t&lt;/div&gt;\n&lt;/div&gt;&lt;/div&gt;&lt;/td&gt;&lt;/tr&gt;&lt;/tbody&gt;&lt;/table&gt;","template":"&lt;p style=\"text-align: center\"&gt;Área = {{T9}} cm&lt;sup&gt;2&lt;/sup&gt; + {{T10}} cm&lt;sup&gt;2&lt;/sup&gt; = {{response}} cm&lt;sup&gt;2&lt;/sup&gt;&lt;/p&gt;","seed":{"calculated":[{"name":"T1","label":"{{function}}","function":"2*{{Q1}}","temp":true},{"name":"T2","label":"{{function}}","function":"4*{{Q1}}","temp":true},{"name":"T9","label":"{{function}}","function":"8*{{Q1}}*{{Q1}}","temp":true},{"name":"T10","label":"{{function}}","function":"3*{{Q1}}*{{Q1}}","temp":true},{"name":"T11","label":"{{function}}","function":"3*{{Q1}}","temp":true},{"name":"3-A4","label":"{{function}}","function":"11*{{Q1}}*{{Q1}}"}]},"algorithm":{"name":"calculateOperation","params":{"method":"equivLiteral","keyboard":"NUMERICAL"}}}]}</v>
      </c>
      <c r="AA444" s="21" t="s">
        <v>2227</v>
      </c>
      <c r="AB444" s="22" t="str">
        <f t="shared" si="2"/>
        <v>M3-MyM-13d-I-1</v>
      </c>
      <c r="AC444" s="22" t="str">
        <f t="shared" si="3"/>
        <v>M3-MyM-13d-I-1-BR</v>
      </c>
      <c r="AD444" s="20" t="s">
        <v>47</v>
      </c>
      <c r="AE444" s="24"/>
      <c r="AF444" s="9" t="s">
        <v>48</v>
      </c>
      <c r="AG444" s="9" t="s">
        <v>49</v>
      </c>
    </row>
    <row r="445" ht="112.5" customHeight="1">
      <c r="A445" s="9" t="s">
        <v>2219</v>
      </c>
      <c r="B445" s="69" t="s">
        <v>2220</v>
      </c>
      <c r="C445" s="9" t="s">
        <v>35</v>
      </c>
      <c r="D445" s="10" t="s">
        <v>36</v>
      </c>
      <c r="E445" s="11"/>
      <c r="F445" s="13" t="s">
        <v>2228</v>
      </c>
      <c r="G445" s="13"/>
      <c r="H445" s="8"/>
      <c r="I445" s="20" t="s">
        <v>481</v>
      </c>
      <c r="J445" s="20" t="s">
        <v>278</v>
      </c>
      <c r="K445" s="13" t="s">
        <v>2229</v>
      </c>
      <c r="L445" s="13" t="s">
        <v>2230</v>
      </c>
      <c r="M445" s="20" t="s">
        <v>291</v>
      </c>
      <c r="N445" s="8"/>
      <c r="O445" s="8"/>
      <c r="P445" s="18"/>
      <c r="Q445" s="22"/>
      <c r="R445" s="23"/>
      <c r="S445" s="23" t="s">
        <v>2231</v>
      </c>
      <c r="T445" s="23" t="s">
        <v>2232</v>
      </c>
      <c r="U445" s="23" t="s">
        <v>2233</v>
      </c>
      <c r="V445" s="18"/>
      <c r="W445" s="18"/>
      <c r="X445" s="22"/>
      <c r="Y445" s="20" t="s">
        <v>1410</v>
      </c>
      <c r="Z445" s="21" t="str">
        <f t="shared" si="1"/>
        <v>{"id":"M3-MyM-13d-I-2-BR","seed":{"parameters":[{"name":"Q1","label":null,"list":[2,3,4,5]},{"name":"Q2","label":null,"min":1,"max":10,"step":1},{"name":"Q3","label":null,"min":1,"max":10,"step":1},{"name":"Q4","label":null,"min":1,"max":10,"step":1},{"name":"Q5","label":null,"min":1,"max":10,"step":1}],"uniques":true},"scaffolding":[{"id":"step-0","stimulus":"&lt;p&gt;Selecione a medida da área da figura a seguir.&lt;/p&gt;&lt;div style=\"display:flex; justify-content:center;\"&gt;&lt;div class=\"lemo-fixed-to-responsive\" style=\"max-width: 400px;max-height: 733px;position: relative;width: 100%;display: inline-block;\"&gt;\n\t&lt;img src=\"https://blueberry-assets.oneclick.es/M3_MyM_13d_2.svg\" alt=\"\" tabindex=\"0\"&gt;&lt;/img&gt;\n\t&lt;div class=\"lemo-graphie-container\" style=\"position: absolute;top: 0;left: 0;width: 100%;height: 100%;\"&gt;\n\t\t&lt;div class=\"lemo-graphie\" style=\"position: relative; width: 100%; height: 100%;\"&gt;\n\t\t\t&lt;span class=\"lemo-graphie-label\" style=\"position: absolute; left: 74%; top: 7%;\"&gt;{{Q1}} cm&lt;/span&gt;\n\t\t\t&lt;span class=\"lemo-graphie-label\" style=\"position: absolute; left: 47%; top: 86.5%;\"&gt;{{T2}} cm&lt;/span&gt;\n\t\t\t&lt;span class=\"lemo-graphie-label\" style=\"position: absolute; left: 2%; top: 59.5%; transform: rotate(-90deg);\"&gt;{{T1}} cm&lt;/span&gt;\n\t\t\t&lt;span class=\"lemo-graphie-label\" style=\"position: absolute; left: 88%; top: 50%; transform: rotate(-90deg);\"&gt;{{T3}} cm&lt;/span&gt;\n\t\t&lt;/div&gt;\n\t&lt;/div&gt;\n&lt;/div&gt;&lt;/div&gt;","seed":{"calculated":[{"name":"T1","label":"{{function}}","function":"2*{{Q1}}","temp":true},{"name":"T2","label":"{{function}}","function":"4*{{Q1}}","temp":true},{"name":"T3","label":"{{function}}","function":"3*{{Q1}}","temp":true},{"name":"T4","label":"{{function}}","function":"9*{{Q1}}*{{Q1}}","temp":true},{"name":"T5","label":"{{function}}","function":"9*{{Q1}}*{{Q1}}+{{Q2}}","temp":true},{"name":"T6","label":"{{function}}","function":"9*{{Q1}}*{{Q1}}+{{Q3}}","temp":true},{"name":"T7","label":"{{function}}","function":"9*{{Q1}}*{{Q1}}-{{Q4}}","temp":true},{"name":"T8","label":"{{function}}","function":"9*{{Q1}}*{{Q1}}-{{Q5}}","temp":true},{"name":"A1","label":"Área = {{T4}} cm&lt;sup&gt;2&lt;/sup&gt;"},{"name":"A2","label":"Área = {{T5}} cm&lt;sup&gt;2&lt;/sup&gt;","incorrect":true},{"name":"A3","label":"Área = {{T6}} cm&lt;sup&gt;2&lt;/sup&gt;","incorrect":true},{"name":"A4","label":"Área = {{T7}} cm&lt;sup&gt;2&lt;/sup&gt;","incorrect":true},{"name":"A5","label":"Área = {{T8}} cm&lt;sup&gt;2&lt;/sup&gt;","incorrect":true}]},"algorithm":{"name":"trueFalse","template":"Multiple choice – standard","params":{"countCorrect":1,"countIncorrect":2,"showCheckIcon":false,
                    "columns": 3}}},{"id":"step-1","stimulus":"&lt;p&gt;Primeiramente é preciso dividir a figura em dois retângulos. Qual o comprimento do lado indicado com um ponto de interrogação?&lt;/p&gt;","template":"&lt;table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48.4547%; top: 86.2755%;\"&gt;&lt;strong&gt;?&lt;/strong&gt;&lt;/span&gt;\n\t\t\t&lt;span class=\"lemo-graphie-label\" style=\"position: absolute; left: 11.8575%; top: 60.5336%; transform: rotate(-90deg);\"&gt;{{T1}}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59%; top: 48%; transform: rotate(-90deg);\"&gt;{{T3}} cm&lt;/span&gt;\n\t\t\t&lt;span class=\"lemo-graphie-label\" style=\"position: absolute; left: 45.5%; top: 7%;\"&gt;{{Q1}} cm&lt;/span&gt;\n\t\t&lt;/div&gt;\n\t&lt;/div&gt;\n&lt;/div&gt;&lt;/div&gt;&lt;/td&gt;&lt;/tr&gt;&lt;tr&gt;&lt;td style=\"width: 50%; text-align: center; border: none;\"&gt;&lt;div style=\"display:flex; justify-content:center;\"&gt;&lt;span class=\"no-break\"&gt;? = {{response}} cm&lt;/span&gt;&lt;/td&gt;&lt;td style=\"width: 50%; text-align: center; border: none;\"&gt;&lt;/div&gt;&lt;/td&gt;&lt;/tr&gt;&lt;/tbody&gt;&lt;/table&gt;","seed":{"calculated":[{"name":"T1","label":"{{function}}","function":"2*{{Q1}}","temp":true},{"name":"T3","label":"{{function}}","function":"3*{{Q1}}","temp":true},{"name":"1-A1","label":"{{function}}","function":"3*{{Q1}}"}]},"algorithm":{"name":"calculateOperation","params":{"method":"equivLiteral","keyboard":"NUMERICAL"}}},{"id":"step-2","stimulus":"&lt;p&gt;Em seguida, calcule as medidas das áreas dos dois retângulos.&lt;/p&gt;","template":"&lt;table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46.5%; top: 86%;\"&gt;{{T11}} cm&lt;/span&gt;\n\t\t\t&lt;span class=\"lemo-graphie-label\" style=\"position: absolute; left: 11.8575%; top: 60.5336%; transform: rotate(-90deg);\"&gt;{{T1}}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59%; top: 48%; transform: rotate(-90deg);\"&gt;{{T3}} cm&lt;/span&gt;\n\t\t\t&lt;span class=\"lemo-graphie-label\" style=\"position: absolute; left: 45.5%; top: 7%;\"&gt;{{Q1}} cm&lt;/span&gt;\n\t\t&lt;/div&gt;\n\t&lt;/div&gt;\n&lt;/div&gt;&lt;/div&gt;&lt;/td&gt;&lt;/tr&gt;&lt;tr&gt;&lt;td style=\"width: 50%; text-align: center; border: none;\"&gt;&lt;div style=\"display:flex; justify-content:center;\"&gt;&lt;span class=\"no-break\"&gt;Área = {{response}} cm&lt;sup&gt;2&lt;/sup&gt;&lt;/span&gt;&lt;/div&gt;&lt;/td&gt;&lt;td style=\"width: 50%; text-align: center; border: none;\"&gt;&lt;div style=\"display:flex; justify-content:center;\"&gt;&lt;span class=\"no-break\"&gt;Área = {{response}} cm&lt;sup&gt;2&lt;/sup&gt;&lt;/span&gt;&lt;/div&gt;&lt;/td&gt;&lt;/tr&gt;&lt;/tbody&gt;&lt;/table&gt;","seed":{"calculated":[{"name":"T11","label":"{{function}}","function":"3*{{Q1}}","temp":true},{"name":"T1","label":"{{function}}","function":"2*{{Q1}}","temp":true},{"name":"T3","label":"{{function}}","function":"3*{{Q1}}","temp":true},{"name":"2-A2","label":"{{function}}","function":"6*{{Q1}}*{{Q1}}"},{"name":"2-A3","label":"{{function}}","function":"3*{{Q1}}*{{Q1}}"}]},"algorithm":{"name":"calculateOperation","params":{"method":"equivLiteral","keyboard":"NUMERICAL"}}},{"id":"step-3","stimulus":"&lt;p&gt;Por fim, calcule a área total.&lt;/p&gt;&lt;table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46.5%; top: 86%;\"&gt;{{T11}} cm&lt;/span&gt;\n\t\t\t&lt;span class=\"lemo-graphie-label\" style=\"position: absolute; left: 11.8575%; top: 60.5336%; transform: rotate(-90deg);\"&gt;{{T1}}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59%; top: 48%; transform: rotate(-90deg);\"&gt;{{T3}} cm&lt;/span&gt;\n\t\t\t&lt;span class=\"lemo-graphie-label\" style=\"position: absolute; left: 45.5%; top: 7%;\"&gt;{{Q1}} cm&lt;/span&gt;\n\t\t&lt;/div&gt;\n\t&lt;/div&gt;\n&lt;/div&gt;&lt;/div&gt;&lt;/td&gt;&lt;/tr&gt;&lt;/tbody&gt;&lt;/table&gt;","template":"&lt;p style=\"text-align: center\"&gt;Área = {{T9}} cm&lt;sup&gt;2&lt;/sup&gt; + {{T10}} cm&lt;sup&gt;2&lt;/sup&gt; = {{response}} cm&lt;sup&gt;2&lt;/sup&gt;&lt;/p&gt;","seed":{"calculated":[{"name":"T1","label":"{{function}}","function":"2*{{Q1}}","temp":true},{"name":"T3","label":"{{function}}","function":"3*{{Q1}}","temp":true},{"name":"T9","label":"{{function}}","function":"6*{{Q1}}*{{Q1}}","temp":true},{"name":"T10","label":"{{function}}","function":"3*{{Q1}}*{{Q1}}","temp":true},{"name":"T11","label":"{{function}}","function":"3*{{Q1}}","temp":true},{"name":"3-A4","label":"{{function}}","function":"9*{{Q1}}*{{Q1}}"}]},"algorithm":{"name":"calculateOperation","params":{"method":"equivLiteral","keyboard":"NUMERICAL"}}}]}</v>
      </c>
      <c r="AA445" s="21" t="s">
        <v>2234</v>
      </c>
      <c r="AB445" s="22" t="str">
        <f t="shared" si="2"/>
        <v>M3-MyM-13d-I-2</v>
      </c>
      <c r="AC445" s="22" t="str">
        <f t="shared" si="3"/>
        <v>M3-MyM-13d-I-2-BR</v>
      </c>
      <c r="AD445" s="20" t="s">
        <v>47</v>
      </c>
      <c r="AE445" s="24"/>
      <c r="AF445" s="9" t="s">
        <v>48</v>
      </c>
      <c r="AG445" s="9" t="s">
        <v>49</v>
      </c>
    </row>
    <row r="446" ht="112.5" customHeight="1">
      <c r="A446" s="9" t="s">
        <v>2219</v>
      </c>
      <c r="B446" s="69" t="s">
        <v>2220</v>
      </c>
      <c r="C446" s="9" t="s">
        <v>50</v>
      </c>
      <c r="D446" s="10" t="s">
        <v>36</v>
      </c>
      <c r="E446" s="11"/>
      <c r="F446" s="13" t="s">
        <v>2235</v>
      </c>
      <c r="G446" s="13"/>
      <c r="H446" s="8"/>
      <c r="I446" s="20" t="s">
        <v>481</v>
      </c>
      <c r="J446" s="20" t="s">
        <v>92</v>
      </c>
      <c r="K446" s="13" t="s">
        <v>2236</v>
      </c>
      <c r="L446" s="13" t="s">
        <v>2237</v>
      </c>
      <c r="M446" s="20" t="s">
        <v>291</v>
      </c>
      <c r="N446" s="8"/>
      <c r="O446" s="8"/>
      <c r="P446" s="18"/>
      <c r="Q446" s="22"/>
      <c r="R446" s="23"/>
      <c r="S446" s="23" t="s">
        <v>2238</v>
      </c>
      <c r="T446" s="23" t="s">
        <v>2239</v>
      </c>
      <c r="U446" s="23" t="s">
        <v>2240</v>
      </c>
      <c r="V446" s="18"/>
      <c r="W446" s="18"/>
      <c r="X446" s="22"/>
      <c r="Y446" s="20" t="s">
        <v>1410</v>
      </c>
      <c r="Z446" s="21" t="str">
        <f t="shared" si="1"/>
        <v>{"id":"M3-MyM-13d-E-1-BR","seed":{"parameters":[{"name":"Q1","label":null,"list":[2,3,4,5]}],"uniques":true},"scaffolding":[{"id":"step-0","stimulus":"&lt;p&gt;Calcule a área do seguinte polígono.&lt;/p&gt;&lt;div style=\"display:flex; justify-content:center;\"&gt;&lt;div class=\"lemo-fixed-to-responsive\" style=\"max-width: 400px;max-height: 733px;position: relative;width: 100%;display: inline-block;\"&gt;\n\t&lt;img src=\"https://blueberry-assets.oneclick.es/M3_MyM_13d_3.svg\" alt=\"\" tabindex=\"0\"&gt;&lt;/img&gt;\n\t&lt;div class=\"lemo-graphie-container\" style=\"position: absolute;top: 0;left: 0;width: 100%;height: 100%;\"&gt;\n\t\t&lt;div class=\"lemo-graphie\" style=\"position: relative; width: 100%; height: 100%;\"&gt;\n\t\t\t&lt;span class=\"lemo-graphie-label\" style=\"position: absolute; left: 44%; top: 19.5%; transform: rotate(-90deg);\"&gt;{{Q1}} cm&lt;/span&gt;\n\t\t\t&lt;span class=\"lemo-graphie-label\" style=\"position: absolute; left: 30.5%; top: 1.5%;\"&gt;{{Q1}} cm&lt;/span&gt;&lt;span class=\"lemo-graphie-label\" style=\"position: absolute; left: 74%; top: 47%; transform: rotate(-90deg);\"&gt;{{Q1}} cm&lt;/span&gt;\n\t\t\t&lt;span class=\"lemo-graphie-label\" style=\"position: absolute; left: 44%; top: 75%; transform: rotate(-90deg);\"&gt;{{Q1}} cm&lt;/span&gt;\n\t\t\t&lt;span class=\"lemo-graphie-label\" style=\"position: absolute; left: 56%; top: 64.5%;\"&gt;{{T1}} cm&lt;/span&gt;\n\t\t&lt;/div&gt;\n\t&lt;/div&gt;\n&lt;/div&gt;&lt;/div&gt;","template":"A área mede {{response}} cm&lt;sup&gt;2&lt;/sup&gt;.","seed":{"calculated":[{"name":"T1","label":"{{function}}","function":"2*{{Q1}}","temp":true},{"name":"A1","label":"{{function}}","function":"5*{{Q1}}*{{Q1}}"}]},"algorithm":{"name":"calculateOperation","params":{"method":"equivLiteral","keyboard":"NUMERICAL"}}},{"id":"step-1","stimulus":"&lt;p&gt;Primeiramente é preciso dividir a figura em dois retângulos. Qual o comprimento do lado indicado com um ponto de interrogação?&lt;/p&gt;","template":"&lt;table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34%; top: 47%;\"&gt;&lt;strong&gt;?&lt;/strong&gt;&lt;/span&gt;\n\t\t\t&lt;span class=\"lemo-graphie-label\" style=\"position: absolute; left: 45%; top: 1%;\"&gt;{{Q1}}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cm&lt;/span&gt;\n\t\t&lt;/div&gt;\n\t&lt;/div&gt;\n&lt;/div&gt;&lt;/div&gt;&lt;/td&gt;&lt;/tr&gt;&lt;tr&gt;&lt;td style=\"width: 50%; text-align: center; border: none;\"&gt;&lt;div style=\"display:flex; justify-content:center;\"&gt;&lt;span class=\"no-break\"&gt;? = {{response}} cm&lt;/span&gt;&lt;/div&gt;&lt;/td&gt;&lt;td style=\"width: 50%; text-align: center; border: none;\"&gt;&lt;/td&gt;&lt;/tr&gt;&lt;/tbody&gt;&lt;/table&gt;","seed":{"calculated":[{"name":"T1","label":"{{function}}","function":"2*{{Q1}}","temp":true},{"name":"1-A1","label":"{{function}}","function":"3*{{Q1}}"}]},"algorithm":{"name":"calculateOperation","params":{"method":"equivLiteral","keyboard":"NUMERICAL"}}},{"id":"step-2","stimulus":"&lt;p&gt;Em seguida, calcule as medidas das áreas dos dois retângulos.&lt;/p&gt;","template":"&lt;table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31%; top: 46%; transform: rotate(-90deg);\"&gt;{{T2}} cm&lt;/span&gt;\n\t\t\t&lt;span class=\"lemo-graphie-label\" style=\"position: absolute; left: 45%; top: 1%;\"&gt;{{Q1}}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cm&lt;/span&gt;\n\t\t&lt;/div&gt;\n\t&lt;/div&gt;\n&lt;/div&gt;&lt;/div&gt;&lt;/td&gt;&lt;/tr&gt;&lt;tr&gt;&lt;td style=\"width: 50%; text-align: center; border: none;\"&gt;&lt;div style=\"display:flex; justify-content:center;\"&gt;&lt;span class=\"no-break\"&gt;Área = {{response}} cm&lt;sup&gt;2&lt;/sup&gt;&lt;/span&gt;&lt;/div&gt;&lt;/td&gt;&lt;td style=\"width: 50%; text-align: center; border: none;\"&gt;&lt;div style=\"display:flex; justify-content:center;\"&gt;&lt;span class=\"no-break\"&gt;Área = {{response}} cm&lt;sup&gt;2&lt;/sup&gt;&lt;/span&gt;&lt;/div&gt;&lt;/td&gt;&lt;/tr&gt;&lt;/tbody&gt;&lt;/table&gt;","seed":{"calculated":[{"name":"T1","label":"{{function}}","function":"2*{{Q1}}","temp":true},{"name":"T2","label":"{{function}}","function":"3*{{Q1}}","temp":true},{"name":"2-A2","label":"{{function}}","function":"3*{{Q1}}*{{Q1}}"},{"name":"2-A3","label":"{{function}}","function":"2*{{Q1}}*{{Q1}}"}]},"algorithm":{"name":"calculateOperation","params":{"method":"equivLiteral","keyboard":"NUMERICAL"}}},{"id":"step-3","stimulus":"&lt;p&gt;Por fim, calcule a área total.&lt;/p&gt;&lt;table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31%; top: 46%; transform: rotate(-90deg);\"&gt;{{T2}} cm&lt;/span&gt;\n\t\t\t&lt;span class=\"lemo-graphie-label\" style=\"position: absolute; left: 45%; top: 1%;\"&gt;{{Q1}}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cm&lt;/span&gt;\n\t\t&lt;/div&gt;\n\t&lt;/div&gt;\n&lt;/div&gt;&lt;/div&gt;&lt;/td&gt;&lt;/tr&gt;&lt;/tbody&gt;&lt;/table&gt;","template":"&lt;p style=\"text-align: center\"&gt;Área = {{T3}} cm&lt;sup&gt;2&lt;/sup&gt; + {{T4}} cm&lt;sup&gt;2&lt;/sup&gt; = {{response}} cm&lt;sup&gt;2&lt;/sup&gt;&lt;/p&gt;","seed":{"calculated":[{"name":"T1","label":"{{function}}","function":"2*{{Q1}}","temp":true},{"name":"T2","label":"{{function}}","function":"3*{{Q1}}","temp":true},{"name":"T3","label":"{{function}}","function":"3*{{Q1}}*{{Q1}}","temp":true},{"name":"T4","label":"{{function}}","function":"2*{{Q1}}*{{Q1}}","temp":true},{"name":"3-A4","label":"{{function}}","function":"5*{{Q1}}*{{Q1}}"}]},"algorithm":{"name":"calculateOperation","params":{"method":"equivLiteral","keyboard":"NUMERICAL"}}}]}</v>
      </c>
      <c r="AA446" s="21" t="s">
        <v>2241</v>
      </c>
      <c r="AB446" s="22" t="str">
        <f t="shared" si="2"/>
        <v>M3-MyM-13d-E-1</v>
      </c>
      <c r="AC446" s="22" t="str">
        <f t="shared" si="3"/>
        <v>M3-MyM-13d-E-1-BR</v>
      </c>
      <c r="AD446" s="20" t="s">
        <v>47</v>
      </c>
      <c r="AE446" s="24"/>
      <c r="AF446" s="9" t="s">
        <v>48</v>
      </c>
      <c r="AG446" s="9" t="s">
        <v>49</v>
      </c>
    </row>
    <row r="447" ht="112.5" customHeight="1">
      <c r="A447" s="9" t="s">
        <v>2219</v>
      </c>
      <c r="B447" s="69" t="s">
        <v>2220</v>
      </c>
      <c r="C447" s="9" t="s">
        <v>50</v>
      </c>
      <c r="D447" s="10" t="s">
        <v>36</v>
      </c>
      <c r="E447" s="11"/>
      <c r="F447" s="13" t="s">
        <v>2242</v>
      </c>
      <c r="G447" s="13"/>
      <c r="H447" s="8"/>
      <c r="I447" s="20" t="s">
        <v>481</v>
      </c>
      <c r="J447" s="20" t="s">
        <v>92</v>
      </c>
      <c r="K447" s="13" t="s">
        <v>2236</v>
      </c>
      <c r="L447" s="13" t="s">
        <v>2243</v>
      </c>
      <c r="M447" s="20" t="s">
        <v>291</v>
      </c>
      <c r="N447" s="18"/>
      <c r="O447" s="18"/>
      <c r="P447" s="18"/>
      <c r="Q447" s="22"/>
      <c r="R447" s="23"/>
      <c r="S447" s="23" t="s">
        <v>2244</v>
      </c>
      <c r="T447" s="23" t="s">
        <v>2245</v>
      </c>
      <c r="U447" s="23" t="s">
        <v>2246</v>
      </c>
      <c r="V447" s="18"/>
      <c r="W447" s="18"/>
      <c r="X447" s="22"/>
      <c r="Y447" s="20" t="s">
        <v>1410</v>
      </c>
      <c r="Z447" s="21" t="str">
        <f t="shared" si="1"/>
        <v>{"id":"M3-MyM-13d-E-2-BR","seed":{"parameters":[{"name":"Q1","label":null,"list":[2,3,4,5]}],"uniques":true},"scaffolding":[{"id":"step-0","stimulus":"&lt;p&gt;Calcule a área do seguinte polígono.&lt;/p&gt;&lt;div style=\"display:flex; justify-content:center;\"&gt;&lt;div class=\"lemo-fixed-to-responsive\" style=\"max-width: 400px;max-height: 733px;position: relative;width: 100%;display: inline-block;\"&gt;\n\t&lt;img src=\"https://blueberry-assets.oneclick.es/M3_MyM_13d_4.svg\" alt=\"\" tabindex=\"0\"&gt;&lt;/img&gt;\n\t&lt;div class=\"lemo-graphie-container\" style=\"position: absolute;top: 0;left: 0;width: 100%;height: 100%;\"&gt;\n\t\t&lt;div class=\"lemo-graphie\" style=\"position: relative; width: 100%; height: 100%;\"&gt;\n\t\t\t&lt;span class=\"lemo-graphie-label\" style=\"position: absolute; left: 45%; top: 4.5%;\"&gt;{{Q1}} cm&lt;/span&gt;\n\t\t\t&lt;span class=\"lemo-graphie-label\" style=\"position: absolute; left: 62%; top: 27%; transform: rotate(-90deg);\"&gt;{{Q1}} cm&lt;/span&gt;\n\t\t\t&lt;span class=\"lemo-graphie-label\" style=\"position: absolute; left: 73%; top: 41.5%;\"&gt;{{Q1}} cm&lt;/span&gt;\n\t\t\t&lt;span class=\"lemo-graphie-label\" style=\"position: absolute; left: 18%; top: 41.5%;\"&gt;{{Q1}} cm&lt;/span&gt;\n\t\t\t&lt;span class=\"lemo-graphie-label\" style=\"position: absolute; left: 89%; top: 64%; transform: rotate(-90deg)\"&gt;{{Q1}} cm&lt;/span&gt;\n\t\t&lt;/div&gt;\n\t&lt;/div&gt;\n&lt;/div&gt;&lt;/div&gt;","template":"A área mede {{response}} cm&lt;sup&gt;2&lt;/sup&gt;.","seed":{"calculated":[{"name":"A1","label":"{{function}}","function":"4*{{Q1}}*{{Q1}}"}]},"algorithm":{"name":"calculateOperation","params":{"method":"equivLiteral","keyboard":"NUMERICAL"}}},{"id":"step-1","stimulus":"&lt;p&gt;Primeiramente é preciso dividir a figura em dois retângulos. Qual o comprimento do lado indicado com um ponto de interrogação?&lt;/p&gt;","template":"&lt;table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src=\"https://blueberry-assets.oneclick.es/M3_MyM_13d_14.svg\" alt=\"\" tabindex=\"0\"&gt;&lt;/img&gt;\n\t&lt;div class=\"lemo-graphie-container\" style=\"position: absolute;top: 0;left: 0;width: 100%;height: 100%;\"&gt;\n\t\t&lt;div class=\"lemo-graphie\" style=\"position: relative; width: 100%; height: 100%;\"&gt;\n\t\t\t&lt;span class=\"lemo-graphie-label\" style=\"position: absolute; left: 45.5%; top: 27.5%;\"&gt;{{Q1}} cm&lt;/span&gt;\n\t\t\t&lt;span class=\"lemo-graphie-label\" style=\"position: absolute; left: 62.5%; top: 57%; transform: rotate(-90deg);\"&gt;{{Q1}} cm&lt;/span&gt;\n\t\t&lt;/div&gt;\n\t&lt;/div&gt;\n&lt;/div&gt;&lt;/div&gt;&lt;/td&gt;&lt;td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src=\"https://blueberry-assets.oneclick.es/M3_MyM_13d_15.svg\" alt=\"\" tabindex=\"0\"&gt;&lt;/img&gt;\n\t&lt;div class=\"lemo-graphie-container\" style=\"position: absolute;top: 0;left: 0;width: 100%;height: 100%;\"&gt;\n\t\t&lt;div class=\"lemo-graphie\" style=\"position: relative; width: 100%; height: 100%;\"&gt;\n\t\t\t&lt;span class=\"lemo-graphie-label\" style=\"position: absolute; left: 89%; top: 59%; transform: rotate(-90deg);\"&gt;{{Q1}} cm&lt;/span&gt;\n\t\t\t&lt;span class=\"lemo-graphie-label\" style=\"position: absolute; left: 49%; top: 28%;\"&gt;&lt;strong&gt;?&lt;/strong&gt;&lt;/span&gt;\n\t\t&lt;/div&gt;\n\t&lt;/div&gt;\n&lt;/div&gt;&lt;/div&gt;&lt;/td&gt;&lt;/tr&gt;&lt;tr&gt;&lt;td style=\"width: 50%; text-align: center; border: none;\"&gt;&lt;/td&gt;&lt;td style=\"width: 50%; text-align: center; border: none;\"&gt;&lt;div style=\"display:flex; justify-content:center;\"&gt;&lt;span class=\"no-break\"&gt;? = {{response}} cm&lt;/span&gt;&lt;/div&gt;&lt;/td&gt;&lt;/tr&gt;&lt;/tbody&gt;&lt;/table&gt;","seed":{"calculated":[{"name":"1-A1","label":"{{function}}","function":"3*{{Q1}}"}]},"algorithm":{"name":"calculateOperation","params":{"method":"equivLiteral","keyboard":"NUMERICAL"}}},{"id":"step-2","stimulus":"&lt;p&gt;Em seguida, calcule as áreas dos dois retângulos.&lt;/p&gt;","template":"&lt;table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src=\"https://blueberry-assets.oneclick.es/M3_MyM_13d_14.svg\" alt=\"\" tabindex=\"0\"&gt;&lt;/img&gt;\n\t&lt;div class=\"lemo-graphie-container\" style=\"position: absolute;top: 0;left: 0;width: 100%;height: 100%;\"&gt;\n\t\t&lt;div class=\"lemo-graphie\" style=\"position: relative; width: 100%; height: 100%;\"&gt;\n\t\t\t&lt;span class=\"lemo-graphie-label\" style=\"position: absolute; left: 45.5%; top: 27.5%;\"&gt;{{Q1}} cm&lt;/span&gt;\n\t\t\t&lt;span class=\"lemo-graphie-label\" style=\"position: absolute; left: 62.5%; top: 57%; transform: rotate(-90deg);\"&gt;{{Q1}} cm&lt;/span&gt;\n\t\t&lt;/div&gt;\n\t&lt;/div&gt;\n&lt;/div&gt;&lt;/div&gt;&lt;/td&gt;&lt;td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src=\"https://blueberry-assets.oneclick.es/M3_MyM_13d_15.svg\" alt=\"\" tabindex=\"0\"&gt;&lt;/img&gt;\n\t&lt;div class=\"lemo-graphie-container\" style=\"position: absolute;top: 0;left: 0;width: 100%;height: 100%;\"&gt;\n\t\t&lt;div class=\"lemo-graphie\" style=\"position: relative; width: 100%; height: 100%;\"&gt;\n\t\t\t&lt;span class=\"lemo-graphie-label\" style=\"position: absolute; left: 89%; top: 59%; transform: rotate(-90deg);\"&gt;{{Q1}} cm&lt;/span&gt;\n\t\t\t&lt;span class=\"lemo-graphie-label\" style=\"position: absolute; left: 46%; top: 28%;\"&gt;{{T1}} cm&lt;/span&gt;\n\t\t&lt;/div&gt;\n\t&lt;/div&gt;\n&lt;/div&gt;&lt;/div&gt;&lt;/td&gt;&lt;/tr&gt;&lt;tr&gt;&lt;td style=\"width: 50%; text-align: center; border: none;\"&gt;&lt;div style=\"display:flex; justify-content:center;\"&gt;&lt;span class=\"no-break\"&gt;Área = {{response}} cm&lt;sup&gt;2&lt;/sup&gt;&lt;/span&gt;&lt;/div&gt;&lt;/td&gt;&lt;td style=\"width: 50%; text-align: center; border: none;\"&gt;&lt;div style=\"display:flex; justify-content:center;\"&gt;&lt;span class=\"no-break\"&gt;Área = {{response}} cm&lt;sup&gt;2&lt;/sup&gt;&lt;/span&gt;&lt;/div&gt;&lt;/td&gt;&lt;/tr&gt;&lt;/tbody&gt;&lt;/table&gt;","seed":{"calculated":[{"name":"T1","label":"{{function}}","function":"3*{{Q1}}","temp":true},{"name":"2-A2","label":"{{function}}","function":"{{Q1}}*{{Q1}}"},{"name":"2-A3","label":"{{function}}","function":"3*{{Q1}}*{{Q1}}"}]},"algorithm":{"name":"calculateOperation","params":{"method":"equivLiteral","keyboard":"NUMERICAL"}}},{"id":"step-3","stimulus":"&lt;p&gt;Por fim, calcule a área total.&lt;/p&gt;&lt;table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src=\"https://blueberry-assets.oneclick.es/M3_MyM_13d_14.svg\" alt=\"\" tabindex=\"0\"&gt;&lt;/img&gt;\n\t&lt;div class=\"lemo-graphie-container\" style=\"position: absolute;top: 0;left: 0;width: 100%;height: 100%;\"&gt;\n\t\t&lt;div class=\"lemo-graphie\" style=\"position: relative; width: 100%; height: 100%;\"&gt;\n\t\t\t&lt;span class=\"lemo-graphie-label\" style=\"position: absolute; left: 45.5%; top: 27.5%;\"&gt;{{Q1}} cm&lt;/span&gt;\n\t\t\t&lt;span class=\"lemo-graphie-label\" style=\"position: absolute; left: 62.5%; top: 57%; transform: rotate(-90deg);\"&gt;{{Q1}} cm&lt;/span&gt;\n\t\t&lt;/div&gt;\n\t&lt;/div&gt;\n&lt;/div&gt;&lt;/div&gt;&lt;/td&gt;&lt;td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src=\"https://blueberry-assets.oneclick.es/M3_MyM_13d_15.svg\" alt=\"\" tabindex=\"0\"&gt;&lt;/img&gt;\n\t&lt;div class=\"lemo-graphie-container\" style=\"position: absolute;top: 0;left: 0;width: 100%;height: 100%;\"&gt;\n\t\t&lt;div class=\"lemo-graphie\" style=\"position: relative; width: 100%; height: 100%;\"&gt;\n\t\t\t&lt;span class=\"lemo-graphie-label\" style=\"position: absolute; left: 89%; top: 59%; transform: rotate(-90deg);\"&gt;{{Q1}} cm&lt;/span&gt;\n\t\t\t&lt;span class=\"lemo-graphie-label\" style=\"position: absolute; left: 46%; top: 28%;\"&gt;{{T1}} cm&lt;/span&gt;\n\t\t&lt;/div&gt;\n\t&lt;/div&gt;\n&lt;/div&gt;&lt;/div&gt;&lt;/td&gt;&lt;/tr&gt;&lt;/tbody&gt;&lt;/table&gt;","template":"&lt;p style=\"text-align: center\"&gt;Área = {{T2}} cm&lt;sup&gt;2&lt;/sup&gt; + {{T3}} cm&lt;sup&gt;2&lt;/sup&gt; = {{response}} cm&lt;sup&gt;2&lt;/sup&gt;&lt;/p&gt;","seed":{"calculated":[{"name":"T1","label":"{{function}}","function":"3*{{Q1}}","temp":true},{"name":"T2","label":"{{function}}","function":"3*{{Q1}}*{{Q1}}","temp":true},{"name":"T3","label":"{{function}}","function":"{{Q1}}*{{Q1}}","temp":true},{"name":"3-A4","label":"{{function}}","function":"4*{{Q1}}*{{Q1}}"}]},"algorithm":{"name":"calculateOperation","params":{"method":"equivLiteral","keyboard":"NUMERICAL"}}}]}</v>
      </c>
      <c r="AA447" s="21" t="s">
        <v>2247</v>
      </c>
      <c r="AB447" s="22" t="str">
        <f t="shared" si="2"/>
        <v>M3-MyM-13d-E-2</v>
      </c>
      <c r="AC447" s="22" t="str">
        <f t="shared" si="3"/>
        <v>M3-MyM-13d-E-2-BR</v>
      </c>
      <c r="AD447" s="20" t="s">
        <v>47</v>
      </c>
      <c r="AE447" s="24"/>
      <c r="AF447" s="9" t="s">
        <v>48</v>
      </c>
      <c r="AG447" s="9" t="s">
        <v>49</v>
      </c>
    </row>
    <row r="448" ht="112.5" customHeight="1">
      <c r="A448" s="9" t="s">
        <v>2219</v>
      </c>
      <c r="B448" s="69" t="s">
        <v>2220</v>
      </c>
      <c r="C448" s="9" t="s">
        <v>68</v>
      </c>
      <c r="D448" s="10" t="s">
        <v>36</v>
      </c>
      <c r="E448" s="11"/>
      <c r="F448" s="8" t="s">
        <v>2248</v>
      </c>
      <c r="G448" s="8"/>
      <c r="H448" s="8"/>
      <c r="I448" s="20" t="s">
        <v>481</v>
      </c>
      <c r="J448" s="20" t="s">
        <v>92</v>
      </c>
      <c r="K448" s="13" t="s">
        <v>2236</v>
      </c>
      <c r="L448" s="13" t="s">
        <v>2249</v>
      </c>
      <c r="M448" s="20" t="s">
        <v>291</v>
      </c>
      <c r="N448" s="18"/>
      <c r="O448" s="18"/>
      <c r="P448" s="18"/>
      <c r="Q448" s="22"/>
      <c r="R448" s="23"/>
      <c r="S448" s="23" t="s">
        <v>2250</v>
      </c>
      <c r="T448" s="23" t="s">
        <v>2251</v>
      </c>
      <c r="U448" s="23" t="s">
        <v>2252</v>
      </c>
      <c r="V448" s="18"/>
      <c r="W448" s="18"/>
      <c r="X448" s="22"/>
      <c r="Y448" s="20" t="s">
        <v>1410</v>
      </c>
      <c r="Z448" s="21" t="str">
        <f t="shared" si="1"/>
        <v>{"id":"M3-MyM-13d-A-1-BR","seed":{"parameters":[{"name":"Q1","label":null,"list":[2,3,4,5]}],"uniques":true},"scaffolding":[{"id":"step-0","stimulus":"&lt;p&gt;O jardim da casa de Yolanda está representado na figura a seguir. Calcule a área do jardim.&lt;/p&gt;&lt;div style=\"display:flex; justify-content:center;\"&gt;&lt;div class=\"lemo-fixed-to-responsive\" style=\"max-width: 300px;max-height: 220px;position: relative;width: 100%;display: inline-block;\"&gt;\n\t&lt;img src=\"https://blueberry-assets.oneclick.es/M3_MyM_13d_1.svg\" alt=\"\" tabindex=\"0\"&gt;&lt;/img&gt;\n\t&lt;div class=\"lemo-graphie-container\" style=\"position: absolute;top: 0;left: 0;width: 100%;height: 100%;\"&gt;\n\t\t&lt;div class=\"lemo-graphie\" style=\"position: relative; width: 100%; height: 100%;\"&gt;\n\t\t\t&lt;span class=\"lemo-graphie-label\" style=\"position: absolute; left: 22%; top: 3%;\"&gt;{{T1}} m&lt;/span&gt;\n\t\t\t&lt;span class=\"lemo-graphie-label\" style=\"position: absolute; left: 43.5%; top: 87%;\"&gt;{{T3}} m&lt;/span&gt;\n\t\t\t&lt;span class=\"lemo-graphie-label\" style=\"position: absolute; left: 85%; top: 70%;transform:rotate(-90deg)\"&gt;{{Q1}} m&lt;/span&gt;\n\t\t\t&lt;span class=\"lemo-graphie-label\" style=\"position: absolute; left: 4%; top: 43.9682%;transform:rotate(-90deg)\"&gt;{{T2}} m&lt;/span&gt;\n\t\t&lt;/div&gt;\n\t&lt;/div&gt;\n&lt;/div&gt;&lt;/div&gt;","template":"A área mede &lt;span class=\"no-break\"&gt;{{response}} m&lt;sup&gt;2&lt;/sup&gt;.&lt;/span&gt;","seed":{"calculated":[{"name":"T1","label":"{{function}}","function":"2*{{Q1}}","temp":true},{"name":"T2","label":"{{function}}","function":"4*{{Q1}}","temp":true},{"name":"T3","label":"{{function}}","function":"5*{{Q1}}","temp":true},{"name":"A1","label":"{{function}}","function":"11*{{Q1}}*{{Q1}}"}]},"algorithm":{"name":"calculateOperation","params":{"method":"equivLiteral","keyboard":"NUMERICAL"}}},{"id":"step-1","stimulus":"&lt;p&gt;Primeiramente é preciso dividir a figura em dois retângulos. Qual o comprimento do lado indicado com um ponto de interrogação?&lt;/p&gt;","template":"&lt;table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44.5%; top: 2.5%;\"&gt;{{T1}} m&lt;/span&gt;\n\t\t\t&lt;span class=\"lemo-graphie-label\" style=\"position: absolute; left: 26%; top: 43%;transform:rotate(-90deg)\"&gt;{{T2}} 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71%; top: 71%;transform:rotate(-90deg)\"&gt;{{Q1}} m&lt;/span&gt;\n\t\t\t&lt;span class=\"lemo-graphie-label\" style=\"position: absolute; left: 48%; top: 87%;\"&gt;&lt;b&gt;?&lt;/b&gt;&lt;/span&gt;\n\t\t&lt;/div&gt;\n\t&lt;/div&gt;\n&lt;/div&gt;&lt;/div&gt;&lt;/td&gt;&lt;/tr&gt;&lt;tr&gt;&lt;td style=\"width: 50%; text-align: center; border: none;\"&gt;&lt;div style=\"display:flex; justify-content:center;\"&gt;&lt;/div&gt;&lt;/td&gt;&lt;td style=\"width: 50%; text-align: center; border: none;\"&gt;&lt;div style=\"display:flex; justify-content:center;\"&gt;&lt;span class=\"no-break\"&gt;? = {{response}} m&lt;/span&gt;&lt;/div&gt;&lt;/td&gt;&lt;/tr&gt;&lt;/tbody&gt;&lt;/table&gt;","seed":{"calculated":[{"name":"T1","label":"{{function}}","function":"2*{{Q1}}","temp":true},{"name":"T2","label":"{{function}}","function":"4*{{Q1}}","temp":true},{"name":"1-A1","label":"{{function}}","function":"3*{{Q1}}"}]},"algorithm":{"name":"calculateOperation","params":{"method":"equivLiteral","keyboard":"NUMERICAL"}}},{"id":"step-2","stimulus":"&lt;p&gt;Em seguida, calcule as medidas das áreas dos dois retângulos.&lt;/p&gt;","template":"&lt;table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44.5%; top: 2.5%;\"&gt;{{T1}} m&lt;/span&gt;\n\t\t\t&lt;span class=\"lemo-graphie-label\" style=\"position: absolute; left: 26%; top: 43%;transform:rotate(-90deg)\"&gt;{{T2}} 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71%; top: 71%;transform:rotate(-90deg)\"&gt;{{Q1}} m&lt;/span&gt;\n\t\t\t&lt;span class=\"lemo-graphie-label\" style=\"position: absolute; left: 45%; top: 87%;\"&gt;{{T11}} m&lt;/span&gt;\n\t\t&lt;/div&gt;\n\t&lt;/div&gt;\n&lt;/div&gt;&lt;/div&gt;&lt;/td&gt;&lt;/tr&gt;&lt;tr&gt;&lt;td style=\"width: 50%; text-align: center; border: none;\"&gt;&lt;div style=\"display:flex; justify-content:center;\"&gt;&lt;span class=\"no-break\"&gt;Área = {{response}} m&lt;sup&gt;2&lt;/sup&gt;&lt;/span&gt;&lt;/div&gt;&lt;/td&gt;&lt;td style=\"width: 50%; text-align: center; border: none;\"&gt;&lt;div style=\"display:flex; justify-content:center;\"&gt;&lt;span class=\"no-break\"&gt;Área = {{response}} m&lt;sup&gt;2&lt;/sup&gt;&lt;/span&gt;&lt;/div&gt;&lt;/td&gt;&lt;/tr&gt;&lt;/tbody&gt;&lt;/table&gt;","seed":{"calculated":[{"name":"T1","label":"{{function}}","function":"2*{{Q1}}","temp":true},{"name":"T2","label":"{{function}}","function":"4*{{Q1}}","temp":true},{"name":"T11","label":"{{function}}","function":"3*{{Q1}}","temp":true},{"name":"2-A2","label":"{{function}}","function":"8*{{Q1}}*{{Q1}}"},{"name":"2-A3","label":"{{function}}","function":"3*{{Q1}}*{{Q1}}"}]},"algorithm":{"name":"calculateOperation","params":{"method":"equivLiteral","keyboard":"NUMERICAL"}}},{"id":"step-3","stimulus":"&lt;p&gt;Por fim, calcule a área total.&lt;/p&gt;&lt;table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44.5%; top: 2.5%;\"&gt;{{T1}} m&lt;/span&gt;\n\t\t\t&lt;span class=\"lemo-graphie-label\" style=\"position: absolute; left: 26%; top: 43%;transform:rotate(-90deg)\"&gt;{{T2}} 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71%; top: 71%;transform:rotate(-90deg)\"&gt;{{Q1}} m&lt;/span&gt;\n\t\t\t&lt;span class=\"lemo-graphie-label\" style=\"position: absolute; left: 45%; top: 87%;\"&gt;{{T11}} m&lt;/span&gt;\n\t\t&lt;/div&gt;\n\t&lt;/div&gt;\n&lt;/div&gt;&lt;/div&gt;&lt;/td&gt;&lt;/tr&gt;&lt;/tbody&gt;&lt;/table&gt;","template":"&lt;p style=\"text-align: center\"&gt;Área = {{T9}} m&lt;sup&gt;2&lt;/sup&gt; + {{T10}} m&lt;sup&gt;2&lt;/sup&gt; = {{response}} m&lt;sup&gt;2&lt;/sup&gt;&lt;/p&gt;","seed":{"calculated":[{"name":"T1","label":"{{function}}","function":"2*{{Q1}}","temp":true},{"name":"T2","label":"{{function}}","function":"4*{{Q1}}","temp":true},{"name":"T9","label":"{{function}}","function":"8*{{Q1}}*{{Q1}}","temp":true},{"name":"T10","label":"{{function}}","function":"3*{{Q1}}*{{Q1}}","temp":true},{"name":"T11","label":"{{function}}","function":"3*{{Q1}}","temp":true},{"name":"3-A4","label":"{{function}}","function":"11*{{Q1}}*{{Q1}}"}]},"algorithm":{"name":"calculateOperation","params":{"method":"equivLiteral","keyboard":"NUMERICAL"}}}]}</v>
      </c>
      <c r="AA448" s="71" t="s">
        <v>2253</v>
      </c>
      <c r="AB448" s="22" t="str">
        <f t="shared" si="2"/>
        <v>M3-MyM-13d-A-1</v>
      </c>
      <c r="AC448" s="22" t="str">
        <f t="shared" si="3"/>
        <v>M3-MyM-13d-A-1-BR</v>
      </c>
      <c r="AD448" s="20" t="s">
        <v>47</v>
      </c>
      <c r="AE448" s="24"/>
      <c r="AF448" s="9" t="s">
        <v>48</v>
      </c>
      <c r="AG448" s="9" t="s">
        <v>49</v>
      </c>
    </row>
    <row r="449" ht="112.5" customHeight="1">
      <c r="A449" s="9" t="s">
        <v>2219</v>
      </c>
      <c r="B449" s="69" t="s">
        <v>2220</v>
      </c>
      <c r="C449" s="9" t="s">
        <v>68</v>
      </c>
      <c r="D449" s="10" t="s">
        <v>36</v>
      </c>
      <c r="E449" s="11"/>
      <c r="F449" s="8" t="s">
        <v>2254</v>
      </c>
      <c r="G449" s="8"/>
      <c r="H449" s="8"/>
      <c r="I449" s="20" t="s">
        <v>481</v>
      </c>
      <c r="J449" s="20" t="s">
        <v>92</v>
      </c>
      <c r="K449" s="13" t="s">
        <v>2236</v>
      </c>
      <c r="L449" s="13" t="s">
        <v>2255</v>
      </c>
      <c r="M449" s="20" t="s">
        <v>291</v>
      </c>
      <c r="N449" s="18"/>
      <c r="O449" s="18"/>
      <c r="P449" s="18"/>
      <c r="Q449" s="22"/>
      <c r="R449" s="23"/>
      <c r="S449" s="23" t="s">
        <v>2256</v>
      </c>
      <c r="T449" s="23" t="s">
        <v>2257</v>
      </c>
      <c r="U449" s="23" t="s">
        <v>2258</v>
      </c>
      <c r="V449" s="18"/>
      <c r="W449" s="18"/>
      <c r="X449" s="22"/>
      <c r="Y449" s="20" t="s">
        <v>1410</v>
      </c>
      <c r="Z449" s="21" t="str">
        <f t="shared" si="1"/>
        <v>{"id":"M3-MyM-13d-A-2-BR","seed":{"parameters":[{"name":"Q1","label":null,"list":[2,3,4,5]}],"uniques":true},"scaffolding":[{"id":"step-0","stimulus":"&lt;p&gt;Uma piscina pública tem as mesmas medidas desta imagem. Calcule a área da piscina.&lt;/p&gt;&lt;div style=\"display:flex; justify-content:center;\"&gt;&lt;div class=\"lemo-fixed-to-responsive\" style=\"max-width: 400px;max-height: 733px;position: relative;width: 100%;display: inline-block;\"&gt;\n\t&lt;img src=\"https://blueberry-assets.oneclick.es/M3_MyM_13d_2.svg\" alt=\"\" tabindex=\"0\"&gt;&lt;/img&gt;\n\t&lt;div class=\"lemo-graphie-container\" style=\"position: absolute;top: 0;left: 0;width: 100%;height: 100%;\"&gt;\n\t\t&lt;div class=\"lemo-graphie\" style=\"position: relative; width: 100%; height: 100%;\"&gt;\n\t\t\t&lt;span class=\"lemo-graphie-label\" style=\"position: absolute; left: 75%; top: 6.5%;\"&gt;{{Q1}} m&lt;/span&gt;\n\t\t\t&lt;span class=\"lemo-graphie-label\" style=\"position: absolute; left: 47%; top: 86.5%;\"&gt;{{T2}} m&lt;/span&gt;\n\t\t\t&lt;span class=\"lemo-graphie-label\" style=\"position: absolute; left: 3.5%; top: 59%; transform: rotate(-90deg);\"&gt;{{T1}} m&lt;/span&gt;\n\t\t\t&lt;span class=\"lemo-graphie-label\" style=\"position: absolute; left: 89%; top: 49%; transform: rotate(-90deg);\"&gt;{{T3}} m&lt;/span&gt;\n\t\t&lt;/div&gt;\n\t&lt;/div&gt;\n&lt;/div&gt;&lt;/div&gt;","template":"A área mede &lt;span class=\"no-break\"&gt;{{response}} m&lt;sup&gt;2&lt;/sup&gt;.&lt;/span&gt;","seed":{"calculated":[{"name":"T1","label":"{{function}}","function":"2*{{Q1}}","temp":true},{"name":"T2","label":"{{function}}","function":"4*{{Q1}}","temp":true},{"name":"T3","label":"{{function}}","function":"3*{{Q1}}","temp":true},{"name":"A1","label":"{{function}}","function":"9*{{Q1}}*{{Q1}}"}]},"algorithm":{"name":"calculateOperation","params":{"method":"equivLiteral","keyboard":"NUMERICAL"}}},{"id":"step-1","stimulus":"&lt;p&gt;Primeiramente é preciso dividir a figura em dois retângulos. Qual o comprimento do lado indicado com um ponto de interrogação?&lt;/p&gt;","template":"&lt;table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48.5%; top: 87%;\"&gt;&lt;strong&gt;?&lt;/strong&gt;&lt;/span&gt;\n\t\t\t&lt;span class=\"lemo-graphie-label\" style=\"position: absolute; left: 13%; top: 60.5%; transform: rotate(-90deg);\"&gt;{{T1}} 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60%; top: 48%; transform: rotate(-90deg);\"&gt;{{T3}} m&lt;/span&gt;\n\t\t\t&lt;span class=\"lemo-graphie-label\" style=\"position: absolute; left: 45.5%; top: 6%;\"&gt;{{Q1}} m&lt;/span&gt;\n\t\t&lt;/div&gt;\n\t&lt;/div&gt;\n&lt;/div&gt;&lt;/div&gt;&lt;/td&gt;&lt;/tr&gt;&lt;tr&gt;&lt;td style=\"width: 50%; text-align: center; border: none;\"&gt;&lt;div style=\"display:flex; justify-content:center;\"&gt;&lt;span class=\"no-break\"&gt;? = {{response}} m&lt;/span&gt;&lt;/td&gt;&lt;td style=\"width: 50%; text-align: center; border: none;\"&gt;&lt;/div&gt;&lt;/td&gt;&lt;/tr&gt;&lt;/tbody&gt;&lt;/table&gt;","seed":{"calculated":[{"name":"T1","label":"{{function}}","function":"2*{{Q1}}","temp":true},{"name":"T3","label":"{{function}}","function":"3*{{Q1}}","temp":true},{"name":"1-A1","label":"{{function}}","function":"3*{{Q1}}"}]},"algorithm":{"name":"calculateOperation","params":{"method":"equivLiteral","keyboard":"NUMERICAL"}}},{"id":"step-2","stimulus":"&lt;p&gt;Em seguida, calcule as áreas dos dois retângulos.&lt;/p&gt;","template":"&lt;table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46.5%; top: 87%;\"&gt;{{T11}} m&lt;/span&gt;\n\t\t\t&lt;span class=\"lemo-graphie-label\" style=\"position: absolute; left: 13%; top: 60.5%; transform: rotate(-90deg);\"&gt;{{T1}} 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60%; top: 48%; transform: rotate(-90deg);\"&gt;{{T3}} m&lt;/span&gt;\n\t\t\t&lt;span class=\"lemo-graphie-label\" style=\"position: absolute; left: 45.5%; top: 7%;\"&gt;{{Q1}} m&lt;/span&gt;\n\t\t&lt;/div&gt;\n\t&lt;/div&gt;\n&lt;/div&gt;&lt;/div&gt;&lt;/td&gt;&lt;/tr&gt;&lt;tr&gt;&lt;td style=\"width: 50%; text-align: center; border: none;\"&gt;&lt;div style=\"display:flex; justify-content:center;\"&gt;&lt;span class=\"no-break\"&gt;Área = {{response}} m&lt;sup&gt;2&lt;/sup&gt;&lt;/span&gt;&lt;/div&gt;&lt;/td&gt;&lt;td style=\"width: 50%; text-align: center; border: none;\"&gt;&lt;div style=\"display:flex; justify-content:center;\"&gt;&lt;span class=\"no-break\"&gt;Área = {{response}} m&lt;sup&gt;2&lt;/sup&gt;&lt;/span&gt;&lt;/div&gt;&lt;/td&gt;&lt;/tr&gt;&lt;/tbody&gt;&lt;/table&gt;","seed":{"calculated":[{"name":"T1","label":"{{function}}","function":"2*{{Q1}}","temp":true},{"name":"T3","label":"{{function}}","function":"3*{{Q1}}","temp":true},{"name":"T11","label":"{{function}}","function":"3*{{Q1}}","temp":true},{"name":"2-A2","label":"{{function}}","function":"6*{{Q1}}*{{Q1}}"},{"name":"2-A3","label":"{{function}}","function":"3*{{Q1}}*{{Q1}}"}]},"algorithm":{"name":"calculateOperation","params":{"method":"equivLiteral","keyboard":"NUMERICAL"}}},{"id":"step-3","stimulus":"&lt;p&gt;Por fim, calcule a área total.&lt;/p&gt;&lt;table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46.5%; top: 87%;\"&gt;{{T11}} m&lt;/span&gt;\n\t\t\t&lt;span class=\"lemo-graphie-label\" style=\"position: absolute; left: 13%; top: 60.5%; transform: rotate(-90deg);\"&gt;{{T1}} 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60%; top: 48%; transform: rotate(-90deg);\"&gt;{{T3}} m&lt;/span&gt;\n\t\t\t&lt;span class=\"lemo-graphie-label\" style=\"position: absolute; left: 45.5%; top: 7%;\"&gt;{{Q1}} m&lt;/span&gt;\n\t\t&lt;/div&gt;\n\t&lt;/div&gt;\n&lt;/div&gt;&lt;/div&gt;&lt;/td&gt;&lt;/tr&gt;&lt;/tbody&gt;&lt;/table&gt;","template":"&lt;p style=\"text-align: center\"&gt;Área = {{T9}} m&lt;sup&gt;2&lt;/sup&gt; + {{T10}} m&lt;sup&gt;2&lt;/sup&gt; = {{response}} m&lt;sup&gt;2&lt;/sup&gt;&lt;/p&gt;","seed":{"calculated":[{"name":"T1","label":"{{function}}","function":"2*{{Q1}}","temp":true},{"name":"T3","label":"{{function}}","function":"3*{{Q1}}","temp":true},{"name":"T9","label":"{{function}}","function":"6*{{Q1}}*{{Q1}}","temp":true},{"name":"T10","label":"{{function}}","function":"3*{{Q1}}*{{Q1}}","temp":true},{"name":"T11","label":"{{function}}","function":"3*{{Q1}}","temp":true},{"name":"3-A4","label":"{{function}}","function":"9*{{Q1}}*{{Q1}}"}]},"algorithm":{"name":"calculateOperation","params":{"method":"equivLiteral","keyboard":"NUMERICAL"}}}]}</v>
      </c>
      <c r="AA449" s="21" t="s">
        <v>2259</v>
      </c>
      <c r="AB449" s="22" t="str">
        <f t="shared" si="2"/>
        <v>M3-MyM-13d-A-2</v>
      </c>
      <c r="AC449" s="22" t="str">
        <f t="shared" si="3"/>
        <v>M3-MyM-13d-A-2-BR</v>
      </c>
      <c r="AD449" s="20" t="s">
        <v>47</v>
      </c>
      <c r="AE449" s="24"/>
      <c r="AF449" s="9" t="s">
        <v>48</v>
      </c>
      <c r="AG449" s="9" t="s">
        <v>49</v>
      </c>
    </row>
    <row r="450" ht="112.5" customHeight="1">
      <c r="A450" s="9" t="s">
        <v>2219</v>
      </c>
      <c r="B450" s="69" t="s">
        <v>2220</v>
      </c>
      <c r="C450" s="9" t="s">
        <v>68</v>
      </c>
      <c r="D450" s="10" t="s">
        <v>36</v>
      </c>
      <c r="E450" s="11"/>
      <c r="F450" s="8" t="s">
        <v>2260</v>
      </c>
      <c r="G450" s="8"/>
      <c r="H450" s="8"/>
      <c r="I450" s="20" t="s">
        <v>481</v>
      </c>
      <c r="J450" s="20" t="s">
        <v>92</v>
      </c>
      <c r="K450" s="13" t="s">
        <v>2236</v>
      </c>
      <c r="L450" s="13" t="s">
        <v>2237</v>
      </c>
      <c r="M450" s="20" t="s">
        <v>291</v>
      </c>
      <c r="N450" s="18"/>
      <c r="O450" s="18"/>
      <c r="P450" s="18"/>
      <c r="Q450" s="22"/>
      <c r="R450" s="23"/>
      <c r="S450" s="23" t="s">
        <v>2238</v>
      </c>
      <c r="T450" s="23" t="s">
        <v>2239</v>
      </c>
      <c r="U450" s="23" t="s">
        <v>2240</v>
      </c>
      <c r="V450" s="18"/>
      <c r="W450" s="18"/>
      <c r="X450" s="22"/>
      <c r="Y450" s="20" t="s">
        <v>1410</v>
      </c>
      <c r="Z450" s="21" t="str">
        <f t="shared" si="1"/>
        <v>{"id":"M3-MyM-13d-A-3-BR","seed":{"parameters":[{"name":"Q1","label":null,"list":[2,3,4,5]}],"uniques":true},"scaffolding":[{"id":"step-0","stimulus":"&lt;p&gt;Um pedaço de tecido tem as medidas representadas na imagem a seguir. Calcule a área do tecido.&lt;/p&gt;&lt;div style=\"display:flex; justify-content:center;\"&gt;&lt;div class=\"lemo-fixed-to-responsive\" style=\"max-width: 400px;max-height: 733px;position: relative;width: 100%;display: inline-block;\"&gt;\n\t&lt;img src=\"https://blueberry-assets.oneclick.es/M3_MyM_13d_3.svg\" alt=\"\" tabindex=\"0\"&gt;&lt;/img&gt;\n\t&lt;div class=\"lemo-graphie-container\" style=\"position: absolute;top: 0;left: 0;width: 100%;height: 100%;\"&gt;\n\t\t&lt;div class=\"lemo-graphie\" style=\"position: relative; width: 100%; height: 100%;\"&gt;\n\t\t\t&lt;span class=\"lemo-graphie-label\" style=\"position: absolute; left: 43.5%; top: 19.5%; transform: rotate(-90deg);\"&gt;{{Q1}} cm&lt;/span&gt;\n\t\t\t&lt;span class=\"lemo-graphie-label\" style=\"position: absolute; left: 30.5%; top: 1.5%;\"&gt;{{Q1}} cm&lt;/span&gt;&lt;span class=\"lemo-graphie-label\" style=\"position: absolute; left: 73.5%; top: 46%; transform: rotate(-90deg);\"&gt;{{Q1}} cm&lt;/span&gt;\n\t\t\t&lt;span class=\"lemo-graphie-label\" style=\"position: absolute; left: 43.5%; top: 75%; transform: rotate(-90deg);\"&gt;{{Q1}} cm&lt;/span&gt;\n\t\t\t&lt;span class=\"lemo-graphie-label\" style=\"position: absolute; left: 56%; top: 64.5%;\"&gt;{{T1}} cm&lt;/span&gt;\n\t\t&lt;/div&gt;\n\t&lt;/div&gt;\n&lt;/div&gt;&lt;/div&gt;","template":"&lt;p&gt;A área mede &lt;span class=\"no-break\"&gt;{{response}} cm&lt;sup&gt;2&lt;/sup&gt;.&lt;/span&gt;&lt;/p&gt;","seed":{"calculated":[{"name":"T1","label":"{{function}}","function":"2*{{Q1}}","temp":true},{"name":"A1","label":"{{function}}","function":"5*{{Q1}}*{{Q1}}"}]},"algorithm":{"name":"calculateOperation","params":{"method":"equivLiteral","keyboard":"NUMERICAL"}}},{"id":"step-1","stimulus":"&lt;p&gt;Primeiramente é preciso dividir a figura em dois retângulos. Qual o comprimento do lado indicado com um ponto de interrogação?&lt;/p&gt;","template":"&lt;table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34%; top: 47%;\"&gt;&lt;strong&gt;?&lt;/strong&gt;&lt;/span&gt;\n\t\t\t&lt;span class=\"lemo-graphie-label\" style=\"position: absolute; left: 45%; top: 1.5%;\"&gt;{{Q1}}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cm&lt;/span&gt;\n\t\t&lt;/div&gt;\n\t&lt;/div&gt;\n&lt;/div&gt;&lt;/div&gt;&lt;/td&gt;&lt;/tr&gt;&lt;tr&gt;&lt;td style=\"width: 50%; text-align: center; border: none;\"&gt;&lt;div style=\"display:flex; justify-content:center;\"&gt;&lt;span class=\"no-break\"&gt;? = {{response}} cm&lt;/span&gt;&lt;/div&gt;&lt;/td&gt;&lt;td style=\"width: 50%; text-align: center; border: none;\"&gt;&lt;/td&gt;&lt;/tr&gt;&lt;/tbody&gt;&lt;/table&gt;","seed":{"calculated":[{"name":"T1","label":"{{function}}","function":"2*{{Q1}}","temp":true},{"name":"1-A1","label":"{{function}}","function":"3*{{Q1}}"}]},"algorithm":{"name":"calculateOperation","params":{"method":"equivLiteral","keyboard":"NUMERICAL"}}},{"id":"step-2","stimulus":"&lt;p&gt;Em seguida, calcule as áreas dos dois retângulos.&lt;/p&gt;","template":"&lt;table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32%; top: 46%; transform: rotate(-90deg);\"&gt;{{T2}} cm&lt;/span&gt;\n\t\t\t&lt;span class=\"lemo-graphie-label\" style=\"position: absolute; left: 45%; top: 1.5%;\"&gt;{{Q1}}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cm&lt;/span&gt;\n\t\t&lt;/div&gt;\n\t&lt;/div&gt;\n&lt;/div&gt;&lt;/div&gt;&lt;/td&gt;&lt;/tr&gt;&lt;tr&gt;&lt;td style=\"width: 50%; text-align: center; border: none;\"&gt;&lt;div style=\"display:flex; justify-content:center;\"&gt;&lt;span class=\"no-break\"&gt;Área = {{response}} cm&lt;sup&gt;2&lt;/sup&gt;&lt;/span&gt;&lt;/div&gt;&lt;/td&gt;&lt;td style=\"width: 50%; text-align: center; border: none;\"&gt;&lt;div style=\"display:flex; justify-content:center;\"&gt;&lt;span class=\"no-break\"&gt;Área = {{response}} cm&lt;sup&gt;2&lt;/sup&gt;&lt;/span&gt;&lt;/div&gt;&lt;/td&gt;&lt;/tr&gt;&lt;/tbody&gt;&lt;/table&gt;","seed":{"calculated":[{"name":"T1","label":"{{function}}","function":"2*{{Q1}}","temp":true},{"name":"T2","label":"{{function}}","function":"3*{{Q1}}","temp":true},{"name":"2-A2","label":"{{function}}","function":"3*{{Q1}}*{{Q1}}"},{"name":"2-A3","label":"{{function}}","function":"2*{{Q1}}*{{Q1}}"}]},"algorithm":{"name":"calculateOperation","params":{"method":"equivLiteral","keyboard":"NUMERICAL"}}},{"id":"step-3","stimulus":"&lt;p&gt;Por fim, calcule a área total.&lt;/p&gt;&lt;table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32%; top: 46%; transform: rotate(-90deg);\"&gt;{{T2}} cm&lt;/span&gt;\n\t\t\t&lt;span class=\"lemo-graphie-label\" style=\"position: absolute; left: 45%; top: 1.5%;\"&gt;{{Q1}}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cm&lt;/span&gt;\n\t\t&lt;/div&gt;\n\t&lt;/div&gt;\n&lt;/div&gt;&lt;/div&gt;&lt;/td&gt;&lt;/tr&gt;&lt;/tbody&gt;&lt;/table&gt;","template":"&lt;p style=\"text-align: center\"&gt;Área = {{T3}} cm&lt;sup&gt;2&lt;/sup&gt; + {{T4}} cm&lt;sup&gt;2&lt;/sup&gt; = {{response}} cm&lt;sup&gt;2&lt;/sup&gt;&lt;/p&gt;","seed":{"calculated":[{"name":"T1","label":"{{function}}","function":"2*{{Q1}}","temp":true},{"name":"T2","label":"{{function}}","function":"3*{{Q1}}","temp":true},{"name":"T3","label":"{{function}}","function":"3*{{Q1}}*{{Q1}}","temp":true},{"name":"T4","label":"{{function}}","function":"2*{{Q1}}*{{Q1}}","temp":true},{"name":"3-A4","label":"{{function}}","function":"5*{{Q1}}*{{Q1}}"}]},"algorithm":{"name":"calculateOperation","params":{"method":"equivLiteral","keyboard":"NUMERICAL"}}}]}</v>
      </c>
      <c r="AA450" s="21" t="s">
        <v>2261</v>
      </c>
      <c r="AB450" s="22" t="str">
        <f t="shared" si="2"/>
        <v>M3-MyM-13d-A-3</v>
      </c>
      <c r="AC450" s="22" t="str">
        <f t="shared" si="3"/>
        <v>M3-MyM-13d-A-3-BR</v>
      </c>
      <c r="AD450" s="20" t="s">
        <v>47</v>
      </c>
      <c r="AE450" s="24"/>
      <c r="AF450" s="9" t="s">
        <v>48</v>
      </c>
      <c r="AG450" s="9" t="s">
        <v>49</v>
      </c>
    </row>
    <row r="451" ht="112.5" customHeight="1">
      <c r="A451" s="9" t="s">
        <v>2262</v>
      </c>
      <c r="B451" s="69" t="s">
        <v>2263</v>
      </c>
      <c r="C451" s="9" t="s">
        <v>35</v>
      </c>
      <c r="D451" s="10" t="s">
        <v>36</v>
      </c>
      <c r="E451" s="11"/>
      <c r="F451" s="25" t="s">
        <v>2264</v>
      </c>
      <c r="G451" s="25"/>
      <c r="H451" s="34"/>
      <c r="I451" s="34"/>
      <c r="J451" s="26" t="s">
        <v>1938</v>
      </c>
      <c r="K451" s="34" t="s">
        <v>2265</v>
      </c>
      <c r="L451" s="25"/>
      <c r="M451" s="24" t="s">
        <v>42</v>
      </c>
      <c r="N451" s="23" t="s">
        <v>2266</v>
      </c>
      <c r="O451" s="23" t="s">
        <v>2267</v>
      </c>
      <c r="P451" s="18"/>
      <c r="Q451" s="20" t="s">
        <v>481</v>
      </c>
      <c r="R451" s="18"/>
      <c r="S451" s="18"/>
      <c r="T451" s="18"/>
      <c r="U451" s="18"/>
      <c r="V451" s="18"/>
      <c r="W451" s="18"/>
      <c r="X451" s="22"/>
      <c r="Y451" s="20" t="s">
        <v>1410</v>
      </c>
      <c r="Z451" s="21" t="str">
        <f t="shared" si="1"/>
        <v>{"id":"M3-MyM-14a-I-1-BR","stimulus":"&lt;p&gt;Selecione os meses que têm 31 dias.&lt;/p&gt;","hint":"&lt;p&gt;Dos 12 meses que compõem um ano, 7 têm 31 dias.&lt;/p&gt;","feedback":"&lt;p&gt;Feche as mãos e use as juntas de ambos os punhos para ver quais meses têm 31 dias. Os meses que permanecem em cima dos nós têm 31 dias e os demais, 30 dias. Fevereiro é a exceção, pois é composto por 28 ou 29 dias, dependendo se o ano é bissexto ou não.&lt;/p&gt;&lt;div style=\"display:flex; justify-content:center;\"&gt;&lt;img src=\"https://blueberry-assets.oneclick.es/M3_MyM_14a_1b.svg\" width=\"300\"&gt;&lt;/img&gt;&lt;/div&gt;","seed":{"parameters":[{"name":"Q1","label":null,"list":["Janeiro","Maio","Março","Julho","Outubro","Agosto","Dezembro"]},{"name":"Q2","label":null,"list":["Janeiro","Maio","Março","Julho","Outubro","Agosto","Dezembro"]},{"name":"Q3","label":null,"list":["Fevereiro","Abril","Junho","Setembro","Novembro"]}],"calculated":[{"name":"A1","label":"{{Q1}}"},{"name":"A2","label":"{{Q2}}"},{"name":"A3","label":"{{Q3}}","incorrect":true}],"uniques":true},"algorithm":{"name":"trueFalse","template":"Multiple choice – multiple response","params":{"countCorrect":2,"countIncorrect":1,"showCheckIcon":false,
            "columns": 3
        }
    }
}</v>
      </c>
      <c r="AA451" s="21" t="s">
        <v>2268</v>
      </c>
      <c r="AB451" s="22" t="str">
        <f t="shared" si="2"/>
        <v>M3-MyM-14a-I-1</v>
      </c>
      <c r="AC451" s="22" t="str">
        <f t="shared" si="3"/>
        <v>M3-MyM-14a-I-1-BR</v>
      </c>
      <c r="AD451" s="20" t="s">
        <v>47</v>
      </c>
      <c r="AE451" s="24"/>
      <c r="AF451" s="9" t="s">
        <v>48</v>
      </c>
      <c r="AG451" s="9" t="s">
        <v>49</v>
      </c>
    </row>
    <row r="452" ht="112.5" customHeight="1">
      <c r="A452" s="9" t="s">
        <v>2262</v>
      </c>
      <c r="B452" s="69" t="s">
        <v>2263</v>
      </c>
      <c r="C452" s="9" t="s">
        <v>35</v>
      </c>
      <c r="D452" s="10" t="s">
        <v>36</v>
      </c>
      <c r="E452" s="11"/>
      <c r="F452" s="25" t="s">
        <v>2269</v>
      </c>
      <c r="G452" s="25"/>
      <c r="H452" s="34"/>
      <c r="I452" s="34"/>
      <c r="J452" s="26" t="s">
        <v>1938</v>
      </c>
      <c r="K452" s="34" t="s">
        <v>2270</v>
      </c>
      <c r="L452" s="25"/>
      <c r="M452" s="24" t="s">
        <v>42</v>
      </c>
      <c r="N452" s="23" t="s">
        <v>2271</v>
      </c>
      <c r="O452" s="23" t="s">
        <v>2272</v>
      </c>
      <c r="P452" s="18"/>
      <c r="Q452" s="20" t="s">
        <v>481</v>
      </c>
      <c r="R452" s="18"/>
      <c r="S452" s="18"/>
      <c r="T452" s="18"/>
      <c r="U452" s="18"/>
      <c r="V452" s="18"/>
      <c r="W452" s="18"/>
      <c r="X452" s="22"/>
      <c r="Y452" s="20" t="s">
        <v>1410</v>
      </c>
      <c r="Z452" s="21" t="str">
        <f t="shared" si="1"/>
        <v>{"id":"M3-MyM-14a-I-2-BR","stimulus":"&lt;p&gt;Selecione os meses que têm 30 dias.&lt;/p&gt;","hint":"&lt;p&gt;Dos 12 meses que compõem um ano, 4 têm 30 dias.&lt;/p&gt;","feedback":"&lt;p&gt;Feche as mãos e use as juntas de ambos os punhos para ver quais meses têm 31 dias. Os meses que permanecem em cima dos nós têm 31 dias e os demais, 30 dias. Fevereiro é a exceção, pois é composto por 28 ou 29 dias, dependendo se o ano é bissexto ou não.&lt;/p&gt;&lt;div style=\"display:flex; justify-content:center;\"&gt;&lt;img src=\"https://blueberry-assets.oneclick.es/M3_MyM_14a_1b.svg\" width=\"300\"&gt;&lt;/img&gt;&lt;/div&gt;","seed":{"parameters":[{"name":"Q1","label":null,"list":["Abril","Junho","Setembro","Novembro"]},{"name":"Q2","label":null,"list":["Abril","Junho","Setembro","Novembro"]},{"name":"Q3","label":null,"list":["Janeiro","Fevereiro","Maio","Março","Julho","Outubro","Agosto","Dezembro"]}],"calculated":[{"name":"A1","label":"{{Q1}}"},{"name":"A2","label":"{{Q2}}"},{"name":"A3","label":"{{Q3}}","incorrect":true}],"uniques":true},"algorithm":{"name":"trueFalse","template":"Multiple choice – multiple response","params":{"countCorrect":2,"countIncorrect":1,"showCheckIcon":false,
            "columns": 3
        }
    }
}</v>
      </c>
      <c r="AA452" s="21" t="s">
        <v>2273</v>
      </c>
      <c r="AB452" s="22" t="str">
        <f t="shared" si="2"/>
        <v>M3-MyM-14a-I-2</v>
      </c>
      <c r="AC452" s="22" t="str">
        <f t="shared" si="3"/>
        <v>M3-MyM-14a-I-2-BR</v>
      </c>
      <c r="AD452" s="20" t="s">
        <v>47</v>
      </c>
      <c r="AE452" s="24"/>
      <c r="AF452" s="9" t="s">
        <v>48</v>
      </c>
      <c r="AG452" s="9" t="s">
        <v>49</v>
      </c>
    </row>
    <row r="453" ht="112.5" customHeight="1">
      <c r="A453" s="9" t="s">
        <v>2262</v>
      </c>
      <c r="B453" s="69" t="s">
        <v>2263</v>
      </c>
      <c r="C453" s="9" t="s">
        <v>35</v>
      </c>
      <c r="D453" s="10" t="s">
        <v>36</v>
      </c>
      <c r="E453" s="11"/>
      <c r="F453" s="25" t="s">
        <v>2274</v>
      </c>
      <c r="G453" s="25"/>
      <c r="H453" s="25"/>
      <c r="I453" s="25"/>
      <c r="J453" s="24" t="s">
        <v>1938</v>
      </c>
      <c r="K453" s="25"/>
      <c r="L453" s="25" t="s">
        <v>2275</v>
      </c>
      <c r="M453" s="24" t="s">
        <v>42</v>
      </c>
      <c r="N453" s="25" t="s">
        <v>2276</v>
      </c>
      <c r="O453" s="23" t="s">
        <v>2277</v>
      </c>
      <c r="P453" s="18"/>
      <c r="Q453" s="22"/>
      <c r="R453" s="18"/>
      <c r="S453" s="18"/>
      <c r="T453" s="18"/>
      <c r="U453" s="18"/>
      <c r="V453" s="18"/>
      <c r="W453" s="18"/>
      <c r="X453" s="22"/>
      <c r="Y453" s="20" t="s">
        <v>1410</v>
      </c>
      <c r="Z453" s="21" t="str">
        <f t="shared" si="1"/>
        <v>{"id":"M3-MyM-14a-I-3-BR","stimulus":"&lt;p&gt;Selecione as afirmações corretas.&lt;/p&gt;","hint":"&lt;p&gt;O calendário permite organizar os dias do ano em períodos chamados de semanas ou meses.&lt;/p&gt;","feedback":"&lt;p&gt;Cada &lt;b&gt;ano&lt;/b&gt; tem &lt;b&gt;365 dias&lt;/b&gt;, exceto quando é um &lt;b&gt;ano bissexto&lt;/b&gt;, o qual tem &lt;b&gt;366 dias.&lt;/b&gt;&lt;/p &gt;&lt;p &gt;Um ano é composto de &lt;b&gt;12 meses.&lt;/b&gt;&lt;/p&gt;","seed":{"parameters":[],"calculated":[{"name":"A1","label":"A cada 4 anos, o mês de fevereiro tem 29 dias."},{"name":"A7","label":"Os anos são bissextos a cada 4 anos."},{"name":"A2","label":"Um ano bissexto tem 366 dias."},{"name":"A3","label":"Com exceção de fevereiro, um mês pode ter 30 ou 31 dias."},{"name":"A4","label":"Um mês pode ter 7 ou 14 dias.","incorrect":true,"feedback":"&lt;p&gt;Com exceção de fevereiro, um mês pode ter 30 ou 31 dias.&lt;/p&gt;"},{"name":"A5","label":"Nos anos bissextos, o mês de fevereiro tem um dia a menos.","incorrect":true,"feedback":"&lt;p&gt;Nos anos bissextos, o mês de fevereiro tem um dia a mais.&lt;/p&gt;"},{"name":"A6","label":"Um ano equivale a 365 dias ou 11 meses.","incorrect":true,"feedback":"&lt;p&gt;Em um ano há 12 meses.&lt;/p&gt;"}],"uniques":true},"algorithm":{"name":"trueFalse","template":"Multiple choice – multiple response","params":{"countCorrect":2,"countIncorrect":1,"showCheckIcon":true}}}</v>
      </c>
      <c r="AA453" s="21" t="s">
        <v>2278</v>
      </c>
      <c r="AB453" s="22" t="str">
        <f t="shared" si="2"/>
        <v>M3-MyM-14a-I-3</v>
      </c>
      <c r="AC453" s="22" t="str">
        <f t="shared" si="3"/>
        <v>M3-MyM-14a-I-3-BR</v>
      </c>
      <c r="AD453" s="20" t="s">
        <v>47</v>
      </c>
      <c r="AE453" s="24"/>
      <c r="AF453" s="9" t="s">
        <v>48</v>
      </c>
      <c r="AG453" s="9" t="s">
        <v>49</v>
      </c>
    </row>
    <row r="454" ht="112.5" customHeight="1">
      <c r="A454" s="9" t="s">
        <v>2262</v>
      </c>
      <c r="B454" s="69" t="s">
        <v>2263</v>
      </c>
      <c r="C454" s="9" t="s">
        <v>50</v>
      </c>
      <c r="D454" s="10" t="s">
        <v>36</v>
      </c>
      <c r="E454" s="11"/>
      <c r="F454" s="23" t="s">
        <v>2279</v>
      </c>
      <c r="G454" s="23"/>
      <c r="H454" s="25" t="s">
        <v>2280</v>
      </c>
      <c r="I454" s="25"/>
      <c r="J454" s="24" t="s">
        <v>92</v>
      </c>
      <c r="K454" s="25" t="s">
        <v>2281</v>
      </c>
      <c r="L454" s="25" t="s">
        <v>2282</v>
      </c>
      <c r="M454" s="24" t="s">
        <v>42</v>
      </c>
      <c r="N454" s="23" t="s">
        <v>2283</v>
      </c>
      <c r="O454" s="23" t="s">
        <v>2284</v>
      </c>
      <c r="P454" s="23" t="s">
        <v>2285</v>
      </c>
      <c r="Q454" s="66" t="s">
        <v>481</v>
      </c>
      <c r="R454" s="18"/>
      <c r="S454" s="18"/>
      <c r="T454" s="18"/>
      <c r="U454" s="18"/>
      <c r="V454" s="18"/>
      <c r="W454" s="18"/>
      <c r="X454" s="22"/>
      <c r="Y454" s="20" t="s">
        <v>1410</v>
      </c>
      <c r="Z454" s="21" t="str">
        <f t="shared" si="1"/>
        <v>{"id":"M3-MyM-14a-E-1-BR","stimulus":"&lt;p&gt;Hoje é {{Q1}} de maio. Quantos dias faltam para chegar {{Q2}} de julho?&lt;/p&gt;","template":"&lt;p&gt;Faltam {{response}} dias.&lt;/p&gt;","hint":"&lt;p&gt;Utilize um calendário:&lt;/p&gt;&lt;div style=\"display:flex; justify-content:center;\"&gt;&lt;img src=\"https://blueberry-assets.oneclick.es/M3_MyM_14a_4.svg\" width=\"150%\"&gt;&lt;/img&gt;&lt;/div&gt;","feedback":"&lt;p&gt;Para calcular os dias desse período, some os {{T1}} dias restantes de maio, os 30 dias de junho e os {{Q2}} dias de julho.&lt;/p&gt;&lt;p&gt;{{T1}} + 30 + {{Q2}} = {{A1}} noches&lt;/p&gt;&lt;div style=\"display:flex; justify-content:center;\"&gt;&lt;img src=\"https://blueberry-assets.oneclick.es/M3_MyM_14a_4.svg\" width=\"150%\"&gt;&lt;/img&gt;&lt;/div&gt;","seed":{"parameters":[{"name":"Q1","label":null,"min":2,"max":31,"step":1},{"name":"Q2","label":null,"min":1,"max":31,"step":1}],"calculated":[{"name":"T1","label":"{{function}}","function":"31-{{Q1}}","temp":true},{"name":"A1","label":"{{function}}","function":"61-{{Q1}}+{{Q2}}"}],"uniques":true},"algorithm":{"name":"calculateOperation","params":{"method":"equivLiteral","keyboard":"NUMERICAL"}}}</v>
      </c>
      <c r="AA454" s="21" t="s">
        <v>2286</v>
      </c>
      <c r="AB454" s="22" t="str">
        <f t="shared" si="2"/>
        <v>M3-MyM-14a-E-1</v>
      </c>
      <c r="AC454" s="22" t="str">
        <f t="shared" si="3"/>
        <v>M3-MyM-14a-E-1-BR</v>
      </c>
      <c r="AD454" s="20" t="s">
        <v>47</v>
      </c>
      <c r="AE454" s="24"/>
      <c r="AF454" s="9" t="s">
        <v>48</v>
      </c>
      <c r="AG454" s="9" t="s">
        <v>49</v>
      </c>
    </row>
    <row r="455" ht="112.5" customHeight="1">
      <c r="A455" s="9" t="s">
        <v>2262</v>
      </c>
      <c r="B455" s="69" t="s">
        <v>2263</v>
      </c>
      <c r="C455" s="9" t="s">
        <v>50</v>
      </c>
      <c r="D455" s="10" t="s">
        <v>36</v>
      </c>
      <c r="E455" s="11"/>
      <c r="F455" s="23" t="s">
        <v>2287</v>
      </c>
      <c r="G455" s="23"/>
      <c r="H455" s="25"/>
      <c r="I455" s="25"/>
      <c r="J455" s="24" t="s">
        <v>92</v>
      </c>
      <c r="K455" s="25" t="s">
        <v>2288</v>
      </c>
      <c r="L455" s="25" t="s">
        <v>2289</v>
      </c>
      <c r="M455" s="24" t="s">
        <v>42</v>
      </c>
      <c r="N455" s="23" t="s">
        <v>2290</v>
      </c>
      <c r="O455" s="23" t="s">
        <v>2291</v>
      </c>
      <c r="P455" s="66" t="s">
        <v>2292</v>
      </c>
      <c r="Q455" s="22"/>
      <c r="R455" s="18"/>
      <c r="S455" s="18"/>
      <c r="T455" s="18"/>
      <c r="U455" s="18"/>
      <c r="V455" s="18"/>
      <c r="W455" s="18"/>
      <c r="X455" s="22"/>
      <c r="Y455" s="20" t="s">
        <v>1410</v>
      </c>
      <c r="Z455" s="21" t="str">
        <f t="shared" si="1"/>
        <v>{"id":"M3-MyM-14a-E-2-BR","stimulus":"&lt;p&gt;As férias de Daniel na praia começam em {{Q1}} de julho. Seus pais reservaram {{Q2}} dias em um hotel. Qual será o último dia no hotel?&lt;/p&gt;","template":"&lt;p&gt;O último dia será em {{response}} de agosto.&lt;/p&gt;","hint":"&lt;p&gt;Utilize um calendário:&lt;/p&gt;&lt;div style=\"display:flex; justify-content:center;\"&gt;&lt;img src=\"https://blueberry-assets.oneclick.es/M3_MyM_14a_5.svg\" width=\"100%\"&gt;&lt;/img&gt;&lt;/div&gt;","feedback":"&lt;p&gt;Para saber qual será o último dia, distribua os {{Q2}} dias: {{T1}} em julho e {{T2}} em agosto.&lt;/p&gt;&lt;div style=\"display:flex; justify-content:center;\"&gt;&lt;img src=\"https://blueberry-assets.oneclick.es/M3_MyM_14a_5.svg\" width=\"85%\"&gt;&lt;/img&gt;&lt;/div&gt;","seed":{"parameters":[{"name":"Q1","label":null,"min":26,"max":31,"step":1},{"name":"Q2","label":null,"min":7,"max":14,"step":1}],"calculated":[{"name":"T1","label":"{{function}}","function":"32-{{Q1}}","temp":true},{"name":"T2","label":"{{function}}","function":"{{Q1}} + {{Q2}}-32","temp":true},{"name":"A1","label":"{{function}}","function":"{{Q1}} + {{Q2}}-32"}],"uniques":true},"algorithm":{"name":"calculateOperation","params":{"method":"equivLiteral","keyboard":"NUMERICAL"}}}</v>
      </c>
      <c r="AA455" s="21" t="s">
        <v>2293</v>
      </c>
      <c r="AB455" s="22" t="str">
        <f t="shared" si="2"/>
        <v>M3-MyM-14a-E-2</v>
      </c>
      <c r="AC455" s="22" t="str">
        <f t="shared" si="3"/>
        <v>M3-MyM-14a-E-2-BR</v>
      </c>
      <c r="AD455" s="20" t="s">
        <v>47</v>
      </c>
      <c r="AE455" s="24"/>
      <c r="AF455" s="9" t="s">
        <v>48</v>
      </c>
      <c r="AG455" s="9" t="s">
        <v>49</v>
      </c>
    </row>
    <row r="456" ht="112.5" customHeight="1">
      <c r="A456" s="9" t="s">
        <v>2262</v>
      </c>
      <c r="B456" s="69" t="s">
        <v>2263</v>
      </c>
      <c r="C456" s="9" t="s">
        <v>50</v>
      </c>
      <c r="D456" s="10" t="s">
        <v>36</v>
      </c>
      <c r="E456" s="11"/>
      <c r="F456" s="23" t="s">
        <v>2294</v>
      </c>
      <c r="G456" s="23"/>
      <c r="H456" s="66"/>
      <c r="I456" s="66"/>
      <c r="J456" s="43" t="s">
        <v>92</v>
      </c>
      <c r="K456" s="66" t="s">
        <v>2295</v>
      </c>
      <c r="L456" s="66" t="s">
        <v>2296</v>
      </c>
      <c r="M456" s="43" t="s">
        <v>42</v>
      </c>
      <c r="N456" s="23" t="s">
        <v>2297</v>
      </c>
      <c r="O456" s="23" t="s">
        <v>2298</v>
      </c>
      <c r="P456" s="66" t="s">
        <v>2299</v>
      </c>
      <c r="Q456" s="22"/>
      <c r="R456" s="18"/>
      <c r="S456" s="18"/>
      <c r="T456" s="18"/>
      <c r="U456" s="18"/>
      <c r="V456" s="18"/>
      <c r="W456" s="18"/>
      <c r="X456" s="22"/>
      <c r="Y456" s="20" t="s">
        <v>1410</v>
      </c>
      <c r="Z456" s="21" t="str">
        <f t="shared" si="1"/>
        <v>{"id":"M3-MyM-14a-E-3-BR","stimulus":"&lt;p&gt;Hoje é {{Q1}} de novembro e faz {{Q2}} dias que Andrea fez aniversário. Em qual dia ela fez aniversário?&lt;/p&gt;","template":"&lt;p&gt;Ela fez aniversário no dia {{response}} de outubro.&lt;/p&gt;","hint":"&lt;p&gt;Utilize um calendário:&lt;/p&gt;&lt;div style=\"display:flex; justify-content:center;\"&gt;&lt;img src=\"https://blueberry-assets.oneclick.es/M3_MyM_14a_6.svg\" width=\"100%\"&gt;&lt;/img&gt;&lt;/div&gt;","feedback":"&lt;p&gt;Para saber quando foi o aniversário de Andrea, distribua os {{Q2}} dias: {{Q1}} em novembro e {{T1}} em outubro. Como outubro tem 31 dias, o aniversário foi em {{A1}}.&lt;/p&gt;&lt;div style=\"display:flex; justify-content:center;\"&gt;&lt;img src=\"https://blueberry-assets.oneclick.es/M3_MyM_14a_6.svg\" width=\"85%\"&gt;&lt;/img&gt;&lt;/div&gt;","seed":{"parameters":[{"name":"Q1","label":null,"min":5,"max":15,"step":1},{"name":"Q2","label":null,"min":16,"max":30,"step":1}],"calculated":[{"name":"T1","label":"{{function}}","function":"{{Q2}}-{{Q1}}","temp":true},{"name":"A1","label":"{{function}}","function":"31-{{Q2}}+{{Q1}}"}],"uniques":true},"algorithm":{"name":"calculateOperation","params":{"method":"equivLiteral","keyboard":"NUMERICAL"}}}</v>
      </c>
      <c r="AA456" s="21" t="s">
        <v>2300</v>
      </c>
      <c r="AB456" s="22" t="str">
        <f t="shared" si="2"/>
        <v>M3-MyM-14a-E-3</v>
      </c>
      <c r="AC456" s="22" t="str">
        <f t="shared" si="3"/>
        <v>M3-MyM-14a-E-3-BR</v>
      </c>
      <c r="AD456" s="20" t="s">
        <v>47</v>
      </c>
      <c r="AE456" s="24"/>
      <c r="AF456" s="9" t="s">
        <v>48</v>
      </c>
      <c r="AG456" s="9" t="s">
        <v>49</v>
      </c>
    </row>
    <row r="457" ht="112.5" customHeight="1">
      <c r="A457" s="9" t="s">
        <v>2301</v>
      </c>
      <c r="B457" s="69" t="s">
        <v>2302</v>
      </c>
      <c r="C457" s="9" t="s">
        <v>35</v>
      </c>
      <c r="D457" s="10" t="s">
        <v>36</v>
      </c>
      <c r="E457" s="11"/>
      <c r="F457" s="23" t="s">
        <v>2303</v>
      </c>
      <c r="G457" s="23"/>
      <c r="H457" s="25"/>
      <c r="I457" s="25"/>
      <c r="J457" s="24" t="s">
        <v>39</v>
      </c>
      <c r="K457" s="25" t="s">
        <v>2304</v>
      </c>
      <c r="L457" s="23" t="s">
        <v>2305</v>
      </c>
      <c r="M457" s="26" t="s">
        <v>42</v>
      </c>
      <c r="N457" s="35" t="s">
        <v>2306</v>
      </c>
      <c r="O457" s="35" t="s">
        <v>2307</v>
      </c>
      <c r="P457" s="18"/>
      <c r="Q457" s="22"/>
      <c r="R457" s="18"/>
      <c r="S457" s="18"/>
      <c r="T457" s="18"/>
      <c r="U457" s="18"/>
      <c r="V457" s="18"/>
      <c r="W457" s="18"/>
      <c r="X457" s="22"/>
      <c r="Y457" s="20" t="s">
        <v>1410</v>
      </c>
      <c r="Z457" s="21" t="str">
        <f t="shared" si="1"/>
        <v>{"id":"M3-MyM-14b-I-1-BR","stimulus":"&lt;p&gt;Arraste cada expressão para a sua equivalente.&lt;/p&gt;","hint":"&lt;p&gt;Um &lt;b&gt;ano&lt;/b&gt; equivale a 365 dias ou 12 meses. Uma &lt;b&gt;semana&lt;/b&gt; equivale a 7 dias.&lt;/p&gt;","feedback":"&lt;p&gt;Um &lt;b&gt;ano&lt;/b&gt; equivale a 365 dias ou 12 meses.&lt;/p&gt;&lt;p&gt;Uma &lt;b&gt;semana&lt;/b&gt; equivale a 7 dias.&lt;/p&gt;","seed":{"parameters":[{"name":"Q1","label":null,"min":2,"max":7,"step":1},{"name":"Q2","label":null,"list":[2,3,4]},{"name":"Q3","label":null,"min":2,"max":11,"step":1}],"calculated":[{"name":"A1","label":"{{Q1}} anos","function":"{{Q1}}*12 + ' meses'"},{"name":"A2","label":"{{Q2}} anos","function":"{{Q2}}*365 + ' dias'"},{"name":"A3","label":"{{Q3}} semanas","function":"{{Q3}}*7 + ' dias'"}],"isNumToWords":true,"uniques":true},"algorithm":{"name":"linkOperationResult","params":{"invert":true},"template":"Match list"}}</v>
      </c>
      <c r="AA457" s="21" t="s">
        <v>2308</v>
      </c>
      <c r="AB457" s="22" t="str">
        <f t="shared" si="2"/>
        <v>M3-MyM-14b-I-1</v>
      </c>
      <c r="AC457" s="22" t="str">
        <f t="shared" si="3"/>
        <v>M3-MyM-14b-I-1-BR</v>
      </c>
      <c r="AD457" s="20" t="s">
        <v>47</v>
      </c>
      <c r="AE457" s="24"/>
      <c r="AF457" s="9" t="s">
        <v>48</v>
      </c>
      <c r="AG457" s="9" t="s">
        <v>49</v>
      </c>
    </row>
    <row r="458" ht="112.5" customHeight="1">
      <c r="A458" s="9" t="s">
        <v>2301</v>
      </c>
      <c r="B458" s="69" t="s">
        <v>2302</v>
      </c>
      <c r="C458" s="9" t="s">
        <v>35</v>
      </c>
      <c r="D458" s="10" t="s">
        <v>36</v>
      </c>
      <c r="E458" s="11"/>
      <c r="F458" s="23" t="s">
        <v>2309</v>
      </c>
      <c r="G458" s="23"/>
      <c r="H458" s="25"/>
      <c r="I458" s="25"/>
      <c r="J458" s="24" t="s">
        <v>111</v>
      </c>
      <c r="K458" s="25" t="s">
        <v>2310</v>
      </c>
      <c r="L458" s="23" t="s">
        <v>2311</v>
      </c>
      <c r="M458" s="24" t="s">
        <v>42</v>
      </c>
      <c r="N458" s="23" t="s">
        <v>2312</v>
      </c>
      <c r="O458" s="23" t="s">
        <v>2313</v>
      </c>
      <c r="P458" s="18"/>
      <c r="Q458" s="22"/>
      <c r="R458" s="18"/>
      <c r="S458" s="18"/>
      <c r="T458" s="18"/>
      <c r="U458" s="18"/>
      <c r="V458" s="18"/>
      <c r="W458" s="18"/>
      <c r="X458" s="22"/>
      <c r="Y458" s="20" t="s">
        <v>1410</v>
      </c>
      <c r="Z458" s="21" t="str">
        <f t="shared" si="1"/>
        <v>{"id":"M3-MyM-14b-I-2-BR","stimulus":"&lt;p&gt;Indique se as afirmações são verdadeiras ou falsas.&lt;/p&gt;","hint":"&lt;p&gt;Um &lt;b&gt;ano&lt;/b&gt; equivale a 365 dias ou 12 meses. Uma &lt;b&gt;semana&lt;/b&gt; equivale a 7 dias.&lt;/p&gt;","feedback":"&lt;p&gt;Um &lt;b&gt;ano&lt;/b&gt; equivale a 365 dias ou 12 meses. Uma &lt;b&gt;semana&lt;/b&gt; equivale a 7 dias.&lt;/p&gt;","seed":{"parameters":[{"name":"Q1","label":null,"min":2,"max":10,"step":1},{"name":"Q2","label":null,"list":[2,3,4]},{"name":"Q3","label":null,"min":2,"max":9,"step":1},{"name":"Q4","label":null,"list":[1,2,3,4]},{"name":"Q5","label":null,"min":1,"max":7,"step":1},{"name":"Q6","label":null,"min":1,"max":7,"step":1}],"calculated":[{"name":"T1","function":"7*{{Q1}}","temp":true},{"name":"T2","function":"12*{{Q2}}","temp":true},{"name":"T3","function":"{{Q3}}*7","temp":true},{"name":"T4","function":"{{Q4}}*12","temp":true},{"name":"T5","function":"{{Q4}}+1","temp":true},{"name":"T6","function":"{{Q5}}*7","temp":true},{"name":"T7","function":"{{Q5}}+1","temp":true},{"name":"T8","function":"{{Q6}}*7","temp":true},{"name":"T9","function":"{{Q6}}+3","temp":true},{"name":"A1","label":"{{Q1}} semanas são {{T1}} dias."},{"name":"A2","label":"{{T2}} meses são {{Q2}} anos."},{"name":"A3","label":"{{T3}} dias são {{Q3}} semanas."},{"name":"A4","label":"{{T4}} meses são {{T5}} anos.","incorrect":true,"feedback":"&lt;p&gt;{{T4}} meses são {{Q4}} anos.&lt;/p&gt;"},{"name":"A5","label":"{{T6}} dias são {{T7}} semanas.","incorrect":true,"feedback":"&lt;p&gt;{{T6}} dias são {{Q5}} semanas.&lt;/p&gt;"},{"name":"A6","label":"{{T8}} dias são {{T9}} semanas.","incorrect":true,"feedback":"&lt;p&gt;{{T8}} dias são {{Q6}} semanas.&lt;/p&gt;"}],"uniques":true},"algorithm":{"name":"trueFalse","template":"Choice matrix – inline","params":{"countCorrect":2,"countIncorrect":1,"options":["Verdadeira","Falsa"]}}}</v>
      </c>
      <c r="AA458" s="28" t="s">
        <v>2314</v>
      </c>
      <c r="AB458" s="22" t="str">
        <f t="shared" si="2"/>
        <v>M3-MyM-14b-I-2</v>
      </c>
      <c r="AC458" s="22" t="str">
        <f t="shared" si="3"/>
        <v>M3-MyM-14b-I-2-BR</v>
      </c>
      <c r="AD458" s="20" t="s">
        <v>47</v>
      </c>
      <c r="AE458" s="24"/>
      <c r="AF458" s="9" t="s">
        <v>48</v>
      </c>
      <c r="AG458" s="9" t="s">
        <v>49</v>
      </c>
    </row>
    <row r="459" ht="112.5" customHeight="1">
      <c r="A459" s="9" t="s">
        <v>2301</v>
      </c>
      <c r="B459" s="69" t="s">
        <v>2302</v>
      </c>
      <c r="C459" s="9" t="s">
        <v>50</v>
      </c>
      <c r="D459" s="10" t="s">
        <v>36</v>
      </c>
      <c r="E459" s="11"/>
      <c r="F459" s="25" t="s">
        <v>2315</v>
      </c>
      <c r="G459" s="25"/>
      <c r="H459" s="25"/>
      <c r="I459" s="25"/>
      <c r="J459" s="24" t="s">
        <v>92</v>
      </c>
      <c r="K459" s="25" t="s">
        <v>2316</v>
      </c>
      <c r="L459" s="25" t="s">
        <v>2317</v>
      </c>
      <c r="M459" s="26" t="s">
        <v>42</v>
      </c>
      <c r="N459" s="25" t="s">
        <v>2318</v>
      </c>
      <c r="O459" s="34" t="s">
        <v>2319</v>
      </c>
      <c r="P459" s="18"/>
      <c r="Q459" s="22"/>
      <c r="R459" s="18"/>
      <c r="S459" s="18"/>
      <c r="T459" s="18"/>
      <c r="U459" s="18"/>
      <c r="V459" s="18"/>
      <c r="W459" s="18"/>
      <c r="X459" s="22"/>
      <c r="Y459" s="20" t="s">
        <v>1410</v>
      </c>
      <c r="Z459" s="21" t="str">
        <f t="shared" si="1"/>
        <v>{"id":"M3-MyM-14b-E-1-BR","stimulus":"&lt;p&gt;Quantos meses equivalem a {{Q1}} anos e meio?&lt;/p&gt;","template":"&lt;p&gt;{{response}} meses.&lt;/p&gt;","hint":"&lt;p&gt;Un ano equivale a 12 meses.&lt;/p&gt;","feedback":"&lt;p&gt;Um ano equivale a 12 meses. Portanto:&lt;/p&gt;&lt;p&gt;{{Q1}} × 12 + 6 = {{A1}} meses&lt;/p&gt;","seed":{"parameters":[{"name":"Q1","label":null,"min":2,"max":9,"step":1}],"calculated":[{"name":"A1","label":"{{function}}","function":"{{Q1}}*12+6"}],"uniques":true},"algorithm":{"name":"calculateOperation","params":{"method":"equivLiteral","keyboard":"NUMERICAL"}}}</v>
      </c>
      <c r="AA459" s="21" t="s">
        <v>2320</v>
      </c>
      <c r="AB459" s="22" t="str">
        <f t="shared" si="2"/>
        <v>M3-MyM-14b-E-1</v>
      </c>
      <c r="AC459" s="22" t="str">
        <f t="shared" si="3"/>
        <v>M3-MyM-14b-E-1-BR</v>
      </c>
      <c r="AD459" s="20" t="s">
        <v>47</v>
      </c>
      <c r="AE459" s="24"/>
      <c r="AF459" s="9" t="s">
        <v>48</v>
      </c>
      <c r="AG459" s="9" t="s">
        <v>49</v>
      </c>
    </row>
    <row r="460" ht="112.5" customHeight="1">
      <c r="A460" s="9" t="s">
        <v>2301</v>
      </c>
      <c r="B460" s="69" t="s">
        <v>2302</v>
      </c>
      <c r="C460" s="9" t="s">
        <v>50</v>
      </c>
      <c r="D460" s="10" t="s">
        <v>36</v>
      </c>
      <c r="E460" s="11"/>
      <c r="F460" s="25" t="s">
        <v>2321</v>
      </c>
      <c r="G460" s="25"/>
      <c r="H460" s="25"/>
      <c r="I460" s="25"/>
      <c r="J460" s="24" t="s">
        <v>92</v>
      </c>
      <c r="K460" s="25" t="s">
        <v>2316</v>
      </c>
      <c r="L460" s="25" t="s">
        <v>2322</v>
      </c>
      <c r="M460" s="26" t="s">
        <v>42</v>
      </c>
      <c r="N460" s="25" t="s">
        <v>2323</v>
      </c>
      <c r="O460" s="35" t="s">
        <v>2324</v>
      </c>
      <c r="P460" s="18"/>
      <c r="Q460" s="22"/>
      <c r="R460" s="18"/>
      <c r="S460" s="18"/>
      <c r="T460" s="18"/>
      <c r="U460" s="18"/>
      <c r="V460" s="18"/>
      <c r="W460" s="18"/>
      <c r="X460" s="22"/>
      <c r="Y460" s="20" t="s">
        <v>1410</v>
      </c>
      <c r="Z460" s="21" t="str">
        <f t="shared" si="1"/>
        <v>{"id":"M3-MyM-14b-E-2-BR","stimulus":"&lt;p&gt;Quantas semanas equivalem a {{T1}} dias?&lt;/p&gt;","template":"&lt;p&gt;{{response}} semanas.&lt;/p&gt;","hint":"&lt;p&gt;Uma semana equivale a 7 dias.&lt;/p&gt;","feedback":"&lt;p&gt;Uma semana equivale a 7 dias. Portanto:&lt;/p&gt;&lt;p&gt;{{T1}} : 7 = {{Q1}} semanas&lt;/p&gt;","seed":{"parameters":[{"name":"Q1","label":null,"min":2,"max":9,"step":1}],"calculated":[{"name":"T1","label":"{{function}}","function":"{{Q1}}*7","temp":"true"},{"name":"A1","label":"{{function}}","function":"{{Q1}}"}],"uniques":true},"algorithm":{"name":"calculateOperation","params":{"method":"equivLiteral","keyboard":"NUMERICAL"}}}</v>
      </c>
      <c r="AA460" s="21" t="s">
        <v>2325</v>
      </c>
      <c r="AB460" s="22" t="str">
        <f t="shared" si="2"/>
        <v>M3-MyM-14b-E-2</v>
      </c>
      <c r="AC460" s="22" t="str">
        <f t="shared" si="3"/>
        <v>M3-MyM-14b-E-2-BR</v>
      </c>
      <c r="AD460" s="20" t="s">
        <v>47</v>
      </c>
      <c r="AE460" s="24"/>
      <c r="AF460" s="9" t="s">
        <v>48</v>
      </c>
      <c r="AG460" s="9" t="s">
        <v>49</v>
      </c>
    </row>
    <row r="461" ht="112.5" customHeight="1">
      <c r="A461" s="9" t="s">
        <v>2301</v>
      </c>
      <c r="B461" s="69" t="s">
        <v>2302</v>
      </c>
      <c r="C461" s="9" t="s">
        <v>50</v>
      </c>
      <c r="D461" s="10" t="s">
        <v>36</v>
      </c>
      <c r="E461" s="11"/>
      <c r="F461" s="25" t="s">
        <v>2326</v>
      </c>
      <c r="G461" s="25"/>
      <c r="H461" s="25"/>
      <c r="I461" s="25"/>
      <c r="J461" s="24" t="s">
        <v>92</v>
      </c>
      <c r="K461" s="25" t="s">
        <v>2327</v>
      </c>
      <c r="L461" s="25" t="s">
        <v>2328</v>
      </c>
      <c r="M461" s="26" t="s">
        <v>42</v>
      </c>
      <c r="N461" s="25" t="s">
        <v>2318</v>
      </c>
      <c r="O461" s="34" t="s">
        <v>2329</v>
      </c>
      <c r="P461" s="18"/>
      <c r="Q461" s="22"/>
      <c r="R461" s="18"/>
      <c r="S461" s="18"/>
      <c r="T461" s="18"/>
      <c r="U461" s="18"/>
      <c r="V461" s="18"/>
      <c r="W461" s="18"/>
      <c r="X461" s="22"/>
      <c r="Y461" s="20" t="s">
        <v>1410</v>
      </c>
      <c r="Z461" s="21" t="str">
        <f t="shared" si="1"/>
        <v>{"id":"M3-MyM-14b-E-3-BR","stimulus":"&lt;p&gt;Quantos meses equivalem a {{Q2}} anos?&lt;/p&gt;","template":"&lt;p&gt;{{response}} meses.&lt;/p&gt;","hint":"&lt;p&gt;Um ano equivale a 12 meses.&lt;/p&gt;","feedback":"&lt;p&gt;Um ano equivale a 12 meses. Portanto:&lt;/p&gt;&lt;p&gt;{{Q2}} × 12 = {{A1}} meses&lt;/p&gt;","seed":{"parameters":[{"name":"Q2","label":null,"min":2,"max":5,"step":1}],"calculated":[{"name":"A1","label":"{{function}}","function":"{{Q2}}*12"}],"uniques":true},"algorithm":{"name":"calculateOperation","params":{"method":"equivLiteral","keyboard":"NUMERICAL"}}}</v>
      </c>
      <c r="AA461" s="21" t="s">
        <v>2330</v>
      </c>
      <c r="AB461" s="22" t="str">
        <f t="shared" si="2"/>
        <v>M3-MyM-14b-E-3</v>
      </c>
      <c r="AC461" s="22" t="str">
        <f t="shared" si="3"/>
        <v>M3-MyM-14b-E-3-BR</v>
      </c>
      <c r="AD461" s="20" t="s">
        <v>47</v>
      </c>
      <c r="AE461" s="24"/>
      <c r="AF461" s="9" t="s">
        <v>48</v>
      </c>
      <c r="AG461" s="9" t="s">
        <v>49</v>
      </c>
    </row>
    <row r="462" ht="112.5" customHeight="1">
      <c r="A462" s="9" t="s">
        <v>2331</v>
      </c>
      <c r="B462" s="69" t="s">
        <v>2332</v>
      </c>
      <c r="C462" s="9" t="s">
        <v>35</v>
      </c>
      <c r="D462" s="10" t="s">
        <v>36</v>
      </c>
      <c r="E462" s="11"/>
      <c r="F462" s="35" t="s">
        <v>2333</v>
      </c>
      <c r="G462" s="35"/>
      <c r="H462" s="66"/>
      <c r="I462" s="24" t="s">
        <v>481</v>
      </c>
      <c r="J462" s="24" t="s">
        <v>278</v>
      </c>
      <c r="K462" s="25" t="s">
        <v>113</v>
      </c>
      <c r="L462" s="25" t="s">
        <v>113</v>
      </c>
      <c r="M462" s="26" t="s">
        <v>42</v>
      </c>
      <c r="N462" s="23" t="s">
        <v>2334</v>
      </c>
      <c r="O462" s="23" t="s">
        <v>2335</v>
      </c>
      <c r="P462" s="18"/>
      <c r="Q462" s="22"/>
      <c r="R462" s="18"/>
      <c r="S462" s="18"/>
      <c r="T462" s="18"/>
      <c r="U462" s="18"/>
      <c r="V462" s="18"/>
      <c r="W462" s="18"/>
      <c r="X462" s="19"/>
      <c r="Y462" s="20" t="s">
        <v>1410</v>
      </c>
      <c r="Z462" s="21" t="str">
        <f t="shared" si="1"/>
        <v>{"id":"M3-MyM-15a-I-1-BR","stimulus":"&lt;p&gt;Selecione a hora que o relógio mostra.&lt;/p&gt;&lt;div style=\"display:flex; justify-content:center;\"&gt;&lt;img src=\"https://blueberry-assets.oneclick.es/M3_MyM_15a_1.svg\" width=\"300\"&gt;&lt;/img&gt;&lt;/div&gt;","hint":"&lt;p&gt;Em um relógio analógico, o ponteiro curto aponta para as horas e o ponteiro longo para os minutos.&lt;/p&gt;","feedback":"&lt;p&gt;Em um relógio analógico, o ponteiro curto aponta para as horas e o ponteiro longo para os minutos.&lt;/p&gt;","seed":{"parameters":[],"calculated":[{"name":"A1","label":"Sete horas e quinze minutos."},{"name":"A2","label":"Vinte minutos para as onze horas.","incorrect":true},{"name":"A3","label":"Uma hora e meia.","incorrect":true},{"name":"A4","label":"Oito horas e vinte minutos.","incorrect":true}],"uniques":true},"algorithm":{"name":"trueFalse","template":"Multiple choice – standard","params":{"countCorrect":1,"countIncorrect":2,"showCheckIcon":false,"columns":3
        }
    }
}</v>
      </c>
      <c r="AA462" s="71" t="s">
        <v>2336</v>
      </c>
      <c r="AB462" s="22" t="str">
        <f t="shared" si="2"/>
        <v>M3-MyM-15a-I-1</v>
      </c>
      <c r="AC462" s="22" t="str">
        <f t="shared" si="3"/>
        <v>M3-MyM-15a-I-1-BR</v>
      </c>
      <c r="AD462" s="20" t="s">
        <v>47</v>
      </c>
      <c r="AE462" s="9"/>
      <c r="AF462" s="9" t="s">
        <v>48</v>
      </c>
      <c r="AG462" s="9" t="s">
        <v>49</v>
      </c>
    </row>
    <row r="463" ht="112.5" customHeight="1">
      <c r="A463" s="9" t="s">
        <v>2331</v>
      </c>
      <c r="B463" s="69" t="s">
        <v>2332</v>
      </c>
      <c r="C463" s="9" t="s">
        <v>35</v>
      </c>
      <c r="D463" s="10" t="s">
        <v>36</v>
      </c>
      <c r="E463" s="11"/>
      <c r="F463" s="34" t="s">
        <v>2337</v>
      </c>
      <c r="G463" s="34"/>
      <c r="H463" s="66"/>
      <c r="I463" s="24" t="s">
        <v>481</v>
      </c>
      <c r="J463" s="24" t="s">
        <v>278</v>
      </c>
      <c r="K463" s="25" t="s">
        <v>113</v>
      </c>
      <c r="L463" s="25" t="s">
        <v>113</v>
      </c>
      <c r="M463" s="26" t="s">
        <v>42</v>
      </c>
      <c r="N463" s="23" t="s">
        <v>2334</v>
      </c>
      <c r="O463" s="23" t="s">
        <v>2335</v>
      </c>
      <c r="P463" s="18"/>
      <c r="Q463" s="22"/>
      <c r="R463" s="18"/>
      <c r="S463" s="18"/>
      <c r="T463" s="18"/>
      <c r="U463" s="18"/>
      <c r="V463" s="18"/>
      <c r="W463" s="18"/>
      <c r="X463" s="19"/>
      <c r="Y463" s="20" t="s">
        <v>1410</v>
      </c>
      <c r="Z463" s="21" t="str">
        <f t="shared" si="1"/>
        <v>{"id":"M3-MyM-15a-I-2-BR","stimulus":"&lt;p&gt;Selecione a hora que o relógio mostra.&lt;/p&gt;&lt;div style=\"display:flex; justify-content:center;\"&gt;&lt;img src=\"https://blueberry-assets.oneclick.es/M3_MyM_15a_2.svg\" width=\"300\"&gt;&lt;/img&gt;&lt;/div&gt;","hint":"&lt;p&gt;Em um relógio analógico, o ponteiro curto aponta para as horas e o ponteiro longo para os minutos.&lt;/p&gt;","feedback":"&lt;p&gt;Em um relógio analógico, o ponteiro curto aponta para as horas e o ponteiro longo para os minutos.&lt;/p&gt;","seed":{"parameters":[],"calculated":[{"name":"A1","label":"Sete horas e quinze minutos.","incorrect":true},{"name":"A2","label":"Vinte minutos para as onze horas."},{"name":"A3","label":"Uma hora e meia.","incorrect":true},{"name":"A4","label":"Oito hora e vinte minutos.","incorrect":true}],"uniques":true},"algorithm":{"name":"trueFalse","template":"Multiple choice – standard","params":{"countCorrect":1,"countIncorrect":2,"showCheckIcon":false,"columns":3
        }
    }
}</v>
      </c>
      <c r="AA463" s="71" t="s">
        <v>2338</v>
      </c>
      <c r="AB463" s="22" t="str">
        <f t="shared" si="2"/>
        <v>M3-MyM-15a-I-2</v>
      </c>
      <c r="AC463" s="22" t="str">
        <f t="shared" si="3"/>
        <v>M3-MyM-15a-I-2-BR</v>
      </c>
      <c r="AD463" s="20" t="s">
        <v>47</v>
      </c>
      <c r="AE463" s="9"/>
      <c r="AF463" s="9" t="s">
        <v>48</v>
      </c>
      <c r="AG463" s="9" t="s">
        <v>49</v>
      </c>
    </row>
    <row r="464" ht="112.5" customHeight="1">
      <c r="A464" s="9" t="s">
        <v>2331</v>
      </c>
      <c r="B464" s="69" t="s">
        <v>2332</v>
      </c>
      <c r="C464" s="9" t="s">
        <v>35</v>
      </c>
      <c r="D464" s="10" t="s">
        <v>36</v>
      </c>
      <c r="E464" s="11"/>
      <c r="F464" s="34" t="s">
        <v>2339</v>
      </c>
      <c r="G464" s="34"/>
      <c r="H464" s="66"/>
      <c r="I464" s="24" t="s">
        <v>481</v>
      </c>
      <c r="J464" s="24" t="s">
        <v>278</v>
      </c>
      <c r="K464" s="25" t="s">
        <v>113</v>
      </c>
      <c r="L464" s="25" t="s">
        <v>113</v>
      </c>
      <c r="M464" s="26" t="s">
        <v>42</v>
      </c>
      <c r="N464" s="23" t="s">
        <v>2334</v>
      </c>
      <c r="O464" s="23" t="s">
        <v>2335</v>
      </c>
      <c r="P464" s="18"/>
      <c r="Q464" s="22"/>
      <c r="R464" s="18"/>
      <c r="S464" s="18"/>
      <c r="T464" s="18"/>
      <c r="U464" s="18"/>
      <c r="V464" s="18"/>
      <c r="W464" s="18"/>
      <c r="X464" s="19"/>
      <c r="Y464" s="20" t="s">
        <v>1410</v>
      </c>
      <c r="Z464" s="21" t="str">
        <f t="shared" si="1"/>
        <v>{"id":"M3-MyM-15a-I-3-BR","stimulus":"&lt;p&gt;Selecione a hora que o relógio mostra.&lt;/p&gt;&lt;div style=\"display:flex; justify-content:center;\"&gt;&lt;img src=\"https://blueberry-assets.oneclick.es/M3_MyM_15a_3.svg\" width=\"300\"&gt;&lt;/img&gt;&lt;/div&gt;","hint":"&lt;p&gt;Em um relógio analógico, o ponteiro curto aponta para as horas e o ponteiro longo para os minutos.&lt;/p&gt;","feedback":"&lt;p&gt;Em um relógio analógico, o ponteiro curto aponta para as horas e o ponteiro longo para os minutos.&lt;/p&gt;","seed":{"parameters":[],"calculated":[{"name":"A1","label":"Sete horas e quinze minutos.","incorrect":true},{"name":"A2","label":"Vinte minutos para as onze horas.","incorrect":true},{"name":"A3","label":"Uma hora e meia."},{"name":"A4","label":"Oito horas e vinte minutos.","incorrect":true}],"uniques":true},"algorithm":{"name":"trueFalse","template":"Multiple choice – standard","params":{"countCorrect":1,"countIncorrect":2,"showCheckIcon":false,"columns":3
        }
    }
}</v>
      </c>
      <c r="AA464" s="71" t="s">
        <v>2340</v>
      </c>
      <c r="AB464" s="22" t="str">
        <f t="shared" si="2"/>
        <v>M3-MyM-15a-I-3</v>
      </c>
      <c r="AC464" s="22" t="str">
        <f t="shared" si="3"/>
        <v>M3-MyM-15a-I-3-BR</v>
      </c>
      <c r="AD464" s="20" t="s">
        <v>47</v>
      </c>
      <c r="AE464" s="9"/>
      <c r="AF464" s="9" t="s">
        <v>48</v>
      </c>
      <c r="AG464" s="9" t="s">
        <v>49</v>
      </c>
    </row>
    <row r="465" ht="112.5" customHeight="1">
      <c r="A465" s="9" t="s">
        <v>2331</v>
      </c>
      <c r="B465" s="69" t="s">
        <v>2332</v>
      </c>
      <c r="C465" s="9" t="s">
        <v>35</v>
      </c>
      <c r="D465" s="10" t="s">
        <v>36</v>
      </c>
      <c r="E465" s="11"/>
      <c r="F465" s="34" t="s">
        <v>2341</v>
      </c>
      <c r="G465" s="34"/>
      <c r="H465" s="66"/>
      <c r="I465" s="24" t="s">
        <v>481</v>
      </c>
      <c r="J465" s="24" t="s">
        <v>278</v>
      </c>
      <c r="K465" s="25" t="s">
        <v>113</v>
      </c>
      <c r="L465" s="25" t="s">
        <v>113</v>
      </c>
      <c r="M465" s="26" t="s">
        <v>42</v>
      </c>
      <c r="N465" s="23" t="s">
        <v>2334</v>
      </c>
      <c r="O465" s="23" t="s">
        <v>2335</v>
      </c>
      <c r="P465" s="18"/>
      <c r="Q465" s="22"/>
      <c r="R465" s="18"/>
      <c r="S465" s="18"/>
      <c r="T465" s="18"/>
      <c r="U465" s="18"/>
      <c r="V465" s="18"/>
      <c r="W465" s="18"/>
      <c r="X465" s="19"/>
      <c r="Y465" s="20" t="s">
        <v>1410</v>
      </c>
      <c r="Z465" s="21" t="str">
        <f t="shared" si="1"/>
        <v>{"id":"M3-MyM-15a-I-4-BR","stimulus":"&lt;p&gt;Selecione a hora que o relógio mostra.&lt;/p&gt;&lt;div style=\"display:flex; justify-content:center;\"&gt;&lt;img src=\"https://blueberry-assets.oneclick.es/M3_MyM_15a_4.svg\" width=\"300\"&gt;&lt;/img&gt;&lt;/div&gt;","hint":"&lt;p&gt;Em um relógio analógico, o ponteiro curto aponta para as horas e o ponteiro longo para os minutos.&lt;/p&gt;","feedback":"&lt;p&gt;Em um relógio analógico, o ponteiro curto aponta para as horas e o ponteiro longo para os minutos.&lt;/p&gt;","seed":{"parameters":[],"calculated":[{"name":"A1","label":"Sete horas e quinze minutos.","incorrect":true},{"name":"A2","label":"Vinte minutos para as onze horas.","incorrect":true},{"name":"A3","label":"Uma hora e meia.","incorrect":true},{"name":"A4","label":"Oito horas e vinte minutos."}],"uniques":true},"algorithm":{"name":"trueFalse","template":"Multiple choice – standard","params":{"countCorrect":1,"countIncorrect":2,"showCheckIcon":false,"columns":3
        }
    }
}</v>
      </c>
      <c r="AA465" s="71" t="s">
        <v>2342</v>
      </c>
      <c r="AB465" s="22" t="str">
        <f t="shared" si="2"/>
        <v>M3-MyM-15a-I-4</v>
      </c>
      <c r="AC465" s="22" t="str">
        <f t="shared" si="3"/>
        <v>M3-MyM-15a-I-4-BR</v>
      </c>
      <c r="AD465" s="20" t="s">
        <v>47</v>
      </c>
      <c r="AE465" s="9"/>
      <c r="AF465" s="9" t="s">
        <v>48</v>
      </c>
      <c r="AG465" s="9" t="s">
        <v>49</v>
      </c>
    </row>
    <row r="466" ht="112.5" customHeight="1">
      <c r="A466" s="9" t="s">
        <v>2331</v>
      </c>
      <c r="B466" s="69" t="s">
        <v>2332</v>
      </c>
      <c r="C466" s="9" t="s">
        <v>35</v>
      </c>
      <c r="D466" s="10" t="s">
        <v>36</v>
      </c>
      <c r="E466" s="11"/>
      <c r="F466" s="34" t="s">
        <v>2343</v>
      </c>
      <c r="G466" s="34"/>
      <c r="H466" s="66"/>
      <c r="I466" s="24" t="s">
        <v>481</v>
      </c>
      <c r="J466" s="24" t="s">
        <v>278</v>
      </c>
      <c r="K466" s="25" t="s">
        <v>113</v>
      </c>
      <c r="L466" s="25" t="s">
        <v>113</v>
      </c>
      <c r="M466" s="26" t="s">
        <v>42</v>
      </c>
      <c r="N466" s="25" t="s">
        <v>2344</v>
      </c>
      <c r="O466" s="25" t="s">
        <v>2344</v>
      </c>
      <c r="P466" s="18"/>
      <c r="Q466" s="22"/>
      <c r="R466" s="18"/>
      <c r="S466" s="18"/>
      <c r="T466" s="18"/>
      <c r="U466" s="18"/>
      <c r="V466" s="18"/>
      <c r="W466" s="18"/>
      <c r="X466" s="19"/>
      <c r="Y466" s="20" t="s">
        <v>1410</v>
      </c>
      <c r="Z466" s="21" t="str">
        <f t="shared" si="1"/>
        <v>{"id":"M3-MyM-15a-I-5-BR","stimulus":"&lt;p&gt;Selecione a hora que o relógio mostra.&lt;/p&gt;&lt;div style=\"display:flex; justify-content:center;\"&gt;&lt;img src=\"https://blueberry-assets.oneclick.es/M3_MyM_15a_5.svg\" width=\"300\"&gt;&lt;/img&gt;&lt;/div&gt;","hint":"&lt;p&gt;Em um relógio digital, o número antes dos dois pontos indica a hora e o número depois indica os minutos.&lt;/p&gt;","feedback":"&lt;p&gt;Em um relógio digital, o número antes dos dois pontos indica a hora e o número depois indica os minutos.&lt;/p&gt;","seed":{"parameters":[],"calculated":[{"name":"A1","label":"Quinze minutos para as seis horas."},{"name":"A2","label":"Seis horas e vinte e cinco minutos.","incorrect":true},{"name":"A3","label":"Duas horas em ponto.","incorrect":true},{"name":"A4","label":"Quatro horas e meia.","incorrect":true}],"uniques":true},"algorithm":{"name":"trueFalse","template":"Multiple choice – standard","params":{"countCorrect":1,"countIncorrect":2,"showCheckIcon":false,"columns":3
        }
    }
}</v>
      </c>
      <c r="AA466" s="71" t="s">
        <v>2345</v>
      </c>
      <c r="AB466" s="22" t="str">
        <f t="shared" si="2"/>
        <v>M3-MyM-15a-I-5</v>
      </c>
      <c r="AC466" s="22" t="str">
        <f t="shared" si="3"/>
        <v>M3-MyM-15a-I-5-BR</v>
      </c>
      <c r="AD466" s="20" t="s">
        <v>47</v>
      </c>
      <c r="AE466" s="9"/>
      <c r="AF466" s="9" t="s">
        <v>48</v>
      </c>
      <c r="AG466" s="9" t="s">
        <v>49</v>
      </c>
    </row>
    <row r="467" ht="112.5" customHeight="1">
      <c r="A467" s="9" t="s">
        <v>2331</v>
      </c>
      <c r="B467" s="69" t="s">
        <v>2332</v>
      </c>
      <c r="C467" s="9" t="s">
        <v>35</v>
      </c>
      <c r="D467" s="10" t="s">
        <v>36</v>
      </c>
      <c r="E467" s="11"/>
      <c r="F467" s="34" t="s">
        <v>2346</v>
      </c>
      <c r="G467" s="34"/>
      <c r="H467" s="66"/>
      <c r="I467" s="24" t="s">
        <v>481</v>
      </c>
      <c r="J467" s="24" t="s">
        <v>278</v>
      </c>
      <c r="K467" s="25" t="s">
        <v>113</v>
      </c>
      <c r="L467" s="25" t="s">
        <v>113</v>
      </c>
      <c r="M467" s="26" t="s">
        <v>42</v>
      </c>
      <c r="N467" s="25" t="s">
        <v>2344</v>
      </c>
      <c r="O467" s="25" t="s">
        <v>2344</v>
      </c>
      <c r="P467" s="18"/>
      <c r="Q467" s="22"/>
      <c r="R467" s="18"/>
      <c r="S467" s="18"/>
      <c r="T467" s="18"/>
      <c r="U467" s="18"/>
      <c r="V467" s="18"/>
      <c r="W467" s="18"/>
      <c r="X467" s="19"/>
      <c r="Y467" s="20" t="s">
        <v>1410</v>
      </c>
      <c r="Z467" s="21" t="str">
        <f t="shared" si="1"/>
        <v>{"id":"M3-MyM-15a-I-6-BR","stimulus":"&lt;p&gt;Selecione a hora que o relógio mostra.&lt;/p&gt;&lt;div style=\"display:flex; justify-content:center;\"&gt;&lt;img src=\"https://blueberry-assets.oneclick.es/M3_MyM_15a_6.svg\" width=\"300\"&gt;&lt;/img&gt;&lt;/div&gt;","hint":"&lt;p&gt;Em um relógio digital, o número antes dos dois pontos indica a hora e o número depois indica os minutos.&lt;/p&gt;","feedback":"&lt;p&gt;Em um relógio digital, o número antes dos dois pontos indica a hora e o número depois indica os minutos.&lt;/p&gt;","seed":{"parameters":[],"calculated":[{"name":"A1","label":"Quinze minutos para as seis horas.","incorrect":true},{"name":"A2","label":"Seis horas e vinte e cinco minutos."},{"name":"A3","label":"Duas horas em ponto.","incorrect":true},{"name":"A4","label":"Quatro horas e meia.","incorrect":true}],"uniques":true},"algorithm":{"name":"trueFalse","template":"Multiple choice – standard","params":{"countCorrect":1,"countIncorrect":2,"showCheckIcon":false,"columns":3
        }
    }
}</v>
      </c>
      <c r="AA467" s="71" t="s">
        <v>2347</v>
      </c>
      <c r="AB467" s="22" t="str">
        <f t="shared" si="2"/>
        <v>M3-MyM-15a-I-6</v>
      </c>
      <c r="AC467" s="22" t="str">
        <f t="shared" si="3"/>
        <v>M3-MyM-15a-I-6-BR</v>
      </c>
      <c r="AD467" s="20" t="s">
        <v>47</v>
      </c>
      <c r="AE467" s="9"/>
      <c r="AF467" s="9" t="s">
        <v>48</v>
      </c>
      <c r="AG467" s="9" t="s">
        <v>49</v>
      </c>
    </row>
    <row r="468" ht="112.5" customHeight="1">
      <c r="A468" s="9" t="s">
        <v>2331</v>
      </c>
      <c r="B468" s="69" t="s">
        <v>2332</v>
      </c>
      <c r="C468" s="9" t="s">
        <v>35</v>
      </c>
      <c r="D468" s="10" t="s">
        <v>36</v>
      </c>
      <c r="E468" s="11"/>
      <c r="F468" s="34" t="s">
        <v>2348</v>
      </c>
      <c r="G468" s="34"/>
      <c r="H468" s="66"/>
      <c r="I468" s="24" t="s">
        <v>481</v>
      </c>
      <c r="J468" s="24" t="s">
        <v>278</v>
      </c>
      <c r="K468" s="25" t="s">
        <v>113</v>
      </c>
      <c r="L468" s="25" t="s">
        <v>113</v>
      </c>
      <c r="M468" s="26" t="s">
        <v>42</v>
      </c>
      <c r="N468" s="25" t="s">
        <v>2344</v>
      </c>
      <c r="O468" s="25" t="s">
        <v>2344</v>
      </c>
      <c r="P468" s="18"/>
      <c r="Q468" s="22"/>
      <c r="R468" s="18"/>
      <c r="S468" s="18"/>
      <c r="T468" s="18"/>
      <c r="U468" s="18"/>
      <c r="V468" s="18"/>
      <c r="W468" s="18"/>
      <c r="X468" s="19"/>
      <c r="Y468" s="20" t="s">
        <v>1410</v>
      </c>
      <c r="Z468" s="21" t="str">
        <f t="shared" si="1"/>
        <v>{"id":"M3-MyM-15a-I-7-BR","stimulus":"&lt;p&gt;Selecione a hora que o relógio mostra.&lt;/p&gt;&lt;div style=\"display:flex; justify-content:center;\"&gt;&lt;img src=\"https://blueberry-assets.oneclick.es/M3_MyM_15a_7.svg\" width=\"300\"&gt;&lt;/img&gt;&lt;/div&gt;","hint":"&lt;p&gt;Em um relógio digital, o número antes dos dois pontos indica a hora e o número depois indica os minutos.&lt;/p&gt;","feedback":"&lt;p&gt;Em um relógio digital, o número antes dos dois pontos indica a hora e o número depois indica os minutos.&lt;/p&gt;","seed":{"parameters":[],"calculated":[{"name":"A1","label":"Quinze minutos para as seis horas.","incorrect":true},{"name":"A2","label":"Seis horas e vinte e cinco minutos.","incorrect":true},{"name":"A3","label":"Duas horas em ponto."},{"name":"A4","label":"Quatro horas e meia.","incorrect":true}],"uniques":true},"algorithm":{"name":"trueFalse","template":"Multiple choice – standard","params":{"countCorrect":1,"countIncorrect":2,"showCheckIcon":false,"columns":3
        }
    }
}</v>
      </c>
      <c r="AA468" s="71" t="s">
        <v>2349</v>
      </c>
      <c r="AB468" s="22" t="str">
        <f t="shared" si="2"/>
        <v>M3-MyM-15a-I-7</v>
      </c>
      <c r="AC468" s="22" t="str">
        <f t="shared" si="3"/>
        <v>M3-MyM-15a-I-7-BR</v>
      </c>
      <c r="AD468" s="20" t="s">
        <v>47</v>
      </c>
      <c r="AE468" s="9"/>
      <c r="AF468" s="9" t="s">
        <v>48</v>
      </c>
      <c r="AG468" s="9" t="s">
        <v>49</v>
      </c>
    </row>
    <row r="469" ht="112.5" customHeight="1">
      <c r="A469" s="9" t="s">
        <v>2331</v>
      </c>
      <c r="B469" s="69" t="s">
        <v>2332</v>
      </c>
      <c r="C469" s="9" t="s">
        <v>35</v>
      </c>
      <c r="D469" s="10" t="s">
        <v>36</v>
      </c>
      <c r="E469" s="11"/>
      <c r="F469" s="34" t="s">
        <v>2350</v>
      </c>
      <c r="G469" s="34"/>
      <c r="H469" s="66"/>
      <c r="I469" s="24" t="s">
        <v>481</v>
      </c>
      <c r="J469" s="24" t="s">
        <v>278</v>
      </c>
      <c r="K469" s="25" t="s">
        <v>113</v>
      </c>
      <c r="L469" s="25" t="s">
        <v>113</v>
      </c>
      <c r="M469" s="26" t="s">
        <v>42</v>
      </c>
      <c r="N469" s="25" t="s">
        <v>2344</v>
      </c>
      <c r="O469" s="25" t="s">
        <v>2344</v>
      </c>
      <c r="P469" s="18"/>
      <c r="Q469" s="22"/>
      <c r="R469" s="18"/>
      <c r="S469" s="18"/>
      <c r="T469" s="18"/>
      <c r="U469" s="18"/>
      <c r="V469" s="18"/>
      <c r="W469" s="18"/>
      <c r="X469" s="19"/>
      <c r="Y469" s="20" t="s">
        <v>1410</v>
      </c>
      <c r="Z469" s="21" t="str">
        <f t="shared" si="1"/>
        <v>{"id":"M3-MyM-15a-I-8-BR","stimulus":"&lt;p&gt;Selecione a hora que o relógio mostra.&lt;/p&gt;&lt;div style=\"display:flex; justify-content:center;\"&gt;&lt;img src=\"https://blueberry-assets.oneclick.es/M3_MyM_15a_8.svg\" width=\"300\"&gt;&lt;/img&gt;&lt;/div&gt;","hint":"&lt;p&gt;Em um relógio digital, o número antes dos dois pontos indica a hora e o número depois indica os minutos.&lt;/p&gt;","feedback":"&lt;p&gt;Em um relógio digital, o número antes dos dois pontos indica a hora e o número depois indica os minutos.&lt;/p&gt;","seed":{"parameters":[],"calculated":[{"name":"A1","label":"Quinze minutos para as seis horas.","incorrect":true},{"name":"A2","label":"Seis horas e vinte e cinco minutos.","incorrect":true},{"name":"A3","label":"Duas horas em ponto.","incorrect":true},{"name":"A4","label":"Quatro horas e meia."}],"uniques":true},"algorithm":{"name":"trueFalse","template":"Multiple choice – standard","params":{"countCorrect":1,"countIncorrect":2,"showCheckIcon":false,"columns":3
        }
    }
}</v>
      </c>
      <c r="AA469" s="71" t="s">
        <v>2351</v>
      </c>
      <c r="AB469" s="22" t="str">
        <f t="shared" si="2"/>
        <v>M3-MyM-15a-I-8</v>
      </c>
      <c r="AC469" s="22" t="str">
        <f t="shared" si="3"/>
        <v>M3-MyM-15a-I-8-BR</v>
      </c>
      <c r="AD469" s="20" t="s">
        <v>47</v>
      </c>
      <c r="AE469" s="9"/>
      <c r="AF469" s="9" t="s">
        <v>48</v>
      </c>
      <c r="AG469" s="9" t="s">
        <v>49</v>
      </c>
    </row>
    <row r="470" ht="112.5" customHeight="1">
      <c r="A470" s="9" t="s">
        <v>2331</v>
      </c>
      <c r="B470" s="69" t="s">
        <v>2332</v>
      </c>
      <c r="C470" s="9" t="s">
        <v>50</v>
      </c>
      <c r="D470" s="10" t="s">
        <v>36</v>
      </c>
      <c r="E470" s="11"/>
      <c r="F470" s="23" t="s">
        <v>2352</v>
      </c>
      <c r="G470" s="23"/>
      <c r="H470" s="66"/>
      <c r="I470" s="24" t="s">
        <v>481</v>
      </c>
      <c r="J470" s="24" t="s">
        <v>52</v>
      </c>
      <c r="K470" s="25"/>
      <c r="L470" s="25" t="s">
        <v>2353</v>
      </c>
      <c r="M470" s="26" t="s">
        <v>42</v>
      </c>
      <c r="N470" s="23" t="s">
        <v>2334</v>
      </c>
      <c r="O470" s="23" t="s">
        <v>2335</v>
      </c>
      <c r="P470" s="18"/>
      <c r="Q470" s="22"/>
      <c r="R470" s="18"/>
      <c r="S470" s="18"/>
      <c r="T470" s="18"/>
      <c r="U470" s="18"/>
      <c r="V470" s="18"/>
      <c r="W470" s="18"/>
      <c r="X470" s="22"/>
      <c r="Y470" s="20" t="s">
        <v>1410</v>
      </c>
      <c r="Z470" s="21" t="str">
        <f t="shared" si="1"/>
        <v>{"id":"M3-MyM-15a-E-1-BR","stimulus":"&lt;p&gt;Que horas marca este relógio? Escreva por extenso.&lt;/p&gt;&lt;div style=\"display:flex; justify-content:center;\"&gt;&lt;img src=\"https://blueberry-assets.oneclick.es/M3_MyM_15a_1.svg\" width=\"300\"&gt;&lt;/img&gt;&lt;/div&gt;","template":"&lt;p&gt;O relógio marca {{response}}.&lt;/p&gt;","hint":"&lt;p&gt;Em um relógio analógico, o ponteiro curto aponta para as horas e o ponteiro longo para os minutos.&lt;/p&gt;","feedback":"&lt;p&gt;Em um relógio analógico, o ponteiro curto aponta para as horas e o ponteiro longo para os minutos.&lt;/p&gt;","seed":{"parameters":[],"calculated":[{"name":"A1","label":"sete horas e quinze minutos"}],"uniques":true},"algorithm":{"name":"calculateOperation","template":"Cloze with text"}}</v>
      </c>
      <c r="AA470" s="81" t="s">
        <v>2354</v>
      </c>
      <c r="AB470" s="22" t="str">
        <f t="shared" si="2"/>
        <v>M3-MyM-15a-E-1</v>
      </c>
      <c r="AC470" s="22" t="str">
        <f t="shared" si="3"/>
        <v>M3-MyM-15a-E-1-BR</v>
      </c>
      <c r="AD470" s="20" t="s">
        <v>47</v>
      </c>
      <c r="AE470" s="24"/>
      <c r="AF470" s="9" t="s">
        <v>48</v>
      </c>
      <c r="AG470" s="9" t="s">
        <v>49</v>
      </c>
    </row>
    <row r="471" ht="112.5" customHeight="1">
      <c r="A471" s="9" t="s">
        <v>2331</v>
      </c>
      <c r="B471" s="69" t="s">
        <v>2332</v>
      </c>
      <c r="C471" s="9" t="s">
        <v>50</v>
      </c>
      <c r="D471" s="10" t="s">
        <v>36</v>
      </c>
      <c r="E471" s="11"/>
      <c r="F471" s="23" t="s">
        <v>2355</v>
      </c>
      <c r="G471" s="23"/>
      <c r="H471" s="66"/>
      <c r="I471" s="24" t="s">
        <v>481</v>
      </c>
      <c r="J471" s="24" t="s">
        <v>52</v>
      </c>
      <c r="K471" s="25"/>
      <c r="L471" s="25" t="s">
        <v>2356</v>
      </c>
      <c r="M471" s="26" t="s">
        <v>42</v>
      </c>
      <c r="N471" s="23" t="s">
        <v>2334</v>
      </c>
      <c r="O471" s="23" t="s">
        <v>2335</v>
      </c>
      <c r="P471" s="18"/>
      <c r="Q471" s="22"/>
      <c r="R471" s="18"/>
      <c r="S471" s="18"/>
      <c r="T471" s="18"/>
      <c r="U471" s="18"/>
      <c r="V471" s="18"/>
      <c r="W471" s="18"/>
      <c r="X471" s="22"/>
      <c r="Y471" s="20" t="s">
        <v>1410</v>
      </c>
      <c r="Z471" s="21" t="str">
        <f t="shared" si="1"/>
        <v>{"id":"M3-MyM-15a-E-2-BR","stimulus":"&lt;p&gt;Que horas marca este relógio? Escreva por extenso.&lt;/p&gt;&lt;div style=\"display:flex; justify-content:center;\"&gt;&lt;img src=\"https://blueberry-assets.oneclick.es/M3_MyM_15a_2.svg\" width=\"300\"&gt;&lt;/img&gt;&lt;/div&gt;","template":"&lt;p&gt;O relógio marca {{response}}.&lt;/p&gt;","hint":"&lt;p&gt;Em um relógio analógico, o ponteiro curto aponta para as horas e o ponteiro longo para os minutos.&lt;/p&gt;","feedback":"&lt;p&gt;Em um relógio analógico, o ponteiro curto aponta para as horas e o ponteiro longo para os minutos.&lt;/p&gt;","seed":{"parameters":[],"calculated":[{"name":"A1","label":"vinte minutos para as onze horas"}],"uniques":true},"algorithm":{"name":"calculateOperation","template":"Cloze with text"}}</v>
      </c>
      <c r="AA471" s="81" t="s">
        <v>2357</v>
      </c>
      <c r="AB471" s="22" t="str">
        <f t="shared" si="2"/>
        <v>M3-MyM-15a-E-2</v>
      </c>
      <c r="AC471" s="22" t="str">
        <f t="shared" si="3"/>
        <v>M3-MyM-15a-E-2-BR</v>
      </c>
      <c r="AD471" s="20" t="s">
        <v>47</v>
      </c>
      <c r="AE471" s="24"/>
      <c r="AF471" s="9" t="s">
        <v>48</v>
      </c>
      <c r="AG471" s="9" t="s">
        <v>49</v>
      </c>
    </row>
    <row r="472" ht="112.5" customHeight="1">
      <c r="A472" s="9" t="s">
        <v>2331</v>
      </c>
      <c r="B472" s="69" t="s">
        <v>2332</v>
      </c>
      <c r="C472" s="9" t="s">
        <v>50</v>
      </c>
      <c r="D472" s="10" t="s">
        <v>36</v>
      </c>
      <c r="E472" s="11"/>
      <c r="F472" s="23" t="s">
        <v>2358</v>
      </c>
      <c r="G472" s="23"/>
      <c r="H472" s="66"/>
      <c r="I472" s="24" t="s">
        <v>481</v>
      </c>
      <c r="J472" s="24" t="s">
        <v>52</v>
      </c>
      <c r="K472" s="25"/>
      <c r="L472" s="25" t="s">
        <v>2359</v>
      </c>
      <c r="M472" s="26" t="s">
        <v>42</v>
      </c>
      <c r="N472" s="23" t="s">
        <v>2334</v>
      </c>
      <c r="O472" s="23" t="s">
        <v>2335</v>
      </c>
      <c r="P472" s="18"/>
      <c r="Q472" s="22"/>
      <c r="R472" s="18"/>
      <c r="S472" s="18"/>
      <c r="T472" s="18"/>
      <c r="U472" s="18"/>
      <c r="V472" s="18"/>
      <c r="W472" s="18"/>
      <c r="X472" s="22"/>
      <c r="Y472" s="20" t="s">
        <v>1410</v>
      </c>
      <c r="Z472" s="21" t="str">
        <f t="shared" si="1"/>
        <v>{"id":"M3-MyM-15a-E-3-BR","stimulus":"&lt;p&gt;Que horas marca este relógio? Escreva por extenso.&lt;/p&gt;&lt;div style=\"display:flex; justify-content:center;\"&gt;&lt;img src=\"https://blueberry-assets.oneclick.es/M3_MyM_15a_3.svg\" width=\"300\"&gt;&lt;/img&gt;&lt;/div&gt;","template":"&lt;p&gt;O relógio marca {{response}}.&lt;/p&gt;","hint":"&lt;p&gt;Em um relógio analógico, o ponteiro curto aponta para as horas e o ponteiro longo para os minutos.&lt;/p&gt;","feedback":"&lt;p&gt;Em um relógio analógico, o ponteiro curto aponta para as horas e o ponteiro longo para os minutos.&lt;/p&gt;","seed":{"parameters":[],"calculated":[{"name":"A1","label":"uma hora e meia"}],"uniques":true},"algorithm":{"name":"calculateOperation","template":"Cloze with text"}}</v>
      </c>
      <c r="AA472" s="81" t="s">
        <v>2360</v>
      </c>
      <c r="AB472" s="22" t="str">
        <f t="shared" si="2"/>
        <v>M3-MyM-15a-E-3</v>
      </c>
      <c r="AC472" s="22" t="str">
        <f t="shared" si="3"/>
        <v>M3-MyM-15a-E-3-BR</v>
      </c>
      <c r="AD472" s="20" t="s">
        <v>47</v>
      </c>
      <c r="AE472" s="24"/>
      <c r="AF472" s="9" t="s">
        <v>48</v>
      </c>
      <c r="AG472" s="9" t="s">
        <v>49</v>
      </c>
    </row>
    <row r="473" ht="112.5" customHeight="1">
      <c r="A473" s="9" t="s">
        <v>2331</v>
      </c>
      <c r="B473" s="69" t="s">
        <v>2332</v>
      </c>
      <c r="C473" s="9" t="s">
        <v>50</v>
      </c>
      <c r="D473" s="10" t="s">
        <v>36</v>
      </c>
      <c r="E473" s="11"/>
      <c r="F473" s="23" t="s">
        <v>2361</v>
      </c>
      <c r="G473" s="23"/>
      <c r="H473" s="66"/>
      <c r="I473" s="24" t="s">
        <v>481</v>
      </c>
      <c r="J473" s="24" t="s">
        <v>52</v>
      </c>
      <c r="K473" s="25"/>
      <c r="L473" s="25" t="s">
        <v>2362</v>
      </c>
      <c r="M473" s="26" t="s">
        <v>42</v>
      </c>
      <c r="N473" s="23" t="s">
        <v>2334</v>
      </c>
      <c r="O473" s="23" t="s">
        <v>2335</v>
      </c>
      <c r="P473" s="18"/>
      <c r="Q473" s="22"/>
      <c r="R473" s="18"/>
      <c r="S473" s="18"/>
      <c r="T473" s="18"/>
      <c r="U473" s="18"/>
      <c r="V473" s="18"/>
      <c r="W473" s="18"/>
      <c r="X473" s="22"/>
      <c r="Y473" s="20" t="s">
        <v>1410</v>
      </c>
      <c r="Z473" s="21" t="str">
        <f t="shared" si="1"/>
        <v>{"id":"M3-MyM-15a-E-4-BR","stimulus":"&lt;p&gt;Que horas marca este relógio? Escreva por extenso.&lt;/p&gt;&lt;div style=\"display:flex; justify-content:center;\"&gt;&lt;img src=\"https://blueberry-assets.oneclick.es/M3_MyM_15a_4.svg\" width=\"300\"&gt;&lt;/img&gt;&lt;/div&gt;","template":"&lt;p&gt;O relógio marca {{response}}.&lt;/p&gt;","hint":"&lt;p&gt;Em um relógio analógico, o ponteiro curto aponta para as horas e o ponteiro longo para os minutos.&lt;/p&gt;","feedback":"&lt;p&gt;Em um relógio analógico, o ponteiro curto aponta para as horas e o ponteiro longo para os minutos.&lt;/p&gt;","seed":{"parameters":[],"calculated":[{"name":"A1","label":"oito horas e vinte minutos"}],"uniques":true},"algorithm":{"name":"calculateOperation","template":"Cloze with text"}}</v>
      </c>
      <c r="AA473" s="81" t="s">
        <v>2363</v>
      </c>
      <c r="AB473" s="22" t="str">
        <f t="shared" si="2"/>
        <v>M3-MyM-15a-E-4</v>
      </c>
      <c r="AC473" s="22" t="str">
        <f t="shared" si="3"/>
        <v>M3-MyM-15a-E-4-BR</v>
      </c>
      <c r="AD473" s="20" t="s">
        <v>47</v>
      </c>
      <c r="AE473" s="24"/>
      <c r="AF473" s="9" t="s">
        <v>48</v>
      </c>
      <c r="AG473" s="9" t="s">
        <v>49</v>
      </c>
    </row>
    <row r="474" ht="112.5" customHeight="1">
      <c r="A474" s="9" t="s">
        <v>2331</v>
      </c>
      <c r="B474" s="69" t="s">
        <v>2332</v>
      </c>
      <c r="C474" s="9" t="s">
        <v>50</v>
      </c>
      <c r="D474" s="10" t="s">
        <v>36</v>
      </c>
      <c r="E474" s="11"/>
      <c r="F474" s="23" t="s">
        <v>2364</v>
      </c>
      <c r="G474" s="23"/>
      <c r="H474" s="66"/>
      <c r="I474" s="24" t="s">
        <v>481</v>
      </c>
      <c r="J474" s="24" t="s">
        <v>52</v>
      </c>
      <c r="K474" s="25"/>
      <c r="L474" s="25" t="s">
        <v>2365</v>
      </c>
      <c r="M474" s="26" t="s">
        <v>42</v>
      </c>
      <c r="N474" s="25" t="s">
        <v>2344</v>
      </c>
      <c r="O474" s="25" t="s">
        <v>2344</v>
      </c>
      <c r="P474" s="18"/>
      <c r="Q474" s="22"/>
      <c r="R474" s="18"/>
      <c r="S474" s="18"/>
      <c r="T474" s="18"/>
      <c r="U474" s="18"/>
      <c r="V474" s="18"/>
      <c r="W474" s="18"/>
      <c r="X474" s="22"/>
      <c r="Y474" s="20" t="s">
        <v>1410</v>
      </c>
      <c r="Z474" s="21" t="str">
        <f t="shared" si="1"/>
        <v>{"id":"M3-MyM-15a-E-5-BR","stimulus":"&lt;p&gt;Que horas marca este relógio? Escreva por extenso.&lt;/p&gt;&lt;div style=\"display:flex; justify-content:center;\"&gt;&lt;img src=\"https://blueberry-assets.oneclick.es/M3_MyM_15a_5.svg\" width=\"300\"&gt;&lt;/img&gt;&lt;/div&gt;","template":"&lt;p&gt;O relógio marca {{response}}.&lt;/p&gt;","hint":"&lt;p&gt;Em um relógio digital, o número antes dos dois pontos indica a hora e o número depois indica os minutos.&lt;/p&gt;","feedback":"&lt;p&gt;Em um relógio digital, o número antes dos dois pontos indica a hora e o número depois indica os minutos.&lt;/p&gt;","seed":{"parameters":[],"calculated":[{"name":"A1","label":"quinze minutos para as seis horas"}],"uniques":true},"algorithm":{"name":"calculateOperation","template":"Cloze with text"}}</v>
      </c>
      <c r="AA474" s="81" t="s">
        <v>2366</v>
      </c>
      <c r="AB474" s="22" t="str">
        <f t="shared" si="2"/>
        <v>M3-MyM-15a-E-5</v>
      </c>
      <c r="AC474" s="22" t="str">
        <f t="shared" si="3"/>
        <v>M3-MyM-15a-E-5-BR</v>
      </c>
      <c r="AD474" s="20" t="s">
        <v>47</v>
      </c>
      <c r="AE474" s="24"/>
      <c r="AF474" s="9" t="s">
        <v>48</v>
      </c>
      <c r="AG474" s="9" t="s">
        <v>49</v>
      </c>
    </row>
    <row r="475" ht="112.5" customHeight="1">
      <c r="A475" s="9" t="s">
        <v>2331</v>
      </c>
      <c r="B475" s="69" t="s">
        <v>2332</v>
      </c>
      <c r="C475" s="9" t="s">
        <v>50</v>
      </c>
      <c r="D475" s="10" t="s">
        <v>36</v>
      </c>
      <c r="E475" s="11"/>
      <c r="F475" s="23" t="s">
        <v>2367</v>
      </c>
      <c r="G475" s="23"/>
      <c r="H475" s="66"/>
      <c r="I475" s="24" t="s">
        <v>481</v>
      </c>
      <c r="J475" s="24" t="s">
        <v>52</v>
      </c>
      <c r="K475" s="25"/>
      <c r="L475" s="25" t="s">
        <v>2368</v>
      </c>
      <c r="M475" s="26" t="s">
        <v>42</v>
      </c>
      <c r="N475" s="25" t="s">
        <v>2344</v>
      </c>
      <c r="O475" s="25" t="s">
        <v>2344</v>
      </c>
      <c r="P475" s="18"/>
      <c r="Q475" s="22"/>
      <c r="R475" s="18"/>
      <c r="S475" s="18"/>
      <c r="T475" s="18"/>
      <c r="U475" s="18"/>
      <c r="V475" s="18"/>
      <c r="W475" s="18"/>
      <c r="X475" s="22"/>
      <c r="Y475" s="20" t="s">
        <v>1410</v>
      </c>
      <c r="Z475" s="21" t="str">
        <f t="shared" si="1"/>
        <v>{"id":"M3-MyM-15a-E-6-BR","stimulus":"&lt;p&gt;Que horas marca este relógio? Escreva por extenso.&lt;/p&gt;&lt;div style=\"display:flex; justify-content:center;\"&gt;&lt;img src=\"https://blueberry-assets.oneclick.es/M3_MyM_15a_6.svg\" width=\"300\"&gt;&lt;/img&gt;&lt;/div&gt;","template":"&lt;p&gt;O relógio marca {{response}}.&lt;/p&gt;","hint":"&lt;p&gt;Em um relógio digital, o número antes dos dois pontos indica a hora e o número depois indica os minutos.&lt;/p&gt;","feedback":"&lt;p&gt;Em um relógio digital, o número antes dos dois pontos indica a hora e o número depois indica os minutos.&lt;/p&gt;","seed":{"parameters":[],"calculated":[{"name":"A1","label":"seis horas e vinte e cinco minutos"}],"uniques":true},"algorithm":{"name":"calculateOperation","template":"Cloze with text"}}</v>
      </c>
      <c r="AA475" s="81" t="s">
        <v>2369</v>
      </c>
      <c r="AB475" s="22" t="str">
        <f t="shared" si="2"/>
        <v>M3-MyM-15a-E-6</v>
      </c>
      <c r="AC475" s="22" t="str">
        <f t="shared" si="3"/>
        <v>M3-MyM-15a-E-6-BR</v>
      </c>
      <c r="AD475" s="20" t="s">
        <v>47</v>
      </c>
      <c r="AE475" s="24"/>
      <c r="AF475" s="9" t="s">
        <v>48</v>
      </c>
      <c r="AG475" s="9" t="s">
        <v>49</v>
      </c>
    </row>
    <row r="476" ht="112.5" customHeight="1">
      <c r="A476" s="9" t="s">
        <v>2331</v>
      </c>
      <c r="B476" s="69" t="s">
        <v>2332</v>
      </c>
      <c r="C476" s="9" t="s">
        <v>50</v>
      </c>
      <c r="D476" s="10" t="s">
        <v>36</v>
      </c>
      <c r="E476" s="11"/>
      <c r="F476" s="23" t="s">
        <v>2370</v>
      </c>
      <c r="G476" s="23"/>
      <c r="H476" s="66"/>
      <c r="I476" s="24" t="s">
        <v>481</v>
      </c>
      <c r="J476" s="24" t="s">
        <v>52</v>
      </c>
      <c r="K476" s="25"/>
      <c r="L476" s="25" t="s">
        <v>2371</v>
      </c>
      <c r="M476" s="26" t="s">
        <v>42</v>
      </c>
      <c r="N476" s="25" t="s">
        <v>2344</v>
      </c>
      <c r="O476" s="25" t="s">
        <v>2344</v>
      </c>
      <c r="P476" s="18"/>
      <c r="Q476" s="22"/>
      <c r="R476" s="18"/>
      <c r="S476" s="18"/>
      <c r="T476" s="18"/>
      <c r="U476" s="18"/>
      <c r="V476" s="18"/>
      <c r="W476" s="18"/>
      <c r="X476" s="22"/>
      <c r="Y476" s="20" t="s">
        <v>1410</v>
      </c>
      <c r="Z476" s="21" t="str">
        <f t="shared" si="1"/>
        <v>{"id":"M3-MyM-15a-E-7-BR","stimulus":"&lt;p&gt;Que horas marca este relógio? Escreva por extenso.&lt;/p&gt;&lt;div style=\"display:flex; justify-content:center;\"&gt;&lt;img src=\"https://blueberry-assets.oneclick.es/M3_MyM_15a_7.svg\" width=\"300\"&gt;&lt;/img&gt;&lt;/div&gt;","template":"&lt;p&gt;O relógio marca {{response}}.&lt;/p&gt;","hint":"&lt;p&gt;Em um relógio digital, o número antes dos dois pontos indica a hora e o número depois indica os minutos.&lt;/p&gt;","feedback":"&lt;p&gt;Em um relógio digital, o número antes dos dois pontos indica a hora e o número depois indica os minutos.&lt;/p&gt;","seed":{"parameters":[],"calculated":[{"name":"A1","label":"duas horas em ponto"}],"uniques":true},"algorithm":{"name":"calculateOperation","template":"Cloze with text"}}</v>
      </c>
      <c r="AA476" s="81" t="s">
        <v>2372</v>
      </c>
      <c r="AB476" s="22" t="str">
        <f t="shared" si="2"/>
        <v>M3-MyM-15a-E-7</v>
      </c>
      <c r="AC476" s="22" t="str">
        <f t="shared" si="3"/>
        <v>M3-MyM-15a-E-7-BR</v>
      </c>
      <c r="AD476" s="20" t="s">
        <v>47</v>
      </c>
      <c r="AE476" s="24"/>
      <c r="AF476" s="9" t="s">
        <v>48</v>
      </c>
      <c r="AG476" s="9" t="s">
        <v>49</v>
      </c>
    </row>
    <row r="477" ht="112.5" customHeight="1">
      <c r="A477" s="9" t="s">
        <v>2331</v>
      </c>
      <c r="B477" s="69" t="s">
        <v>2332</v>
      </c>
      <c r="C477" s="9" t="s">
        <v>50</v>
      </c>
      <c r="D477" s="10" t="s">
        <v>36</v>
      </c>
      <c r="E477" s="11"/>
      <c r="F477" s="23" t="s">
        <v>2373</v>
      </c>
      <c r="G477" s="23"/>
      <c r="H477" s="66"/>
      <c r="I477" s="24" t="s">
        <v>481</v>
      </c>
      <c r="J477" s="24" t="s">
        <v>52</v>
      </c>
      <c r="K477" s="25"/>
      <c r="L477" s="25" t="s">
        <v>2374</v>
      </c>
      <c r="M477" s="26" t="s">
        <v>42</v>
      </c>
      <c r="N477" s="25" t="s">
        <v>2344</v>
      </c>
      <c r="O477" s="25" t="s">
        <v>2344</v>
      </c>
      <c r="P477" s="18"/>
      <c r="Q477" s="22"/>
      <c r="R477" s="18"/>
      <c r="S477" s="18"/>
      <c r="T477" s="18"/>
      <c r="U477" s="18"/>
      <c r="V477" s="18"/>
      <c r="W477" s="18"/>
      <c r="X477" s="22"/>
      <c r="Y477" s="20" t="s">
        <v>1410</v>
      </c>
      <c r="Z477" s="21" t="str">
        <f t="shared" si="1"/>
        <v>{"id":"M3-MyM-15a-E-8-BR","stimulus":"&lt;p&gt;Que horas marca este relógio? Escreva por extenso.&lt;/p&gt;&lt;div style=\"display:flex; justify-content:center;\"&gt;&lt;img src=\"https://blueberry-assets.oneclick.es/M3_MyM_15a_8.svg\" width=\"300\"&gt;&lt;/img&gt;&lt;/div&gt;","template":"&lt;p&gt;O relógio marca {{response}}.&lt;/p&gt;","hint":"&lt;p&gt;Em um relógio digital, o número antes dos dois pontos indica a hora e o número depois indica os minutos.&lt;/p&gt;","feedback":"&lt;p&gt;Em um relógio digital, o número antes dos dois pontos indica a hora e o número depois indica os minutos.&lt;/p&gt;","seed":{"parameters":[],"calculated":[{"name":"A1","label":"quatro horas e meia"}],"uniques":true},"algorithm":{"name":"calculateOperation","template":"Cloze with text"}}</v>
      </c>
      <c r="AA477" s="81" t="s">
        <v>2375</v>
      </c>
      <c r="AB477" s="22" t="str">
        <f t="shared" si="2"/>
        <v>M3-MyM-15a-E-8</v>
      </c>
      <c r="AC477" s="22" t="str">
        <f t="shared" si="3"/>
        <v>M3-MyM-15a-E-8-BR</v>
      </c>
      <c r="AD477" s="20" t="s">
        <v>47</v>
      </c>
      <c r="AE477" s="24"/>
      <c r="AF477" s="9" t="s">
        <v>48</v>
      </c>
      <c r="AG477" s="9" t="s">
        <v>49</v>
      </c>
    </row>
    <row r="478" ht="112.5" customHeight="1">
      <c r="A478" s="9" t="s">
        <v>2376</v>
      </c>
      <c r="B478" s="69" t="s">
        <v>2377</v>
      </c>
      <c r="C478" s="9" t="s">
        <v>35</v>
      </c>
      <c r="D478" s="10" t="s">
        <v>36</v>
      </c>
      <c r="E478" s="11"/>
      <c r="F478" s="23" t="s">
        <v>2378</v>
      </c>
      <c r="G478" s="23"/>
      <c r="H478" s="66"/>
      <c r="I478" s="25"/>
      <c r="J478" s="24" t="s">
        <v>2379</v>
      </c>
      <c r="K478" s="82" t="s">
        <v>2236</v>
      </c>
      <c r="L478" s="25" t="s">
        <v>2380</v>
      </c>
      <c r="M478" s="26" t="s">
        <v>42</v>
      </c>
      <c r="N478" s="35" t="s">
        <v>2381</v>
      </c>
      <c r="O478" s="35" t="s">
        <v>2382</v>
      </c>
      <c r="P478" s="18"/>
      <c r="Q478" s="22"/>
      <c r="R478" s="18"/>
      <c r="S478" s="18"/>
      <c r="T478" s="18"/>
      <c r="U478" s="18"/>
      <c r="V478" s="18"/>
      <c r="W478" s="18"/>
      <c r="X478" s="22"/>
      <c r="Y478" s="20" t="s">
        <v>1410</v>
      </c>
      <c r="Z478" s="21" t="str">
        <f t="shared" si="1"/>
        <v>{"id":"M3-MyM-15b-I-1-BR","stimulus":"&lt;p&gt;Arraste a solução desta equivalência.&lt;/p&gt;","template":"&lt;p style=\"text-align: center\"&gt;{{Q1}} quartos de hora = {{response}} minutos&lt;/p&gt;","hint":"&lt;p&gt;Um quarto de hora é a quarta parte de 60 minutos.&lt;/p&gt;","feedback":"&lt;p&gt;Um quarto de hora são 15 minutos. Portanto:&lt;/p&gt;&lt;p style=\"text-align: center\"&gt;{{Q1}} quartos de hora = {{Q1}} × 15 minutos = {{A1}} minutos&lt;/p&gt;","seed":{"parameters":[{"name":"Q1","label":null,"list":[2,3,4,5]}],"calculated":[{"name":"A1","label":"{{function}}","function":"{{Q1}}*15"},{"name":"A2","label":"{{function}}","function":"{{Q1}}*30","incorrect":true},{"name":"A3","label":"{{function}}","function":"{{Q1}}*60","incorrect":true}],"uniques":true},"algorithm":{"name":"calculateOperation","template":"Cloze with drag &amp; drop","params":{"keyboard":"NUMERICAL"}}}</v>
      </c>
      <c r="AA478" s="21" t="s">
        <v>2383</v>
      </c>
      <c r="AB478" s="22" t="str">
        <f t="shared" si="2"/>
        <v>M3-MyM-15b-I-1</v>
      </c>
      <c r="AC478" s="22" t="str">
        <f t="shared" si="3"/>
        <v>M3-MyM-15b-I-1-BR</v>
      </c>
      <c r="AD478" s="20" t="s">
        <v>47</v>
      </c>
      <c r="AE478" s="24"/>
      <c r="AF478" s="9" t="s">
        <v>48</v>
      </c>
      <c r="AG478" s="9" t="s">
        <v>49</v>
      </c>
    </row>
    <row r="479" ht="112.5" customHeight="1">
      <c r="A479" s="9" t="s">
        <v>2376</v>
      </c>
      <c r="B479" s="69" t="s">
        <v>2377</v>
      </c>
      <c r="C479" s="9" t="s">
        <v>35</v>
      </c>
      <c r="D479" s="10" t="s">
        <v>36</v>
      </c>
      <c r="E479" s="11"/>
      <c r="F479" s="23" t="s">
        <v>2384</v>
      </c>
      <c r="G479" s="23"/>
      <c r="H479" s="66"/>
      <c r="I479" s="25"/>
      <c r="J479" s="24" t="s">
        <v>2379</v>
      </c>
      <c r="K479" s="82" t="s">
        <v>2236</v>
      </c>
      <c r="L479" s="25" t="s">
        <v>2385</v>
      </c>
      <c r="M479" s="26" t="s">
        <v>42</v>
      </c>
      <c r="N479" s="35" t="s">
        <v>2386</v>
      </c>
      <c r="O479" s="35" t="s">
        <v>2387</v>
      </c>
      <c r="P479" s="18"/>
      <c r="Q479" s="22"/>
      <c r="R479" s="18"/>
      <c r="S479" s="18"/>
      <c r="T479" s="18"/>
      <c r="U479" s="18"/>
      <c r="V479" s="18"/>
      <c r="W479" s="18"/>
      <c r="X479" s="22"/>
      <c r="Y479" s="20" t="s">
        <v>1410</v>
      </c>
      <c r="Z479" s="21" t="str">
        <f t="shared" si="1"/>
        <v>{"id":"M3-MyM-15b-I-2-BR","stimulus":"&lt;p&gt;Arraste a solução desta equivalência.&lt;/p&gt;","template":"&lt;p style=\"text-align: center\"&gt;{{Q1}} meias horas = {{response}} minutos&lt;/p&gt;","hint":"&lt;p&gt;Meia hora é a metade de 60 minutos.&lt;/p&gt;","feedback":"&lt;p&gt;Meia hora são 30 minutos. Portanto:&lt;/p&gt;&lt;p style=\"text-align: center\"&gt;{{Q1}} meias horas = {{Q1}} × 30 minutos = {{A2}} minutos&lt;/p&gt;","seed":{"parameters":[{"name":"Q1","label":null,"list":[2,3,4,5]}],"calculated":[{"name":"A1","label":"{{function}}","function":"{{Q1}}*15","incorrect":true},{"name":"A2","label":"{{function}}","function":"{{Q1}}*30"},{"name":"A3","label":"{{function}}","function":"{{Q1}}*60","incorrect":true}],"uniques":true},"algorithm":{"name":"calculateOperation","template":"Cloze with drag &amp; drop","params":{"keyboard":"NUMERICAL"}}}</v>
      </c>
      <c r="AA479" s="21" t="s">
        <v>2388</v>
      </c>
      <c r="AB479" s="22" t="str">
        <f t="shared" si="2"/>
        <v>M3-MyM-15b-I-2</v>
      </c>
      <c r="AC479" s="22" t="str">
        <f t="shared" si="3"/>
        <v>M3-MyM-15b-I-2-BR</v>
      </c>
      <c r="AD479" s="20" t="s">
        <v>47</v>
      </c>
      <c r="AE479" s="24"/>
      <c r="AF479" s="9" t="s">
        <v>48</v>
      </c>
      <c r="AG479" s="9" t="s">
        <v>49</v>
      </c>
    </row>
    <row r="480" ht="112.5" customHeight="1">
      <c r="A480" s="9" t="s">
        <v>2376</v>
      </c>
      <c r="B480" s="69" t="s">
        <v>2377</v>
      </c>
      <c r="C480" s="9" t="s">
        <v>50</v>
      </c>
      <c r="D480" s="10" t="s">
        <v>36</v>
      </c>
      <c r="E480" s="11"/>
      <c r="F480" s="23" t="s">
        <v>2389</v>
      </c>
      <c r="G480" s="23"/>
      <c r="H480" s="66"/>
      <c r="I480" s="25"/>
      <c r="J480" s="24" t="s">
        <v>92</v>
      </c>
      <c r="K480" s="82" t="s">
        <v>2236</v>
      </c>
      <c r="L480" s="25" t="s">
        <v>2390</v>
      </c>
      <c r="M480" s="24" t="s">
        <v>42</v>
      </c>
      <c r="N480" s="23" t="s">
        <v>2381</v>
      </c>
      <c r="O480" s="23" t="s">
        <v>2382</v>
      </c>
      <c r="P480" s="18"/>
      <c r="Q480" s="22"/>
      <c r="R480" s="18"/>
      <c r="S480" s="18"/>
      <c r="T480" s="18"/>
      <c r="U480" s="18"/>
      <c r="V480" s="18"/>
      <c r="W480" s="18"/>
      <c r="X480" s="22"/>
      <c r="Y480" s="20" t="s">
        <v>1410</v>
      </c>
      <c r="Z480" s="21" t="str">
        <f t="shared" si="1"/>
        <v>{"id":"M3-MyM-15b-E-1-BR","stimulus":"&lt;p&gt;Complete esta equivalência.&lt;/p&gt;","template":"&lt;p style=\"text-align: center\"&gt;{{Q1}} quartos de hora = {{response}} minutos&lt;/p&gt;","hint":"&lt;p&gt;Um quarto de hora é a quarta parte de 60 minutos.&lt;/p&gt;","feedback":"&lt;p&gt;Um quarto de hora são 15 minutos. Portanto:&lt;/p&gt;&lt;p style=\"text-align: center\"&gt;{{Q1}} quartos de hora = {{Q1}} × 15 minutos = {{A1}} minutos&lt;/p&gt;","seed":{"parameters":[{"name":"Q1","label":null,"list":[2,3,4,5]}],"calculated":[{"name":"A1","label":"{{function}}","function":"{{Q1}}*15"}],"uniques":true},"algorithm":{"name":"calculateOperation","params":{"method":"equivLiteral","keyboard":"NUMERICAL"}}}</v>
      </c>
      <c r="AA480" s="21" t="s">
        <v>2391</v>
      </c>
      <c r="AB480" s="22" t="str">
        <f t="shared" si="2"/>
        <v>M3-MyM-15b-E-1</v>
      </c>
      <c r="AC480" s="22" t="str">
        <f t="shared" si="3"/>
        <v>M3-MyM-15b-E-1-BR</v>
      </c>
      <c r="AD480" s="20" t="s">
        <v>47</v>
      </c>
      <c r="AE480" s="24"/>
      <c r="AF480" s="9" t="s">
        <v>48</v>
      </c>
      <c r="AG480" s="9" t="s">
        <v>49</v>
      </c>
    </row>
    <row r="481" ht="112.5" customHeight="1">
      <c r="A481" s="9" t="s">
        <v>2376</v>
      </c>
      <c r="B481" s="69" t="s">
        <v>2377</v>
      </c>
      <c r="C481" s="9" t="s">
        <v>50</v>
      </c>
      <c r="D481" s="10" t="s">
        <v>36</v>
      </c>
      <c r="E481" s="11"/>
      <c r="F481" s="23" t="s">
        <v>2392</v>
      </c>
      <c r="G481" s="23"/>
      <c r="H481" s="66"/>
      <c r="I481" s="25"/>
      <c r="J481" s="24" t="s">
        <v>92</v>
      </c>
      <c r="K481" s="82" t="s">
        <v>2236</v>
      </c>
      <c r="L481" s="23" t="s">
        <v>2393</v>
      </c>
      <c r="M481" s="24" t="s">
        <v>42</v>
      </c>
      <c r="N481" s="23" t="s">
        <v>2386</v>
      </c>
      <c r="O481" s="23" t="s">
        <v>2394</v>
      </c>
      <c r="P481" s="18"/>
      <c r="Q481" s="22"/>
      <c r="R481" s="18"/>
      <c r="S481" s="18"/>
      <c r="T481" s="18"/>
      <c r="U481" s="18"/>
      <c r="V481" s="18"/>
      <c r="W481" s="18"/>
      <c r="X481" s="22"/>
      <c r="Y481" s="20" t="s">
        <v>1410</v>
      </c>
      <c r="Z481" s="21" t="str">
        <f t="shared" si="1"/>
        <v>{"id":"M3-MyM-15b-E-2-BR","stimulus":"&lt;p&gt;Complete esta equivalência.&lt;/p&gt;","template":"&lt;p style=\"text-align: center\"&gt;{{Q1}} meias horas = {{response}} minutos&lt;/p&gt;","hint":"&lt;p&gt;Meia hora é a metade de 60 minutos.&lt;/p&gt;","feedback":"&lt;p&gt;Meia hora são 30 minutos. Portanto:&lt;/p&gt;&lt;p style=\"text-align: center\"&gt;{{Q1}} meias horas = {{Q1}} × 30 minutos = {{A1}} minutos&lt;/p&gt;","seed":{"parameters":[{"name":"Q1","label":null,"list":[2,3,4,5]}],"calculated":[{"name":"A1","label":"{{function}}","function":"{{Q1}}*30"}],"uniques":true},"algorithm":{"name":"calculateOperation","params":{"method":"equivLiteral","keyboard":"NUMERICAL"}}}</v>
      </c>
      <c r="AA481" s="21" t="s">
        <v>2395</v>
      </c>
      <c r="AB481" s="22" t="str">
        <f t="shared" si="2"/>
        <v>M3-MyM-15b-E-2</v>
      </c>
      <c r="AC481" s="22" t="str">
        <f t="shared" si="3"/>
        <v>M3-MyM-15b-E-2-BR</v>
      </c>
      <c r="AD481" s="20" t="s">
        <v>47</v>
      </c>
      <c r="AE481" s="24"/>
      <c r="AF481" s="9" t="s">
        <v>48</v>
      </c>
      <c r="AG481" s="9" t="s">
        <v>49</v>
      </c>
    </row>
    <row r="482" ht="112.5" customHeight="1">
      <c r="A482" s="9" t="s">
        <v>2376</v>
      </c>
      <c r="B482" s="69" t="s">
        <v>2377</v>
      </c>
      <c r="C482" s="9" t="s">
        <v>68</v>
      </c>
      <c r="D482" s="10" t="s">
        <v>36</v>
      </c>
      <c r="E482" s="11"/>
      <c r="F482" s="23" t="s">
        <v>2396</v>
      </c>
      <c r="G482" s="23"/>
      <c r="H482" s="66"/>
      <c r="I482" s="25"/>
      <c r="J482" s="24" t="s">
        <v>92</v>
      </c>
      <c r="K482" s="25" t="s">
        <v>2397</v>
      </c>
      <c r="L482" s="25" t="s">
        <v>2398</v>
      </c>
      <c r="M482" s="26" t="s">
        <v>42</v>
      </c>
      <c r="N482" s="35" t="s">
        <v>2381</v>
      </c>
      <c r="O482" s="35" t="s">
        <v>2399</v>
      </c>
      <c r="P482" s="18"/>
      <c r="Q482" s="22"/>
      <c r="R482" s="8"/>
      <c r="S482" s="8"/>
      <c r="T482" s="8"/>
      <c r="U482" s="8"/>
      <c r="V482" s="8"/>
      <c r="W482" s="18"/>
      <c r="X482" s="22"/>
      <c r="Y482" s="20" t="s">
        <v>1410</v>
      </c>
      <c r="Z482" s="21" t="str">
        <f t="shared" si="1"/>
        <v>{"id":"M3-MyM-15b-A-1-BR","stimulus":"&lt;p&gt;Ângela e Sérgio estão jogando tênis há {{T1}} minutos. Reescreva esse tempo de outra maneira completando a sentença a seguir.&lt;/p&gt;","template":"&lt;p&gt;Eles estão jogando há {{response}} quartos de hora e {{response}} minutos.&lt;/p&gt;","hint":"&lt;p&gt;Um quarto de hora é a quarta parte de 60 minutos.&lt;/p&gt;","feedback":"&lt;p&gt;Um quarto de hora são 15 minutos. Portanto:&lt;/p&gt;&lt;p&gt;{{T1}} minutos : 15 minutos = {{Q1}} quartos de hora, resto = {{Q2}} minutos&lt;/p&gt;","seed":{"parameters":[{"name":"Q1","label":null,"list":[2,3,4,5]},{"name":"Q2","label":null,"min":1,"max":14,"step":1}],"calculated":[{"name":"T1","label":"{{function}}","function":"15*{{Q1}}+{{Q2}}","temp":true},{"name":"A1","label":"{{function}}","function":"{{Q1}}"},{"name":"A2","label":"{{function}}","function":"{{Q2}}"}],"uniques":true},"algorithm":{"name":"calculateOperation","params":{"method":"equivLiteral","keyboard":"NUMERICAL"}}}</v>
      </c>
      <c r="AA482" s="21" t="s">
        <v>2400</v>
      </c>
      <c r="AB482" s="22" t="str">
        <f t="shared" si="2"/>
        <v>M3-MyM-15b-A-1</v>
      </c>
      <c r="AC482" s="22" t="str">
        <f t="shared" si="3"/>
        <v>M3-MyM-15b-A-1-BR</v>
      </c>
      <c r="AD482" s="20" t="s">
        <v>47</v>
      </c>
      <c r="AE482" s="24"/>
      <c r="AF482" s="9" t="s">
        <v>48</v>
      </c>
      <c r="AG482" s="9" t="s">
        <v>49</v>
      </c>
    </row>
    <row r="483" ht="112.5" customHeight="1">
      <c r="A483" s="9" t="s">
        <v>2376</v>
      </c>
      <c r="B483" s="69" t="s">
        <v>2377</v>
      </c>
      <c r="C483" s="9" t="s">
        <v>68</v>
      </c>
      <c r="D483" s="10" t="s">
        <v>36</v>
      </c>
      <c r="E483" s="11"/>
      <c r="F483" s="23" t="s">
        <v>2401</v>
      </c>
      <c r="G483" s="23"/>
      <c r="H483" s="66"/>
      <c r="I483" s="25"/>
      <c r="J483" s="24" t="s">
        <v>92</v>
      </c>
      <c r="K483" s="25" t="s">
        <v>2402</v>
      </c>
      <c r="L483" s="25" t="s">
        <v>2403</v>
      </c>
      <c r="M483" s="26" t="s">
        <v>42</v>
      </c>
      <c r="N483" s="35" t="s">
        <v>2386</v>
      </c>
      <c r="O483" s="35" t="s">
        <v>2404</v>
      </c>
      <c r="P483" s="18"/>
      <c r="Q483" s="22"/>
      <c r="R483" s="8"/>
      <c r="S483" s="8"/>
      <c r="T483" s="8"/>
      <c r="U483" s="8"/>
      <c r="V483" s="8"/>
      <c r="W483" s="18"/>
      <c r="X483" s="22"/>
      <c r="Y483" s="20" t="s">
        <v>1410</v>
      </c>
      <c r="Z483" s="21" t="str">
        <f t="shared" si="1"/>
        <v>{"id":"M3-MyM-15b-A-2-BR","stimulus":"&lt;p&gt;Em uma sala de cinema está sendo projetado um filme cuja duração é de {{T1}} minutos. Reescreva esse tempo de outra maneira completando a sentença a seguir&lt;/p&gt;","template":"&lt;p&gt;O filme dura {{response}} meias horas e {{response}} minutos.&lt;/p&gt;","hint":"&lt;p&gt;Meia hora é a metade de 60 minutos.&lt;/p&gt;","feedback":"&lt;p&gt;Meia hora são 30 minutos. Portanto:&lt;/p&gt;&lt;p&gt;{{T1}} minutos : 30 minutos = {{Q1}} meias horas, resto = {{Q2}} minutos&lt;/p&gt;","seed":{"parameters":[{"name":"Q1","label":null,"list":[2,3,4]},{"name":"Q2","label":null,"min":1,"max":29,"step":1}],"calculated":[{"name":"T1","label":"{{function}}","function":"30*{{Q1}}+{{Q2}}","temp":true},{"name":"A1","label":"{{function}}","function":"{{Q1}}"},{"name":"A2","label":"{{function}}","function":"{{Q2}}"}],"uniques":true},"algorithm":{"name":"calculateOperation","params":{"method":"equivLiteral","keyboard":"NUMERICAL"}}}</v>
      </c>
      <c r="AA483" s="21" t="s">
        <v>2405</v>
      </c>
      <c r="AB483" s="22" t="str">
        <f t="shared" si="2"/>
        <v>M3-MyM-15b-A-2</v>
      </c>
      <c r="AC483" s="22" t="str">
        <f t="shared" si="3"/>
        <v>M3-MyM-15b-A-2-BR</v>
      </c>
      <c r="AD483" s="20" t="s">
        <v>47</v>
      </c>
      <c r="AE483" s="24"/>
      <c r="AF483" s="9" t="s">
        <v>48</v>
      </c>
      <c r="AG483" s="9" t="s">
        <v>49</v>
      </c>
    </row>
    <row r="484" ht="112.5" customHeight="1">
      <c r="A484" s="9" t="s">
        <v>2376</v>
      </c>
      <c r="B484" s="69" t="s">
        <v>2377</v>
      </c>
      <c r="C484" s="9" t="s">
        <v>68</v>
      </c>
      <c r="D484" s="10" t="s">
        <v>36</v>
      </c>
      <c r="E484" s="11"/>
      <c r="F484" s="23" t="s">
        <v>2406</v>
      </c>
      <c r="G484" s="23"/>
      <c r="H484" s="66"/>
      <c r="I484" s="25"/>
      <c r="J484" s="24" t="s">
        <v>92</v>
      </c>
      <c r="K484" s="25" t="s">
        <v>2407</v>
      </c>
      <c r="L484" s="25" t="s">
        <v>2408</v>
      </c>
      <c r="M484" s="26" t="s">
        <v>42</v>
      </c>
      <c r="N484" s="35" t="s">
        <v>2409</v>
      </c>
      <c r="O484" s="35" t="s">
        <v>2410</v>
      </c>
      <c r="P484" s="18"/>
      <c r="Q484" s="22"/>
      <c r="R484" s="8"/>
      <c r="S484" s="8"/>
      <c r="T484" s="8"/>
      <c r="U484" s="8"/>
      <c r="V484" s="8"/>
      <c r="W484" s="18"/>
      <c r="X484" s="22"/>
      <c r="Y484" s="20" t="s">
        <v>1410</v>
      </c>
      <c r="Z484" s="21" t="str">
        <f t="shared" si="1"/>
        <v>{"id":"M3-MyM-15b-A-3-BR","stimulus":"&lt;p&gt;Edna frequenta um curso de inglês cujas aulas duram três quartos de hora. Se no último mês ela participou de {{Q1}} aulas, calcule o total de minutos de aula que ela teve.&lt;/p&gt;","template":"&lt;p&gt;Ela teve {{response}} minutos de aula no total.&lt;/p&gt;","hint":"&lt;p&gt;Três quartos de hora são 45 minutos.&lt;/p&gt;","feedback":"&lt;p&gt;Três quartos de hora são 45 minutos. Portanto:&lt;/p&gt;&lt;p&gt;45 minutos × {{Q1}} aulas = {{A1}} minutos&lt;/p&gt;","seed":{"parameters":[{"name":"Q1","label":null,"min":4,"max":8,"step":1}],"calculated":[{"name":"A1","label":"{{function}}","function":"{{Q1}}*45"}],"uniques":true},"algorithm":{"name":"calculateOperation","params":{"method":"equivLiteral","keyboard":"NUMERICAL"}}}</v>
      </c>
      <c r="AA484" s="21" t="s">
        <v>2411</v>
      </c>
      <c r="AB484" s="22" t="str">
        <f t="shared" si="2"/>
        <v>M3-MyM-15b-A-3</v>
      </c>
      <c r="AC484" s="22" t="str">
        <f t="shared" si="3"/>
        <v>M3-MyM-15b-A-3-BR</v>
      </c>
      <c r="AD484" s="20" t="s">
        <v>47</v>
      </c>
      <c r="AE484" s="24"/>
      <c r="AF484" s="9" t="s">
        <v>48</v>
      </c>
      <c r="AG484" s="9" t="s">
        <v>49</v>
      </c>
    </row>
    <row r="485" ht="112.5" customHeight="1">
      <c r="A485" s="9" t="s">
        <v>2412</v>
      </c>
      <c r="B485" s="69" t="s">
        <v>2413</v>
      </c>
      <c r="C485" s="9" t="s">
        <v>35</v>
      </c>
      <c r="D485" s="10" t="s">
        <v>36</v>
      </c>
      <c r="E485" s="11"/>
      <c r="F485" s="13" t="s">
        <v>2414</v>
      </c>
      <c r="G485" s="13"/>
      <c r="H485" s="19"/>
      <c r="I485" s="11" t="s">
        <v>38</v>
      </c>
      <c r="J485" s="20" t="s">
        <v>1499</v>
      </c>
      <c r="K485" s="13" t="s">
        <v>2415</v>
      </c>
      <c r="L485" s="13" t="s">
        <v>2416</v>
      </c>
      <c r="M485" s="11" t="s">
        <v>42</v>
      </c>
      <c r="N485" s="8" t="s">
        <v>2417</v>
      </c>
      <c r="O485" s="8" t="s">
        <v>2418</v>
      </c>
      <c r="P485" s="18"/>
      <c r="Q485" s="22"/>
      <c r="R485" s="18"/>
      <c r="S485" s="18"/>
      <c r="T485" s="18"/>
      <c r="U485" s="18"/>
      <c r="V485" s="18"/>
      <c r="W485" s="18"/>
      <c r="X485" s="19"/>
      <c r="Y485" s="20" t="s">
        <v>1410</v>
      </c>
      <c r="Z485" s="21" t="str">
        <f t="shared" si="1"/>
        <v>{"id":"M3-MyM-15c-I-1-BR","stimulus":"&lt;p&gt;Indique se as seguintes equivalências estão corretas ou incorretas.&lt;/p&gt;","hint":"&lt;p&gt;As equivalências entre as unidades de tempo são:&lt;/p&gt;&lt;p style=\"text-align: center\"&gt;1 h = 60 min&lt;/p&gt;&lt;p style=\"text-align: center\"&gt;1 min = 60 s&lt;/p&gt;","feedback":"&lt;p&gt;As equivalências entre as unidades de tempo são:&lt;/p&gt;&lt;p style=\"text-align: center\"&gt;1 h = 60 min&lt;/p&gt;&lt;p style=\"text-align: center\"&gt;1 min = 60 s&lt;/p&gt;","seed":{"parameters":[{"name":"Q1","label":null,"min":1,"max":10,"step":1},{"name":"Q2","label":null,"min":1,"max":10,"step":1},{"name":"Q3","label":null,"min":1,"max":10,"step":1},{"name":"Q4","label":null,"min":1,"max":10,"step":1},{"name":"Q5","label":null,"min":1,"max":10,"step":1},{"name":"Q6","label":null,"min":1,"max":10,"step":1}],"calculated":[{"name":"T1","function":"{{Q1}}*60","temp":true},{"name":"T2","function":"{{Q2}}*60","temp":true},{"name":"T3","function":"{{Q3}}*60","temp":true},{"name":"T4","function":"{{Q4}}*60","temp":true},{"name":"T5","function":"{{Q5}}*60","temp":true},{"name":"T6","function":"{{Q6}}*60","temp":true},{"name":"A1","label":"&lt;span class=\"no-break\"&gt;{{Q1}} h&lt;/span&gt; = &lt;span class=\"no-break\"&gt;{{T1}} min&lt;/span&gt;"},{"name":"A2","label":"&lt;span class=\"no-break\"&gt;{{Q2}} min&lt;/span&gt; = &lt;span class=\"no-break\"&gt;{{T2}} s&lt;/span&gt;"},{"name":"A3","label":"&lt;span class=\"no-break\"&gt;{{T3}} s&lt;/span&gt; = &lt;span class=\"no-break\"&gt;{{Q3}} min&lt;/span&gt;"},{"name":"A4","label":"&lt;span class=\"no-break\"&gt;{{T4}} h&lt;/span&gt; = &lt;span class=\"no-break\"&gt;{{Q4}} min&lt;/span&gt;","incorrect":true,"feedback":"&lt;p&gt;A equivalência correta é:&lt;/p&gt;&lt;p&gt;&lt;span class=\"no-break\"&gt;{{Q4}} h&lt;/span&gt; = &lt;span class=\"no-break\"&gt;{{T4}} min&lt;/span&gt;&lt;/p&gt;"},{"name":"A5","label":"&lt;span class=\"no-break\"&gt;{{Q5}} min&lt;/span&gt; = &lt;span class=\"no-break\"&gt;{{T5}} h&lt;/span&gt;","incorrect":true,"feedback":"&lt;p&gt;A equivalência correta é:&lt;/p&gt;&lt;p&gt;&lt;span class=\"no-break\"&gt;{{T5}} min&lt;/span&gt; = &lt;span class=\"no-break\"&gt;{{Q5}} h&lt;/span&gt;&lt;/p&gt;"},{"name":"A6","label":"&lt;span class=\"no-break\"&gt;{{Q6}} s&lt;/span&gt; = &lt;span class=\"no-break\"&gt;{{T6}} min&lt;/span&gt;","incorrect":true,"feedback":"&lt;p&gt;A equivalência correta é:&lt;/p&gt;&lt;p&gt;&lt;span class=\"no-break\"&gt;{{T6}} s&lt;/span&gt; = &lt;span class=\"no-break\"&gt;{{Q6}} min&lt;/span&gt;&lt;/p&gt;"}],"uniques":true},"algorithm":{"name":"trueFalse","template":"Choice matrix – inline","params":{"countCorrect":1,"countIncorrect":2,"options":["Correta","Incorreta"]}}}</v>
      </c>
      <c r="AA485" s="21" t="s">
        <v>2419</v>
      </c>
      <c r="AB485" s="22" t="str">
        <f t="shared" si="2"/>
        <v>M3-MyM-15c-I-1</v>
      </c>
      <c r="AC485" s="22" t="str">
        <f t="shared" si="3"/>
        <v>M3-MyM-15c-I-1-BR</v>
      </c>
      <c r="AD485" s="20" t="s">
        <v>47</v>
      </c>
      <c r="AE485" s="9"/>
      <c r="AF485" s="9" t="s">
        <v>48</v>
      </c>
      <c r="AG485" s="9" t="s">
        <v>49</v>
      </c>
    </row>
    <row r="486" ht="112.5" customHeight="1">
      <c r="A486" s="9" t="s">
        <v>2412</v>
      </c>
      <c r="B486" s="69" t="s">
        <v>2413</v>
      </c>
      <c r="C486" s="9" t="s">
        <v>50</v>
      </c>
      <c r="D486" s="10" t="s">
        <v>36</v>
      </c>
      <c r="E486" s="11"/>
      <c r="F486" s="13" t="s">
        <v>2420</v>
      </c>
      <c r="G486" s="13"/>
      <c r="H486" s="19"/>
      <c r="I486" s="22" t="s">
        <v>38</v>
      </c>
      <c r="J486" s="11" t="s">
        <v>92</v>
      </c>
      <c r="K486" s="13" t="s">
        <v>2421</v>
      </c>
      <c r="L486" s="13" t="s">
        <v>2422</v>
      </c>
      <c r="M486" s="11" t="s">
        <v>42</v>
      </c>
      <c r="N486" s="8" t="s">
        <v>2423</v>
      </c>
      <c r="O486" s="8" t="s">
        <v>2424</v>
      </c>
      <c r="P486" s="18"/>
      <c r="Q486" s="22"/>
      <c r="R486" s="18"/>
      <c r="S486" s="18"/>
      <c r="T486" s="18"/>
      <c r="U486" s="18"/>
      <c r="V486" s="18"/>
      <c r="W486" s="18"/>
      <c r="X486" s="19"/>
      <c r="Y486" s="20" t="s">
        <v>1410</v>
      </c>
      <c r="Z486" s="21" t="str">
        <f t="shared" si="1"/>
        <v>{
    "id": "M3-MyM-15c-E-1-BR",
    "stimulus": "&lt;p&gt;Complete a seguinte equivalência.&lt;/p&gt;",
    "template": "&lt;p style=\"text-align: center\"&gt;&lt;span class=\"no-break\"&gt;{{Q1}} h&lt;/span&gt; = &lt;span class=\"no-break\"&gt;{{response}} min&lt;/span&gt;&lt;p&gt;",
    "hint": "&lt;p&gt;A equivalência entre horas e minutos é:&lt;/p&gt;&lt;p style=\"text-align: center\"&gt;1 h = 60 min&lt;/p&gt;",
    "feedback": "&lt;p&gt;A equivalência é calculada da seguinte maneira:&lt;/p&gt;&lt;p style=\"text-align: center\"&gt;{{Q1}} h × 60 = {{A1}} min&lt;/p&gt;",
    "seed": {
        "parameters": [
            {
                "name": "Q1",
                "label": null,
                "list": [
                    1,
                    2,
                    3,
                    4,
                    5
                ]
            }
        ],
        "calculated": [
            {
                "name": "A1",
                "label": "{{function}}",
                "function": "{{Q1}}*60"
            }
        ],
        "uniques": true
    },
    "algorithm": {
        "name": "calculateOperation",
        "params": {
            "method": "equivLiteral",
            "keyboard": "NUMERICAL"
        }
    }
}</v>
      </c>
      <c r="AA486" s="21" t="s">
        <v>2425</v>
      </c>
      <c r="AB486" s="22" t="str">
        <f t="shared" si="2"/>
        <v>M3-MyM-15c-E-1</v>
      </c>
      <c r="AC486" s="22" t="str">
        <f t="shared" si="3"/>
        <v>M3-MyM-15c-E-1-BR</v>
      </c>
      <c r="AD486" s="20" t="s">
        <v>47</v>
      </c>
      <c r="AE486" s="9"/>
      <c r="AF486" s="9" t="s">
        <v>48</v>
      </c>
      <c r="AG486" s="9" t="s">
        <v>49</v>
      </c>
    </row>
    <row r="487" ht="112.5" customHeight="1">
      <c r="A487" s="9" t="s">
        <v>2412</v>
      </c>
      <c r="B487" s="69" t="s">
        <v>2413</v>
      </c>
      <c r="C487" s="9" t="s">
        <v>50</v>
      </c>
      <c r="D487" s="10" t="s">
        <v>36</v>
      </c>
      <c r="E487" s="11"/>
      <c r="F487" s="13" t="s">
        <v>2426</v>
      </c>
      <c r="G487" s="13"/>
      <c r="H487" s="19"/>
      <c r="I487" s="22" t="s">
        <v>38</v>
      </c>
      <c r="J487" s="11" t="s">
        <v>92</v>
      </c>
      <c r="K487" s="13" t="s">
        <v>2421</v>
      </c>
      <c r="L487" s="13" t="s">
        <v>2427</v>
      </c>
      <c r="M487" s="11" t="s">
        <v>42</v>
      </c>
      <c r="N487" s="8" t="s">
        <v>2423</v>
      </c>
      <c r="O487" s="8" t="s">
        <v>2428</v>
      </c>
      <c r="P487" s="18"/>
      <c r="Q487" s="22"/>
      <c r="R487" s="18"/>
      <c r="S487" s="18"/>
      <c r="T487" s="18"/>
      <c r="U487" s="18"/>
      <c r="V487" s="18"/>
      <c r="W487" s="18"/>
      <c r="X487" s="19"/>
      <c r="Y487" s="20" t="s">
        <v>1410</v>
      </c>
      <c r="Z487" s="21" t="str">
        <f t="shared" si="1"/>
        <v>{
    "id": "M3-MyM-15c-E-2-BR",
    "stimulus": "&lt;p&gt;Complete a seguinte equivalência.&lt;/p&gt;",
    "template": "&lt;p style=\"text-align: center\"&gt;&lt;span class=\"no-break\"&gt;{{T1}} min&lt;/span&gt; = &lt;span class=\"no-break\"&gt;{{response}} h&lt;/span&gt;&lt;/p&gt;",
    "hint": "&lt;p&gt;A equivalência entre horas e minutos é:&lt;/p&gt;&lt;p style=\"text-align: center\"&gt;1 h = 60 min&lt;/p&gt;",
    "feedback": "&lt;p&gt;A equivalência é calculada da seguinte maneira:&lt;/p&gt;&lt;p&gt;{{T1}} min : 60 = {{A1}} h&lt;/p&gt;",
    "seed": {
        "parameters": [
            {
                "name": "Q1",
                "label": null,
                "list": [
                    1,
                    2,
                    3,
                    4,
                    5
                ]
            }
        ],
        "calculated": [
            {
                "name": "T1",
                "label": "{{function}}",
                "function": "{{Q1}}*60",
                "temp": true
            },
            {
                "name": "A1",
                "label": "{{function}}",
                "function": "{{Q1}}"
            }
        ],
        "uniques": true
    },
    "algorithm": {
        "name": "calculateOperation",
        "params": {
            "method": "equivLiteral",
            "keyboard": "NUMERICAL"
        }
    }
}</v>
      </c>
      <c r="AA487" s="21" t="s">
        <v>2429</v>
      </c>
      <c r="AB487" s="22" t="str">
        <f t="shared" si="2"/>
        <v>M3-MyM-15c-E-2</v>
      </c>
      <c r="AC487" s="22" t="str">
        <f t="shared" si="3"/>
        <v>M3-MyM-15c-E-2-BR</v>
      </c>
      <c r="AD487" s="20" t="s">
        <v>47</v>
      </c>
      <c r="AE487" s="9"/>
      <c r="AF487" s="9" t="s">
        <v>48</v>
      </c>
      <c r="AG487" s="9" t="s">
        <v>49</v>
      </c>
    </row>
    <row r="488" ht="112.5" customHeight="1">
      <c r="A488" s="9" t="s">
        <v>2412</v>
      </c>
      <c r="B488" s="69" t="s">
        <v>2413</v>
      </c>
      <c r="C488" s="9" t="s">
        <v>50</v>
      </c>
      <c r="D488" s="10" t="s">
        <v>36</v>
      </c>
      <c r="E488" s="11"/>
      <c r="F488" s="13" t="s">
        <v>2430</v>
      </c>
      <c r="G488" s="13"/>
      <c r="H488" s="19"/>
      <c r="I488" s="22" t="s">
        <v>38</v>
      </c>
      <c r="J488" s="11" t="s">
        <v>92</v>
      </c>
      <c r="K488" s="13" t="s">
        <v>2421</v>
      </c>
      <c r="L488" s="13" t="s">
        <v>2427</v>
      </c>
      <c r="M488" s="11" t="s">
        <v>42</v>
      </c>
      <c r="N488" s="8" t="s">
        <v>2431</v>
      </c>
      <c r="O488" s="8" t="s">
        <v>2432</v>
      </c>
      <c r="P488" s="18"/>
      <c r="Q488" s="22"/>
      <c r="R488" s="18"/>
      <c r="S488" s="18"/>
      <c r="T488" s="18"/>
      <c r="U488" s="18"/>
      <c r="V488" s="18"/>
      <c r="W488" s="18"/>
      <c r="X488" s="19"/>
      <c r="Y488" s="20" t="s">
        <v>1410</v>
      </c>
      <c r="Z488" s="21" t="str">
        <f t="shared" si="1"/>
        <v>{"id":"M3-MyM-15c-E-3-BR","stimulus":"&lt;p&gt;Complete a seguinte equivalência.&lt;/p&gt;","template":"&lt;p style=\"text-align: center\"&gt;&lt;span class=\"no-break\"&gt;{{T1}} s&lt;/span&gt; = &lt;span class=\"no-break\"&gt;{{response}} min&lt;/span&gt;&lt;/p&gt;","hint":"&lt;p&gt;A equivalência entre minutos e segundos é:&lt;/p&gt;&lt;p style=\"text-align: center\"&gt;1 min = 60 s&lt;/p&gt;","feedback":"&lt;p&gt;A equivalência é calculada da seguinte maneira:&lt;/p&gt;&lt;p&gt;{{T1}} s : 60 = {{A1}} min&lt;/p&gt;","seed":{"parameters":[{"name":"Q1","label":null,"list":[1,2,3,4,5]}],"calculated":[{"name":"T1","label":"{{function}}","function":"{{Q1}}*60","temp":true},{"name":"A1","label":"{{function}}","function":"{{Q1}}"}],"uniques":true},"algorithm":{"name":"calculateOperation","params":{"method":"equivLiteral","keyboard":"NUMERICAL"}}}</v>
      </c>
      <c r="AA488" s="21" t="s">
        <v>2433</v>
      </c>
      <c r="AB488" s="22" t="str">
        <f t="shared" si="2"/>
        <v>M3-MyM-15c-E-3</v>
      </c>
      <c r="AC488" s="22" t="str">
        <f t="shared" si="3"/>
        <v>M3-MyM-15c-E-3-BR</v>
      </c>
      <c r="AD488" s="20" t="s">
        <v>47</v>
      </c>
      <c r="AE488" s="9"/>
      <c r="AF488" s="9" t="s">
        <v>48</v>
      </c>
      <c r="AG488" s="9" t="s">
        <v>49</v>
      </c>
    </row>
    <row r="489" ht="112.5" customHeight="1">
      <c r="A489" s="9" t="s">
        <v>2412</v>
      </c>
      <c r="B489" s="69" t="s">
        <v>2413</v>
      </c>
      <c r="C489" s="9" t="s">
        <v>50</v>
      </c>
      <c r="D489" s="10" t="s">
        <v>36</v>
      </c>
      <c r="E489" s="11"/>
      <c r="F489" s="13" t="s">
        <v>2434</v>
      </c>
      <c r="G489" s="13"/>
      <c r="H489" s="19"/>
      <c r="I489" s="22" t="s">
        <v>38</v>
      </c>
      <c r="J489" s="11" t="s">
        <v>92</v>
      </c>
      <c r="K489" s="13" t="s">
        <v>2421</v>
      </c>
      <c r="L489" s="13" t="s">
        <v>2422</v>
      </c>
      <c r="M489" s="11" t="s">
        <v>42</v>
      </c>
      <c r="N489" s="8" t="s">
        <v>2431</v>
      </c>
      <c r="O489" s="8" t="s">
        <v>2435</v>
      </c>
      <c r="P489" s="18"/>
      <c r="Q489" s="22"/>
      <c r="R489" s="18"/>
      <c r="S489" s="18"/>
      <c r="T489" s="18"/>
      <c r="U489" s="18"/>
      <c r="V489" s="18"/>
      <c r="W489" s="18"/>
      <c r="X489" s="19"/>
      <c r="Y489" s="20" t="s">
        <v>1410</v>
      </c>
      <c r="Z489" s="21" t="str">
        <f t="shared" si="1"/>
        <v>{"id":"M3-MyM-15c-E-4-BR","stimulus":"&lt;p&gt;Complete a seguinte equivalência.&lt;/p&gt;","template":"&lt;p style=\"text-align: center\"&gt;&lt;span class=\"no-break\"&gt;{{Q1}} min&lt;/span&gt; = &lt;span class=\"no-break\"&gt;{{response}} s&lt;/span&gt;&lt;/p&gt;","hint":"&lt;p&gt;A equivalência entre minutos e segundos é:&lt;/p&gt;&lt;p style=\"text-align: center\"&gt;1 min = 60 s&lt;/p&gt;","feedback":"&lt;p&gt;A equivalência é calculada da seguinte maneira:&lt;/p&gt;&lt;p style=\"text-align: center\"&gt;{{Q1}} min × 60 = {{A1}} s&lt;/p&gt;","seed":{"parameters":[{"name":"Q1","label":null,"list":[1,2,3,4,5]}],"calculated":[{"name":"A1","label":"{{function}}","function":"{{Q1}}*60"}],"uniques":true},"algorithm":{"name":"calculateOperation","params":{"method":"equivLiteral","keyboard":"NUMERICAL"}}}</v>
      </c>
      <c r="AA489" s="21" t="s">
        <v>2436</v>
      </c>
      <c r="AB489" s="22" t="str">
        <f t="shared" si="2"/>
        <v>M3-MyM-15c-E-4</v>
      </c>
      <c r="AC489" s="22" t="str">
        <f t="shared" si="3"/>
        <v>M3-MyM-15c-E-4-BR</v>
      </c>
      <c r="AD489" s="20" t="s">
        <v>47</v>
      </c>
      <c r="AE489" s="9"/>
      <c r="AF489" s="9" t="s">
        <v>48</v>
      </c>
      <c r="AG489" s="9" t="s">
        <v>49</v>
      </c>
    </row>
    <row r="490" ht="112.5" customHeight="1">
      <c r="A490" s="9" t="s">
        <v>2412</v>
      </c>
      <c r="B490" s="69" t="s">
        <v>2413</v>
      </c>
      <c r="C490" s="9" t="s">
        <v>68</v>
      </c>
      <c r="D490" s="10" t="s">
        <v>36</v>
      </c>
      <c r="E490" s="11"/>
      <c r="F490" s="23" t="s">
        <v>2437</v>
      </c>
      <c r="G490" s="23"/>
      <c r="H490" s="66"/>
      <c r="I490" s="43" t="s">
        <v>38</v>
      </c>
      <c r="J490" s="24" t="s">
        <v>118</v>
      </c>
      <c r="K490" s="25" t="s">
        <v>2438</v>
      </c>
      <c r="L490" s="25" t="s">
        <v>2439</v>
      </c>
      <c r="M490" s="24" t="s">
        <v>291</v>
      </c>
      <c r="N490" s="18"/>
      <c r="O490" s="18"/>
      <c r="P490" s="18"/>
      <c r="Q490" s="22"/>
      <c r="R490" s="13"/>
      <c r="S490" s="13" t="s">
        <v>2440</v>
      </c>
      <c r="T490" s="13" t="s">
        <v>2441</v>
      </c>
      <c r="U490" s="13" t="s">
        <v>2442</v>
      </c>
      <c r="V490" s="13" t="s">
        <v>2443</v>
      </c>
      <c r="W490" s="8"/>
      <c r="X490" s="18"/>
      <c r="Y490" s="20" t="s">
        <v>1410</v>
      </c>
      <c r="Z490" s="21" t="str">
        <f t="shared" si="1"/>
        <v>{"id":"M3-MyM-15c-A-1-BR","seed":{"parameters":[{"name":"Q1","label":null,"min":300,"max":2700,"step":60}],"uniques":true},"scaffolding":[{"id":"step-0","stimulus":"&lt;p&gt;Miguel chegou ao estádio &lt;span class=\"no-break\"&gt;{{Q1}} s&lt;/span&gt; antes do início do show. A quantos minutos esse tempo equivale?&lt;/p&gt;","template":"&lt;p&gt;Ele chegou &lt;span class=\"no-break\"&gt;{{response}} min&lt;/span&gt; antes.&lt;/p&gt;","seed":{"calculated":[{"name":"0-A1","label":"{{function}}","function":"{{Q1}}/60"}]},"algorithm":{"name":"calculateOperation","params":{"method":"equivLiteral","keyboard":"NUMERICAL"}}},{"id":"step-1","stimulus":"&lt;p&gt;Miguel chegou ao show com quantos segundos de antecedência?&lt;/p&gt;","template":"&lt;p&gt;Ele chegou {{response}} s antes.&lt;/p&gt;","seed":{"calculated":[{"name":"1-A1","label":"{{function}}","function":"{{Q1}}"}]},"algorithm":{"name":"calculateOperation","params":{"method":"equivLiteral","keyboard":"NUMERICAL"}}},{"id":"step-2","stimulus":"&lt;p&gt;O que pede o enunciado?&lt;/p&gt;","seed":{"calculated":[{"name":"2-A1","label":"&lt;p&gt;Expressar os segundos em minutos.&lt;/p&gt;"},{"name":"2-A2","label":"&lt;p&gt;Expressar os segundos em horas.&lt;/p&gt;","incorrect":true},{"name":"2-A3","label":"&lt;p&gt;Expressar os minutos em segundos.&lt;/p&gt;","incorrect":true}]},"algorithm":{"name":"trueFalse","template":"Multiple choice – standard"}},{"id":"step-3","stimulus":"&lt;p&gt;Para converter segundos em minutos, qual é a equivalência correta?&lt;/p&gt;","seed":{"calculated":[{"name":"3-A1","label":"&lt;p style=\"text-align: center\"&gt;1 min = 60 s&lt;/p&gt;"},{"name":"2-A2","label":"&lt;p&gt;60 min = 1 s&lt;/p&gt;","incorrect":true},{"name":"2-A3","label":"&lt;p style=\"text-align: center\"&gt;1 min = 3 600 s&lt;/p&gt;","incorrect":true}]},"algorithm":{"name":"trueFalse","template":"Multiple choice – standard"}},{"id":"step-4","stimulus":"&lt;p&gt;Utilize a equivalência do passo anterior para calcular com quantos minutos de antecedência Miguel chegou ao show.&lt;/p&gt;","template":"&lt;p style=\"text-align: center\"&gt;{{Q1}} s : 60 = {{response}} min&lt;/p&gt;","seed":{"calculated":[{"name":"4-A1","label":"{{function}}","function":"{{Q1}}/60"}]},"algorithm":{"name":"calculateOperation","params":{"method":"equivLiteral","keyboard":"NUMERICAL"}}}]}</v>
      </c>
      <c r="AA490" s="21" t="s">
        <v>2444</v>
      </c>
      <c r="AB490" s="22" t="str">
        <f t="shared" si="2"/>
        <v>M3-MyM-15c-A-1</v>
      </c>
      <c r="AC490" s="22" t="str">
        <f t="shared" si="3"/>
        <v>M3-MyM-15c-A-1-BR</v>
      </c>
      <c r="AD490" s="20" t="s">
        <v>47</v>
      </c>
      <c r="AE490" s="24"/>
      <c r="AF490" s="9" t="s">
        <v>48</v>
      </c>
      <c r="AG490" s="9" t="s">
        <v>49</v>
      </c>
    </row>
    <row r="491" ht="112.5" customHeight="1">
      <c r="A491" s="9" t="s">
        <v>2412</v>
      </c>
      <c r="B491" s="69" t="s">
        <v>2413</v>
      </c>
      <c r="C491" s="9" t="s">
        <v>68</v>
      </c>
      <c r="D491" s="10" t="s">
        <v>36</v>
      </c>
      <c r="E491" s="11"/>
      <c r="F491" s="23" t="s">
        <v>2445</v>
      </c>
      <c r="G491" s="23"/>
      <c r="H491" s="66"/>
      <c r="I491" s="43" t="s">
        <v>38</v>
      </c>
      <c r="J491" s="24" t="s">
        <v>118</v>
      </c>
      <c r="K491" s="25" t="s">
        <v>2446</v>
      </c>
      <c r="L491" s="25" t="s">
        <v>2447</v>
      </c>
      <c r="M491" s="24" t="s">
        <v>291</v>
      </c>
      <c r="N491" s="18"/>
      <c r="O491" s="18"/>
      <c r="P491" s="18"/>
      <c r="Q491" s="22"/>
      <c r="R491" s="13"/>
      <c r="S491" s="13" t="s">
        <v>2448</v>
      </c>
      <c r="T491" s="13" t="s">
        <v>2449</v>
      </c>
      <c r="U491" s="13" t="s">
        <v>2450</v>
      </c>
      <c r="V491" s="13" t="s">
        <v>2451</v>
      </c>
      <c r="W491" s="8"/>
      <c r="X491" s="18"/>
      <c r="Y491" s="20" t="s">
        <v>1410</v>
      </c>
      <c r="Z491" s="21" t="str">
        <f t="shared" si="1"/>
        <v>{"id":"M3-MyM-15c-A-2-BR","seed":{"parameters":[{"name":"Q1","label":null,"min":1,"max":15,"step":1}],"uniques":true},"scaffolding":[{"id":"step-0","stimulus":"&lt;p&gt;Uma viagem de trem para Paranapiacaba durou &lt;span class=\"no-break\"&gt;{{Q1}} h&lt;/span&gt;. Esse tempo equivale a quantos minutos?&lt;/p&gt;","template":"&lt;p&gt;A viagem durou &lt;span class=\"no-break\"&gt;{{response}} min.&lt;/span&gt;&lt;/p&gt;","seed":{"calculated":[{"name":"0-A1","label":"{{function}}","function":"{{Q1}}*60"}]},"algorithm":{"name":"calculateOperation","params":{"method":"equivLiteral","keyboard":"NUMERICAL"}}},{"id":"step-1","stimulus":"&lt;p&gt;Quanto tempo durou a viagem até Paranapiacaba?&lt;/p&gt;","template":"&lt;p&gt;A viagem foi de {{response}} h.&lt;/p&gt;","seed":{"calculated":[{"name":"1-A1","label":"{{function}}","function":"{{Q1}}"}]},"algorithm":{"name":"calculateOperation","params":{"method":"equivLiteral","keyboard":"NUMERICAL"}}},{"id":"step-2","stimulus":"&lt;p&gt;O que pede o enunciado?&lt;/p&gt;","seed":{"calculated":[{"name":"2-A1","label":"&lt;p&gt;Expressar o tempo da viagem em minutos.&lt;/p&gt;"},{"name":"2-A2","label":"&lt;p&gt;Expressar o tempo da viagem em segundos.&lt;/p&gt;","incorrect":true},{"name":"2-A3","label":"&lt;p&gt;Expressar o tempo da viagem em horas.&lt;/p&gt;","incorrect":true}]},"algorithm":{"name":"trueFalse","template":"Multiple choice – standard"}},{"id":"step-3","stimulus":"&lt;p&gt;Para converter segundos em minutos, qual é a equivalência correta?&lt;/p&gt;","seed":{"calculated":[{"name":"3-A1","label":"&lt;p style=\"text-align: center\"&gt;1 h = 60 min&lt;/p&gt;"},{"name":"2-A2","label":"&lt;p style=\"text-align: center\"&gt;1 h = 3 600 min&lt;/p&gt;","incorrect":true},{"name":"2-A3","label":"&lt;p&gt;60 h = 1 min&lt;/p&gt;","incorrect":true}]},"algorithm":{"name":"trueFalse","template":"Multiple choice – standard"}},{"id":"step-4","stimulus":"&lt;p&gt;Utilize a equivalência da etapa anterior para calcular quantos minutos a viagem durou.&lt;/p&gt;","template":"&lt;p style=\"text-align: center\"&gt;{{Q1}} h × 60 = {{response}} min&lt;/p&gt;","seed":{"calculated":[{"name":"4-A1","label":"{{function}}","function":"{{Q1}}*60"}]},"algorithm":{"name":"calculateOperation","params":{"method":"equivLiteral","keyboard":"NUMERICAL"}}}]}</v>
      </c>
      <c r="AA491" s="21" t="s">
        <v>2452</v>
      </c>
      <c r="AB491" s="22" t="str">
        <f t="shared" si="2"/>
        <v>M3-MyM-15c-A-2</v>
      </c>
      <c r="AC491" s="22" t="str">
        <f t="shared" si="3"/>
        <v>M3-MyM-15c-A-2-BR</v>
      </c>
      <c r="AD491" s="20" t="s">
        <v>47</v>
      </c>
      <c r="AE491" s="24"/>
      <c r="AF491" s="9" t="s">
        <v>48</v>
      </c>
      <c r="AG491" s="9" t="s">
        <v>49</v>
      </c>
    </row>
    <row r="492" ht="112.5" customHeight="1">
      <c r="A492" s="9" t="s">
        <v>2412</v>
      </c>
      <c r="B492" s="69" t="s">
        <v>2413</v>
      </c>
      <c r="C492" s="9" t="s">
        <v>68</v>
      </c>
      <c r="D492" s="10" t="s">
        <v>36</v>
      </c>
      <c r="E492" s="11"/>
      <c r="F492" s="35" t="s">
        <v>2453</v>
      </c>
      <c r="G492" s="35"/>
      <c r="H492" s="66"/>
      <c r="I492" s="43" t="s">
        <v>38</v>
      </c>
      <c r="J492" s="24" t="s">
        <v>118</v>
      </c>
      <c r="K492" s="25" t="s">
        <v>2454</v>
      </c>
      <c r="L492" s="25" t="s">
        <v>2439</v>
      </c>
      <c r="M492" s="24" t="s">
        <v>291</v>
      </c>
      <c r="N492" s="18"/>
      <c r="O492" s="18"/>
      <c r="P492" s="18"/>
      <c r="Q492" s="22"/>
      <c r="R492" s="13"/>
      <c r="S492" s="13" t="s">
        <v>2455</v>
      </c>
      <c r="T492" s="12" t="s">
        <v>2456</v>
      </c>
      <c r="U492" s="13" t="s">
        <v>2442</v>
      </c>
      <c r="V492" s="12" t="s">
        <v>2457</v>
      </c>
      <c r="W492" s="18"/>
      <c r="X492" s="18"/>
      <c r="Y492" s="20" t="s">
        <v>1410</v>
      </c>
      <c r="Z492" s="21" t="str">
        <f t="shared" si="1"/>
        <v>{"id":"M3-MyM-15c-A-3-BR","seed":{"parameters":[{"name":"Q1","label":null,"min":600,"max":2700,"step":60}],"uniques":true},"scaffolding":[{"id":"step-0","stimulus":"&lt;p&gt;O tempo de espera estimado para comprar os ingressos de um festival de música é de &lt;span class=\"no-break\"&gt;{{Q1}} s.&lt;/span&gt; A quantos minutos esse tempo equivale?&lt;/p&gt;","template":"&lt;p&gt;O tempo de espera é de &lt;span class=\"no-break\"&gt;{{response}} min.&lt;/span&gt;&lt;/p&gt;","seed":{"calculated":[{"name":"0-A1","label":"{{function}}","function":"{{Q1}}/60"}]},"algorithm":{"name":"calculateOperation","params":{"method":"equivLiteral","keyboard":"NUMERICAL"}}},{"id":"step-1","stimulus":"&lt;p&gt;De quantos segundos é o tempo estimado de espera para a compra dos ingressos?&lt;/p&gt;","template":"&lt;p&gt;O tempo de espera é de {{response}} s.&lt;/p&gt;","seed":{"calculated":[{"name":"1-A1","label":"{{function}}","function":"{{Q1}}"}]},"algorithm":{"name":"calculateOperation","params":{"method":"equivLiteral","keyboard":"NUMERICAL"}}},{"id":"step-2","stimulus":"&lt;p&gt;O que pede o enunciado?&lt;/p&gt;","seed":{"calculated":[{"name":"2-A1","label":"&lt;p&gt;Expressar o tempo de espera em minutos.&lt;/p&gt;"},{"name":"2-A2","label":"&lt;p&gt;Expressar o tempo de espera em horas.&lt;/p&gt;","incorrect":true},{"name":"2-A3","label":"&lt;p&gt;Expressar o tempo de espera em segundos.&lt;/p&gt;","incorrect":true}]},"algorithm":{"name":"trueFalse","template":"Multiple choice – standard"}},{"id":"step-3","stimulus":"&lt;p&gt;Para converter segundos em minutos, qual é a equivalência correta?&lt;/p&gt;","seed":{"calculated":[{"name":"3-A1","label":"&lt;p style=\"text-align: center\"&gt;1 min = 60 s&lt;/p&gt;"},{"name":"2-A2","label":"&lt;p&gt;60 min = 1 s&lt;/p&gt;","incorrect":true},{"name":"2-A3","label":"&lt;p style=\"text-align: center\"&gt;1 min = 3 600 s&lt;/p&gt;","incorrect":true}]},"algorithm":{"name":"trueFalse","template":"Multiple choice – standard"}},{"id":"step-4","stimulus":"&lt;p&gt;Utilize a equivalência do passo anterior para calcular em quantos minutos é o tempo de espera.&lt;/p&gt;","template":"&lt;p style=\"text-align: center\"&gt;{{Q1}} s : 60 = {{response}} min&lt;/p&gt;","seed":{"calculated":[{"name":"4-A1","label":"{{function}}","function":"{{Q1}}/60"}]},"algorithm":{"name":"calculateOperation","params":{"method":"equivLiteral","keyboard":"NUMERICAL"}}}]}</v>
      </c>
      <c r="AA492" s="21" t="s">
        <v>2458</v>
      </c>
      <c r="AB492" s="22" t="str">
        <f t="shared" si="2"/>
        <v>M3-MyM-15c-A-3</v>
      </c>
      <c r="AC492" s="22" t="str">
        <f t="shared" si="3"/>
        <v>M3-MyM-15c-A-3-BR</v>
      </c>
      <c r="AD492" s="20" t="s">
        <v>47</v>
      </c>
      <c r="AE492" s="24"/>
      <c r="AF492" s="9" t="s">
        <v>48</v>
      </c>
      <c r="AG492" s="9" t="s">
        <v>49</v>
      </c>
    </row>
    <row r="493" ht="112.5" customHeight="1">
      <c r="A493" s="9" t="s">
        <v>2459</v>
      </c>
      <c r="B493" s="69" t="s">
        <v>2460</v>
      </c>
      <c r="C493" s="9" t="s">
        <v>35</v>
      </c>
      <c r="D493" s="10" t="s">
        <v>36</v>
      </c>
      <c r="E493" s="11"/>
      <c r="F493" s="35" t="s">
        <v>2461</v>
      </c>
      <c r="G493" s="35"/>
      <c r="H493" s="66"/>
      <c r="I493" s="43" t="s">
        <v>38</v>
      </c>
      <c r="J493" s="24" t="s">
        <v>962</v>
      </c>
      <c r="K493" s="25" t="s">
        <v>2462</v>
      </c>
      <c r="L493" s="35" t="s">
        <v>2463</v>
      </c>
      <c r="M493" s="24" t="s">
        <v>42</v>
      </c>
      <c r="N493" s="23" t="s">
        <v>2464</v>
      </c>
      <c r="O493" s="25" t="s">
        <v>2465</v>
      </c>
      <c r="P493" s="18"/>
      <c r="Q493" s="22"/>
      <c r="R493" s="18"/>
      <c r="S493" s="18"/>
      <c r="T493" s="18"/>
      <c r="U493" s="18"/>
      <c r="V493" s="18"/>
      <c r="W493" s="18"/>
      <c r="X493" s="22"/>
      <c r="Y493" s="20" t="s">
        <v>1410</v>
      </c>
      <c r="Z493" s="21" t="str">
        <f t="shared" si="1"/>
        <v>{"id":"M3-MyM-15d-I-1-BR","stimulus":"&lt;p&gt;Selecione o resultado desta operação.&lt;/p&gt;","template":"&lt;p style=\"text-align: center\"&gt;{{Q1}} h {{Q2}} min + {{Q3}} h {{Q4}} min = {{response}} h {{response}} min&lt;/p&gt;","hint":"&lt;p&gt;Adicione as horas e os minutos separadamente.&lt;/p&gt;","feedback":"&lt;p&gt;Ao adicionar intervalos de tempo, opere com as horas e com os minutos separadamente.&lt;/p&gt;&lt;p style=\"text-align: center\"&gt;{{Q1}} h + {{Q3}} h = {{A1}} h&lt;/p&gt;&lt;p&gt;{{Q2}} min + {{Q4}} min = {{A4}} min&lt;/p&gt;","seed":{"parameters":[{"name":"Q1","label":null,"min":1,"max":10,"step":1},{"name":"Q2","label":null,"min":5,"max":30,"step":1},{"name":"Q3","label":null,"min":1,"max":10,"step":1},{"name":"Q4","label":null,"min":5,"max":29,"step":1}],"calculated":[{"name":"A1","label":"{{function}}","function":"{{Q1}}+{{Q3}}","group":1},{"name":"A2","label":"{{function}}","function":"{{Q1}}+{{Q2}}","group":1,"incorrect":true},{"name":"A3","label":"{{function}}","function":"{{Q2}}+{{Q4}}","group":1,"incorrect":true},{"name":"A4","label":"{{function}}","function":"{{Q2}}+{{Q4}}","group":2},{"name":"A5","label":"{{function}}","function":"{{Q3}}+{{Q4}}","group":2,"incorrect":true},{"name":"A6","label":"{{function}}","function":"{{Q1}}+{{Q3}}","group":2,"incorrect":true}],"uniques":true},"algorithm":{"name":"groupResponses","template":"Cloze with drop down"}}</v>
      </c>
      <c r="AA493" s="21" t="s">
        <v>2466</v>
      </c>
      <c r="AB493" s="22" t="str">
        <f t="shared" si="2"/>
        <v>M3-MyM-15d-I-1</v>
      </c>
      <c r="AC493" s="22" t="str">
        <f t="shared" si="3"/>
        <v>M3-MyM-15d-I-1-BR</v>
      </c>
      <c r="AD493" s="20" t="s">
        <v>47</v>
      </c>
      <c r="AE493" s="24"/>
      <c r="AF493" s="9" t="s">
        <v>48</v>
      </c>
      <c r="AG493" s="9" t="s">
        <v>49</v>
      </c>
    </row>
    <row r="494" ht="112.5" customHeight="1">
      <c r="A494" s="9" t="s">
        <v>2459</v>
      </c>
      <c r="B494" s="69" t="s">
        <v>2460</v>
      </c>
      <c r="C494" s="9" t="s">
        <v>35</v>
      </c>
      <c r="D494" s="10" t="s">
        <v>36</v>
      </c>
      <c r="E494" s="11"/>
      <c r="F494" s="35" t="s">
        <v>2467</v>
      </c>
      <c r="G494" s="35"/>
      <c r="H494" s="66"/>
      <c r="I494" s="43" t="s">
        <v>38</v>
      </c>
      <c r="J494" s="24" t="s">
        <v>962</v>
      </c>
      <c r="K494" s="25" t="s">
        <v>2468</v>
      </c>
      <c r="L494" s="23" t="s">
        <v>2469</v>
      </c>
      <c r="M494" s="24" t="s">
        <v>42</v>
      </c>
      <c r="N494" s="23" t="s">
        <v>2470</v>
      </c>
      <c r="O494" s="25" t="s">
        <v>2471</v>
      </c>
      <c r="P494" s="18"/>
      <c r="Q494" s="22"/>
      <c r="R494" s="18"/>
      <c r="S494" s="18"/>
      <c r="T494" s="18"/>
      <c r="U494" s="18"/>
      <c r="V494" s="18"/>
      <c r="W494" s="18"/>
      <c r="X494" s="22"/>
      <c r="Y494" s="20" t="s">
        <v>1410</v>
      </c>
      <c r="Z494" s="21" t="str">
        <f t="shared" si="1"/>
        <v>{"id":"M3-MyM-15d-I-2-BR","stimulus":"&lt;p&gt;Selecione o resultado desta operação.&lt;/p&gt;","template":"&lt;p style=\"text-align: center\"&gt;{{T1}} h {{T2}} min − {{Q3}} h {{Q4}} min = {{response}} h {{response}} min&lt;/p&gt;","hint":"&lt;p&gt;Subtraia as horas e os minutos separadamente.&lt;/p&gt;","feedback":"&lt;p&gt;Ao subtrair intervalos de tempo, opere com as horas e com os minutos separadamente.&lt;/p&gt;&lt;p style=\"text-align: center\"&gt;{{T1}} h − {{Q3}} h = {{Q1}} h&lt;/p&gt;&lt;p style=\"text-align: center\"&gt;{{T2}} min − {{Q4}} min = {{Q2}} min&lt;/p&gt;","seed":{"parameters":[{"name":"Q1","label":null,"min":2,"max":5,"step":1},{"name":"Q2","label":null,"min":5,"max":29,"step":1},{"name":"Q3","label":null,"min":2,"max":5,"step":1},{"name":"Q4","label":null,"min":5,"max":29,"step":1}],"calculated":[{"name":"T1","label":"{{function}}","function":"{{Q1}}+{{Q3}}","temp":true},{"name":"T2","label":"{{function}}","function":"{{Q2}}+{{Q4}}","temp":true},{"name":"A1","label":"{{function}}","function":"{{Q1}}","group":1},{"name":"A2","label":"{{function}}","function":"{{T1}}+{{Q3}}","group":1,"incorrect":true},{"name":"A3","label":"{{function}}","function":"{{T1}}+{{T2}}","group":1,"incorrect":true},{"name":"A4","label":"{{function}}","function":"{{Q2}}","group":2},{"name":"A5","label":"{{function}}","function":"{{T2}}+{{Q4}}","group":2,"incorrect":true},{"name":"A6","label":"{{function}}","function":"{{Q3}}+{{Q4}}","group":2,"incorrect":true}],"uniques":true},"algorithm":{"name":"groupResponses","template":"Cloze with drop down"}}</v>
      </c>
      <c r="AA494" s="21" t="s">
        <v>2472</v>
      </c>
      <c r="AB494" s="22" t="str">
        <f t="shared" si="2"/>
        <v>M3-MyM-15d-I-2</v>
      </c>
      <c r="AC494" s="22" t="str">
        <f t="shared" si="3"/>
        <v>M3-MyM-15d-I-2-BR</v>
      </c>
      <c r="AD494" s="20" t="s">
        <v>47</v>
      </c>
      <c r="AE494" s="24"/>
      <c r="AF494" s="9" t="s">
        <v>48</v>
      </c>
      <c r="AG494" s="9" t="s">
        <v>49</v>
      </c>
    </row>
    <row r="495" ht="112.5" customHeight="1">
      <c r="A495" s="9" t="s">
        <v>2459</v>
      </c>
      <c r="B495" s="69" t="s">
        <v>2460</v>
      </c>
      <c r="C495" s="9" t="s">
        <v>50</v>
      </c>
      <c r="D495" s="10" t="s">
        <v>36</v>
      </c>
      <c r="E495" s="11"/>
      <c r="F495" s="35" t="s">
        <v>2473</v>
      </c>
      <c r="G495" s="35"/>
      <c r="H495" s="57"/>
      <c r="I495" s="56" t="s">
        <v>38</v>
      </c>
      <c r="J495" s="26" t="s">
        <v>92</v>
      </c>
      <c r="K495" s="35" t="s">
        <v>2474</v>
      </c>
      <c r="L495" s="34" t="s">
        <v>2475</v>
      </c>
      <c r="M495" s="24" t="s">
        <v>42</v>
      </c>
      <c r="N495" s="23" t="s">
        <v>2464</v>
      </c>
      <c r="O495" s="23" t="s">
        <v>2476</v>
      </c>
      <c r="P495" s="8" t="s">
        <v>2477</v>
      </c>
      <c r="Q495" s="22"/>
      <c r="R495" s="18"/>
      <c r="S495" s="18"/>
      <c r="T495" s="18"/>
      <c r="U495" s="18"/>
      <c r="V495" s="18"/>
      <c r="W495" s="18"/>
      <c r="X495" s="22"/>
      <c r="Y495" s="20" t="s">
        <v>1410</v>
      </c>
      <c r="Z495" s="21" t="str">
        <f t="shared" si="1"/>
        <v>{"id":"M3-MyM-15d-E-1-BR","stimulus":"&lt;p&gt;Calcule a seguinte soma.&lt;/p&gt;","template":"&lt;p style=\"text-align: center\"&gt;{{Q1}} h {{Q2}} min + {{Q3}} h {{Q4}} min = {{response}} h {{response}} min&lt;/p&gt;","hint":"&lt;p&gt;Adicione as horas e os minutos separadamente.&lt;/p&gt;","feedback":"&lt;p&gt;Ao adicionar intervalos de tempo, opere com as horas e com os minutos separadamente.&lt;/p&gt;&lt;p style=\"text-align: center\"&gt;{{Q1}} h + {{Q3}} h = {{T1}} h&lt;/p&gt;&lt;p&gt;{{Q2}} min + {{Q4}} min = {{T2}} min&lt;/p&gt;&lt;p&gt;Como os minutos são mais de 60, converta 60 minutos em 1 hora:&lt;/p&gt;&lt;p style=\"text-align: center\"&gt;{{T1}} h + 1 h = {{A1}} h&lt;/p&gt;&lt;p style=\"text-align: center\"&gt;{{T2}} min − 60 min = {{A2}} min&lt;/p&gt;","seed":{"parameters":[{"name":"Q1","label":null,"min":1,"max":10,"step":1},{"name":"Q2","label":null,"min":30,"max":59,"step":1},{"name":"Q3","label":null,"min":1,"max":10,"step":1},{"name":"Q4","label":null,"min":30,"max":59,"step":1}],"calculated":[{"name":"T1","label":"{{function}}","function":"{{Q1}}+{{Q3}}","temp":true},{"name":"T2","label":"{{function}}","function":"{{Q2}}+{{Q4}}","temp":true},{"name":"A1","label":"{{function}}","function":"{{Q1}}+{{Q3}}+1"},{"name":"A2","label":"{{function}}","function":"{{Q2}}+{{Q4}}-60"}],"uniques":true},"algorithm":{"name":"calculateOperation","params":{"method":"equivLiteral","keyboard":"NUMERICAL"}}}</v>
      </c>
      <c r="AA495" s="21" t="s">
        <v>2478</v>
      </c>
      <c r="AB495" s="22" t="str">
        <f t="shared" si="2"/>
        <v>M3-MyM-15d-E-1</v>
      </c>
      <c r="AC495" s="22" t="str">
        <f t="shared" si="3"/>
        <v>M3-MyM-15d-E-1-BR</v>
      </c>
      <c r="AD495" s="20" t="s">
        <v>47</v>
      </c>
      <c r="AE495" s="24"/>
      <c r="AF495" s="9" t="s">
        <v>48</v>
      </c>
      <c r="AG495" s="9" t="s">
        <v>49</v>
      </c>
    </row>
    <row r="496" ht="112.5" customHeight="1">
      <c r="A496" s="9" t="s">
        <v>2459</v>
      </c>
      <c r="B496" s="69" t="s">
        <v>2460</v>
      </c>
      <c r="C496" s="9" t="s">
        <v>50</v>
      </c>
      <c r="D496" s="10" t="s">
        <v>36</v>
      </c>
      <c r="E496" s="11"/>
      <c r="F496" s="35" t="s">
        <v>2479</v>
      </c>
      <c r="G496" s="35"/>
      <c r="H496" s="57"/>
      <c r="I496" s="56" t="s">
        <v>38</v>
      </c>
      <c r="J496" s="26" t="s">
        <v>92</v>
      </c>
      <c r="K496" s="35" t="s">
        <v>2480</v>
      </c>
      <c r="L496" s="34" t="s">
        <v>2481</v>
      </c>
      <c r="M496" s="24" t="s">
        <v>42</v>
      </c>
      <c r="N496" s="23" t="s">
        <v>2470</v>
      </c>
      <c r="O496" s="23" t="s">
        <v>2482</v>
      </c>
      <c r="P496" s="66" t="s">
        <v>2483</v>
      </c>
      <c r="Q496" s="22"/>
      <c r="R496" s="18"/>
      <c r="S496" s="18"/>
      <c r="T496" s="18"/>
      <c r="U496" s="18"/>
      <c r="V496" s="18"/>
      <c r="W496" s="18"/>
      <c r="X496" s="22"/>
      <c r="Y496" s="20" t="s">
        <v>1410</v>
      </c>
      <c r="Z496" s="21" t="str">
        <f t="shared" si="1"/>
        <v>{"id":"M3-MyM-15d-E-2-BR","stimulus":"&lt;p&gt;Calcule a seguinte subtração.&lt;/p&gt;","template":"&lt;p style=\"text-align: center\"&gt;{{T1}} h {{T2}} min − {{Q3}} h {{Q4}} min = {{response}} h {{response}} min&lt;/p&gt;","hint":"&lt;p&gt;Subtraia as horas e os minutos separadamente.&lt;/p&gt;","feedback":"&lt;p&gt;Ao subtrair intervalos de tempo, opere com as horas e com os minutos separadamente.&lt;/p&gt;&lt;p&gt;Como {{T2}} minutos é menor que {{Q4}} minutos, converta 1 hora em 60 minutos:&lt;/p&gt;&lt;p style=\"text-align: center\"&gt;{{T1}} h − 1 h = {{T3}} h&lt;/p&gt;&lt;p style=\"text-align: center\"&gt;{{T2}} min + 60 min = {{T4}} min&lt;/p&gt;&lt;p&gt;Depois subtraia:&lt;/p&gt;&lt;p style=\"text-align: center\"&gt;{{T3}} h − {{Q3}} h = {{Q1}} h&lt;/p&gt;&lt;p&gt;{{T4}} min − {{Q4}} min = {{Q2}} min&lt;/p&gt;","seed":{"parameters":[{"name":"Q1","label":null,"list":[2,3,4,5]},{"name":"Q2","label":null,"min":30,"max":59,"step":1},{"name":"Q3","label":null,"list":[2,3,4,5]},{"name":"Q4","label":null,"min":30,"max":59,"step":1}],"calculated":[{"name":"T1","label":"{{function}}","function":"{{Q1}}+{{Q3}}+1","temp":true},{"name":"T2","label":"{{function}}","function":"{{Q2}}+{{Q4}}-60","temp":true},{"name":"T3","label":"{{function}}","function":"{{Q1}}+{{Q3}}","temp":true},{"name":"T4","label":"{{function}}","function":"{{Q2}}+{{Q4}}","temp":true},{"name":"A1","label":"{{function}}","function":"{{Q1}}"},{"name":"A2","label":"{{function}}","function":"{{Q2}}"}],"uniques":true},"algorithm":{"name":"calculateOperation","params":{"method":"equivLiteral","keyboard":"NUMERICAL"}}}</v>
      </c>
      <c r="AA496" s="21" t="s">
        <v>2484</v>
      </c>
      <c r="AB496" s="22" t="str">
        <f t="shared" si="2"/>
        <v>M3-MyM-15d-E-2</v>
      </c>
      <c r="AC496" s="22" t="str">
        <f t="shared" si="3"/>
        <v>M3-MyM-15d-E-2-BR</v>
      </c>
      <c r="AD496" s="20" t="s">
        <v>47</v>
      </c>
      <c r="AE496" s="24"/>
      <c r="AF496" s="9" t="s">
        <v>48</v>
      </c>
      <c r="AG496" s="9" t="s">
        <v>49</v>
      </c>
    </row>
    <row r="497" ht="112.5" customHeight="1">
      <c r="A497" s="9" t="s">
        <v>2459</v>
      </c>
      <c r="B497" s="69" t="s">
        <v>2460</v>
      </c>
      <c r="C497" s="9" t="s">
        <v>68</v>
      </c>
      <c r="D497" s="10" t="s">
        <v>36</v>
      </c>
      <c r="E497" s="11"/>
      <c r="F497" s="35" t="s">
        <v>2485</v>
      </c>
      <c r="G497" s="35"/>
      <c r="H497" s="66"/>
      <c r="I497" s="43" t="s">
        <v>38</v>
      </c>
      <c r="J497" s="24" t="s">
        <v>52</v>
      </c>
      <c r="K497" s="25" t="s">
        <v>2486</v>
      </c>
      <c r="L497" s="25" t="s">
        <v>2487</v>
      </c>
      <c r="M497" s="24" t="s">
        <v>291</v>
      </c>
      <c r="N497" s="18"/>
      <c r="O497" s="18"/>
      <c r="P497" s="18"/>
      <c r="Q497" s="22"/>
      <c r="R497" s="23"/>
      <c r="S497" s="23" t="s">
        <v>2488</v>
      </c>
      <c r="T497" s="23" t="s">
        <v>2489</v>
      </c>
      <c r="U497" s="23" t="s">
        <v>2490</v>
      </c>
      <c r="V497" s="23" t="s">
        <v>2491</v>
      </c>
      <c r="W497" s="18"/>
      <c r="X497" s="22"/>
      <c r="Y497" s="20" t="s">
        <v>1410</v>
      </c>
      <c r="Z497" s="21" t="str">
        <f t="shared" si="1"/>
        <v>{"id":"M3-MyM-15d-A-1-BR","seed":{"parameters":[{"name":"Q1","label":null,"min":10,"max":17,"step":1},{"name":"Q2","label":null,"min":10,"max":29,"step":1},{"name":"Q3","label":null,"list":[1,2]},{"name":"Q4","label":null,"min":5,"max":29,"step":1}],"uniques":true},"scaffolding":[{"id":"step-0","stimulus":"&lt;p&gt;Marcos começou a assistir a um filme às {{Q1}}:{{Q2}}. Se o filme durar {{Q3}} h {{Q4}} min, a que horas ele vai terminar?&lt;/p&gt;","template":"&lt;p&gt;O filme vai terminar às {{response}}.&lt;/p&gt;","seed":{"calculated":[{"name":"T1","label":"{{function}}","function":"{{Q1}}+{{Q3}}","temp":true},{"name":"T2","label":"{{function}}","function":"{{Q2}}+{{Q4}}","temp":true},{"name":"0-A1","label":"{{T1}}:{{T2}}"}]},"algorithm":{"name":"calculateOperation","template":"Cloze with text"}},{"id":"step-1","stimulus":"&lt;p&gt;A que horas Marcos começou a assistir ao filme? Quanto tempo dura o filme?&lt;/p&gt;","template":"&lt;p&gt;O filme começou às {{response}} e dura {{response}} h {{response}} min.&lt;/p&gt;","seed":{"calculated":[{"name":"1-A1","label":"{{Q1}}:{{Q2}}"},{"name":"1-A2","label":"{{function}}","function":"{{Q3}}"},{"name":"1-A3","label":"{{function}}","function":"{{Q4}}"}]},"algorithm":{"name":"calculateOperation","template":"Cloze with text"}},{"id":"step-2","stimulus":"&lt;p&gt;O que pede o enunciado?&lt;/p&gt;","seed":{"calculated":[{"name":"2-A1","label":"&lt;p&gt;A hora em que o filme vai terminar.&lt;/p&gt;"},{"name":"2-A2","label":"&lt;p&gt;A hora em que o filme começou.&lt;/p&gt;","incorrect":true},{"name":"2-A3","label":"&lt;p&gt;O tempo de duração do filme.&lt;/p&gt;","incorrect":true}]},"algorithm":{"name":"trueFalse","template":"Multiple choice – standard"}},{"id":"step-3","stimulus":"&lt;p&gt;Que operação deve ser realizada para calcular a hora em que o filme vai terminar?&lt;/p&gt;","seed":{"calculated":[{"name":"3-A1","label":"&lt;p&gt;Adicionar o tempo de duração do filme à hora em que Marcos começou a assisti-lo.&lt;/p&gt;"},{"name":"3-A2","label":"&lt;p&gt;Subtrair o tempo de duração do filme da hora em que Marcos começou a assisti-lo.&lt;/p&gt;","incorrect":true}]},"algorithm":{"name":"trueFalse","template":"Multiple choice – standard"}},{"id":"step-4","stimulus":"&lt;p&gt;Portanto, adicione horas com horas e minutos com minutos para obter a hora em que o filme vai acabar.&lt;/p&gt;","template":"&lt;p style=\"text-align: center\"&gt;{{Q1}} h + {{Q3}} h = {{response}} h&lt;/p&gt;&lt;p style=\"text-align: center\"&gt;{{Q2}} min + {{Q4}} min = {{response}} min&lt;/p&gt;&lt;p&gt;O filme vai terminar às {{response}}.&lt;/p&gt;","seed":{"calculated":[{"name":"T1","label":"{{function}}","function":"{{Q1}}+{{Q3}}","temp":true},{"name":"T2","label":"{{function}}","function":"{{Q2}}+{{Q4}}","temp":true},{"name":"4-A1","label":"{{function}}","function":"{{Q1}}+{{Q3}}"},{"name":"4-A2","label":"{{function}}","function":"{{Q2}}+{{Q4}}"},{"name":"4-A3","label":"{{T1}}:{{T2}}"}]},"algorithm":{"name":"calculateOperation","template":"Cloze with text"}}]}</v>
      </c>
      <c r="AA497" s="21" t="s">
        <v>2492</v>
      </c>
      <c r="AB497" s="22" t="str">
        <f t="shared" si="2"/>
        <v>M3-MyM-15d-A-1</v>
      </c>
      <c r="AC497" s="22" t="str">
        <f t="shared" si="3"/>
        <v>M3-MyM-15d-A-1-BR</v>
      </c>
      <c r="AD497" s="20" t="s">
        <v>47</v>
      </c>
      <c r="AE497" s="24"/>
      <c r="AF497" s="9" t="s">
        <v>48</v>
      </c>
      <c r="AG497" s="9" t="s">
        <v>49</v>
      </c>
    </row>
    <row r="498" ht="112.5" customHeight="1">
      <c r="A498" s="9" t="s">
        <v>2459</v>
      </c>
      <c r="B498" s="69" t="s">
        <v>2460</v>
      </c>
      <c r="C498" s="9" t="s">
        <v>68</v>
      </c>
      <c r="D498" s="10" t="s">
        <v>36</v>
      </c>
      <c r="E498" s="11"/>
      <c r="F498" s="35" t="s">
        <v>2493</v>
      </c>
      <c r="G498" s="35"/>
      <c r="H498" s="66"/>
      <c r="I498" s="43" t="s">
        <v>38</v>
      </c>
      <c r="J498" s="24" t="s">
        <v>92</v>
      </c>
      <c r="K498" s="35" t="s">
        <v>2494</v>
      </c>
      <c r="L498" s="34" t="s">
        <v>2495</v>
      </c>
      <c r="M498" s="24" t="s">
        <v>291</v>
      </c>
      <c r="N498" s="18"/>
      <c r="O498" s="18"/>
      <c r="P498" s="18"/>
      <c r="Q498" s="22"/>
      <c r="R498" s="23"/>
      <c r="S498" s="23" t="s">
        <v>2496</v>
      </c>
      <c r="T498" s="23" t="s">
        <v>2497</v>
      </c>
      <c r="U498" s="23" t="s">
        <v>2498</v>
      </c>
      <c r="V498" s="23" t="s">
        <v>2499</v>
      </c>
      <c r="W498" s="18"/>
      <c r="X498" s="22"/>
      <c r="Y498" s="20" t="s">
        <v>1410</v>
      </c>
      <c r="Z498" s="21" t="str">
        <f t="shared" si="1"/>
        <v>{"id":"M3-MyM-15d-A-2-BR","seed":{"parameters":[{"name":"Q1","label":null,"list":[1,2]},{"name":"Q2","label":null,"min":10,"max":29,"step":1},{"name":"Q3","label":null,"min":12,"max":17,"step":1},{"name":"Q4","label":null,"min":10,"max":30,"step":1}],"uniques":true},"scaffolding":[{"id":"step-0","stimulus":"&lt;p&gt;Ronaldo tem uma consulta médica às {{T1}}:{{T2}}. Se ele sair de casa às {{Q3}}:{{Q4}}, em quanto tempo precisará chegar ao médico?&lt;/p&gt;","template":"&lt;p&gt;Ele precisará chegar em {{response}} h e {{response}} min.&lt;/p&gt;","seed":{"calculated":[{"name":"T1","label":"{{function}}","function":"{{Q1}}+{{Q3}}","temp":true},{"name":"T2","label":"{{function}}","function":"{{Q2}}+{{Q4}}","temp":true},{"name":"0-A1","label":"{{function}}","function":"{{Q1}}"},{"name":"0-A2","label":"{{function}}","function":"{{Q2}}"}]},"algorithm":{"name":"calculateOperation","params":{"method":"equivLiteral","keyboard":"NUMERICAL"}}},{"id":"step-1","stimulus":"&lt;p&gt;A que horas Ronaldo tem uma consulta no médico? E que horas ele vai sair de casa?&lt;/p&gt;","template":"&lt;p&gt;Ronaldo tem consulta às {{response}} e vai sair da casa dele às {{response}}.&lt;/p&gt;","seed":{"calculated":[{"name":"T1","label":"{{function}}","function":"{{Q1}}+{{Q3}}","temp":true},{"name":"T2","label":"{{function}}","function":"{{Q2}}+{{Q4}}","temp":true},{"name":"1-A1","label":"{{T1}}:{{T2}}"},{"name":"1-A2","label":"{{Q3}}:{{Q4}}"}]},"algorithm":{"name":"calculateOperation","template":"Cloze with text"}},{"id":"step-2","stimulus":"&lt;p&gt;O que pede o enunciado?&lt;/p&gt;","seed":{"calculated":[{"name":"2-A1","label":"&lt;p&gt;O tempo que Ronaldo precisa para chegar à consulta médica.&lt;/p&gt;"},{"name":"2-A2","label":"&lt;p&gt;O tempo de espera para Ronaldo ser atendido.&lt;/p&gt;","incorrect":true},{"name":"2-A3","label":"&lt;p&gt;O tempo que irá durar a consulta.&lt;/p&gt;","incorrect":true}]},"algorithm":{"name":"trueFalse","template":"Multiple choice – standard"}},{"id":"step-3","stimulus":"&lt;p&gt;Que operação deve ser realizada para calcular o tempo que Ronaldo tem para chegar ao médico?&lt;/p&gt;","seed":{"calculated":[{"name":"3-A1","label":"&lt;p&gt;Subtrair o tempo que ele sai de casa do tempo que começa a consulta.&lt;/p&gt;"},{"name":"3-A2","label":"&lt;p&gt;Adicionar a hora que ele chega ao médico com a hora que ele sai de casa.&lt;/p&gt;","incorrect":true},{"name":"3-A3","label":"&lt;p&gt;Subtrair a hora que começa a consulta da hora que ele sai de casa.&lt;/p&gt;","incorrect":true}]},"algorithm":{"name":"trueFalse","template":"Multiple choice – standard"}},{"id":"step-4","stimulus":"&lt;p&gt;Então, subtraia as horas das horas e os minutos dos minutos para obter o tempo que Ronaldo tem para chegar ao médico.&lt;/p&gt;","template":"&lt;p style=\"text-align: center\"&gt;{{T1}} h − {{Q3}} h = {{response}} h&lt;/p&gt;&lt;p style=\"text-align: center\"&gt;{{T2}} min − {{Q4}} min = {{response}} min&lt;/p&gt;&lt;p&gt;Ronaldo tem {{response}} h e {{response}} min para chegar ao médico.&lt;/p&gt;","seed":{"calculated":[{"name":"T1","label":"{{function}}","function":"{{Q1}}+{{Q3}}","temp":true},{"name":"T2","label":"{{function}}","function":"{{Q2}}+{{Q4}}","temp":true},{"name":"4-A1","label":"{{function}}","function":"{{Q1}}"},{"name":"4-A2","label":"{{function}}","function":"{{Q2}}"},{"name":"4-A3","label":"{{function}}","function":"{{Q1}}"},{"name":"4-A3","label":"{{function}}","function":"{{Q2}}"}]},"algorithm":{"name":"calculateOperation","params":{"method":"equivLiteral","keyboard":"NUMERICAL"}}}]}</v>
      </c>
      <c r="AA498" s="21" t="s">
        <v>2500</v>
      </c>
      <c r="AB498" s="22" t="str">
        <f t="shared" si="2"/>
        <v>M3-MyM-15d-A-2</v>
      </c>
      <c r="AC498" s="22" t="str">
        <f t="shared" si="3"/>
        <v>M3-MyM-15d-A-2-BR</v>
      </c>
      <c r="AD498" s="20" t="s">
        <v>47</v>
      </c>
      <c r="AE498" s="24"/>
      <c r="AF498" s="9" t="s">
        <v>48</v>
      </c>
      <c r="AG498" s="9" t="s">
        <v>49</v>
      </c>
    </row>
    <row r="499" ht="112.5" customHeight="1">
      <c r="A499" s="9" t="s">
        <v>2459</v>
      </c>
      <c r="B499" s="69" t="s">
        <v>2460</v>
      </c>
      <c r="C499" s="9" t="s">
        <v>68</v>
      </c>
      <c r="D499" s="10" t="s">
        <v>36</v>
      </c>
      <c r="E499" s="11"/>
      <c r="F499" s="35" t="s">
        <v>2501</v>
      </c>
      <c r="G499" s="35"/>
      <c r="H499" s="66"/>
      <c r="I499" s="43" t="s">
        <v>38</v>
      </c>
      <c r="J499" s="24" t="s">
        <v>92</v>
      </c>
      <c r="K499" s="25" t="s">
        <v>2502</v>
      </c>
      <c r="L499" s="25" t="s">
        <v>2503</v>
      </c>
      <c r="M499" s="24" t="s">
        <v>291</v>
      </c>
      <c r="N499" s="18"/>
      <c r="O499" s="18"/>
      <c r="P499" s="18"/>
      <c r="Q499" s="22"/>
      <c r="R499" s="66"/>
      <c r="S499" s="66" t="s">
        <v>2504</v>
      </c>
      <c r="T499" s="23" t="s">
        <v>2505</v>
      </c>
      <c r="U499" s="23" t="s">
        <v>2506</v>
      </c>
      <c r="V499" s="23" t="s">
        <v>2507</v>
      </c>
      <c r="W499" s="18"/>
      <c r="X499" s="22"/>
      <c r="Y499" s="20" t="s">
        <v>1410</v>
      </c>
      <c r="Z499" s="21" t="str">
        <f t="shared" si="1"/>
        <v>{"id":"M3-MyM-15d-A-3-BR","seed":{"parameters":[{"name":"Q2","label":null,"min":10,"max":29,"step":1},{"name":"Q3","label":null,"min":10,"max":17,"step":1},{"name":"Q4","label":null,"min":30,"max":59,"step":1}],"uniques":true},"scaffolding":[{"id":"step-0","stimulus":"&lt;p&gt;Carol descansa no trabalho das {{Q3}}:{{Q4}} até as {{T1}}:{{Q2}}. Quanto tempo de descanso ela tem?&lt;/p&gt;","template":"&lt;p&gt;Ela tem {{response}} min de descanso.&lt;/p&gt;","seed":{"calculated":[{"name":"T1","label":"{{function}}","function":"1+{{Q3}}","temp":true},{"name":"0-A1","label":"{{function}}","function":"60+{{Q2}}-{{Q4}}"}]},"algorithm":{"name":"calculateOperation","params":{"method":"equivLiteral","keyboard":"NUMERICAL"}}},{"id":"step-1","stimulus":"&lt;p&gt;A que horas começa o intervalo de descanso de Carol? E a que horas termina?&lt;/p&gt;","template":"&lt;p&gt;O intervalo de descanso começa às {{response}} e termina às {{response}}.&lt;/p&gt;","seed":{"calculated":[{"name":"T1","label":"{{function}}","function":"1+{{Q3}}","temp":true},{"name":"1-A1","label":"{{Q3}}:{{Q4}}"},{"name":"1-A2","label":"{{T1}}:{{Q2}}"}]},"algorithm":{"name":"calculateOperation","template":"Cloze with text"}},{"id":"step-2","stimulus":"&lt;p&gt;O que pede o enunciado?&lt;/p&gt;","seed":{"calculated":[{"name":"2-A1","label":"&lt;p&gt;O tempo que dura o intervalo de descanso.&lt;/p&gt;"},{"name":"2-A2","label":"&lt;p&gt;O tempo que Carol trabalha.&lt;/p&gt;","incorrect":true},{"name":"2-A3","label":"&lt;p&gt;A hora em que o intervalo de descanso começa.&lt;/p&gt;","incorrect":true}]},"algorithm":{"name":"trueFalse","template":"Multiple choice – standard"}},{"id":"step-3","stimulus":"&lt;p&gt;Que operação deve ser realizada para calcular o tempo que dura o descanso de Carol?&lt;/p&gt;","seed":{"calculated":[{"name":"3-A1","label":"&lt;p&gt;Subtrair a hora do início da hora do término.&lt;/p&gt;"},{"name":"3-A2","label":"&lt;p&gt;Subtrair a hora do término da hora do início.&lt;/p&gt;","incorrect":true},{"name":"3-A3","label":"&lt;p&gt;Adicionar a hora do início com a hora do término.&lt;/p&gt;","incorrect":true}]},"algorithm":{"name":"trueFalse","template":"Multiple choice – standard"}},{"id":"step-4","stimulus":"&lt;p&gt;Portanto, calcule o tempo entre o início e o fim do intervalo de descanso.&lt;/p&gt;","template":"&lt;p&gt;Das {{Q3}}:{{Q4}} até as {{T1}}:00 há {{response}} min.&lt;/p&gt;&lt;p&gt;Das {{T1}}:00 até as {{T1}}:{{Q2}} há {{response}} min.&lt;/p&gt;&lt;p&gt;Portanto, o intervalo de descanso é de {{response}} min.&lt;/p&gt;","seed":{"calculated":[{"name":"T1","label":"{{function}}","function":"1+{{Q3}}","temp":true},{"name":"4-A1","label":"{{function}}","function":"60-{{Q4}}"},{"name":"4-A2","label":"{{function}}","function":"{{Q2}}"},{"name":"4-A3","label":"{{function}}","function":"60-{{Q4}}+{{Q2}}"}]},"algorithm":{"name":"calculateOperation","params":{"method":"equivLiteral","keyboard":"NUMERICAL"}}}]}</v>
      </c>
      <c r="AA499" s="21" t="s">
        <v>2508</v>
      </c>
      <c r="AB499" s="22" t="str">
        <f t="shared" si="2"/>
        <v>M3-MyM-15d-A-3</v>
      </c>
      <c r="AC499" s="22" t="str">
        <f t="shared" si="3"/>
        <v>M3-MyM-15d-A-3-BR</v>
      </c>
      <c r="AD499" s="20" t="s">
        <v>47</v>
      </c>
      <c r="AE499" s="24"/>
      <c r="AF499" s="9" t="s">
        <v>48</v>
      </c>
      <c r="AG499" s="9" t="s">
        <v>49</v>
      </c>
    </row>
    <row r="500" ht="112.5" customHeight="1">
      <c r="A500" s="9" t="s">
        <v>2509</v>
      </c>
      <c r="B500" s="69" t="s">
        <v>2510</v>
      </c>
      <c r="C500" s="9" t="s">
        <v>35</v>
      </c>
      <c r="D500" s="10" t="s">
        <v>36</v>
      </c>
      <c r="E500" s="11"/>
      <c r="F500" s="34" t="s">
        <v>2511</v>
      </c>
      <c r="G500" s="50"/>
      <c r="H500" s="83"/>
      <c r="I500" s="43" t="s">
        <v>481</v>
      </c>
      <c r="J500" s="24" t="s">
        <v>509</v>
      </c>
      <c r="K500" s="25" t="s">
        <v>113</v>
      </c>
      <c r="L500" s="23" t="s">
        <v>2512</v>
      </c>
      <c r="M500" s="24" t="s">
        <v>42</v>
      </c>
      <c r="N500" s="23" t="s">
        <v>2513</v>
      </c>
      <c r="O500" s="23" t="s">
        <v>2514</v>
      </c>
      <c r="P500" s="18"/>
      <c r="Q500" s="22"/>
      <c r="R500" s="18"/>
      <c r="S500" s="18"/>
      <c r="T500" s="18"/>
      <c r="U500" s="18"/>
      <c r="V500" s="18"/>
      <c r="W500" s="18"/>
      <c r="X500" s="22"/>
      <c r="Y500" s="20" t="s">
        <v>1410</v>
      </c>
      <c r="Z500" s="21" t="str">
        <f t="shared" si="1"/>
        <v>{"id":"M3-MyM-15e-I-1-BR","stimulus":"&lt;p&gt;Arraste a hora desses relógios.&lt;/p&gt;","template":"&lt;table style=\"width: 100%;border:none;\"&gt;&lt;tbody&gt;&lt;tr&gt;&lt;td style=\"width: 25%; text-align: center;border:none;\"&gt;&lt;div style=\"display:flex; justify-content:center;\"&gt;&lt;img src='https://blueberry-assets.oneclick.es/M3_MyM_15e_I_1.svg'&gt;&lt;/div&gt;&lt;/td&gt;&lt;td style=\"width: 25%; text-align: center;border:none;\"&gt;&lt;div style=\"display:flex; justify-content:center;\"&gt;&lt;img src='https://blueberry-assets.oneclick.es/M3_MyM_15e_I_11.svg'&gt;&lt;/div&gt;&lt;/td&gt;&lt;td style=\"width: 25%; text-align: center;border:none;\"&gt;&lt;div style=\"display:flex; justify-content:center;\"&gt;&lt;img src='https://blueberry-assets.oneclick.es/M3_MyM_15e_I_4.svg'&gt;&lt;/div&gt;&lt;/td&gt;&lt;/tr&gt;&lt;tr&gt;&lt;td style=\"width: 25%; text-align: center;border:none;\"&gt;{{response}}&lt;/td&gt;&lt;td style=\"width: 25%; text-align: center;border:none;\"&gt;{{response}}&lt;/td&gt;&lt;td style=\"width: 25%; text-align: center;border:none;\"&gt;{{response}}&lt;/td&gt;&lt;/tr&gt;&lt;/tbody&gt;&lt;/table&gt;","hint":"&lt;p&gt;Em um relógio analógico, o ponteiro curto marca as horas e o ponteiro longo marca os minutos.&lt;/p&gt;","feedback":"&lt;p&gt;Em um &lt;b&gt;relógio analógico,&lt;/b&gt; o ponteiro curto marca as horas e o ponteiro longo marca os minutos.&lt;/p&gt;&lt;p&gt;Em um &lt;b&gt;relógio digital&lt;/b&gt; o número à esquerda dos dois pontos marca as horas, enquanto o da direita marca os minutos.&lt;/p&gt;","seed":{"parameters":[],"calculated":[{"name":"T1","function":"dez horas e vinte e cinco minutos","temp":true},{"name":"T2","function":"um quarto para as dez horas","temp":true},{"name":"T3","function":"oito horas e vinte minutos","temp":true},{"name":"A1","label":"Dez horas e vinte e cinco minutos","feedback":"&lt;p&gt;Este relógio mostra {{T1}}.&lt;/p&gt;"},{"name":"A2","label":"Um quarto para as dez horas","feedback":"&lt;p&gt;Este relógio mostra {{T2}}.&lt;/p&gt;"},{"name":"A3","label":"Oito horas e vinte minutos","feedback":"&lt;p&gt;Este relógio mostra {{T3}}.&lt;/p&gt;"},{"name":"A4","label":"Dez horas e vinte minutos","incorrect":true},{"name":"A5","label":"Vinte minutos para as quatro","incorrect":true},{"name":"A6","label":"Cinco horas e dez minutos","incorrect":true}],"uniques":true},"algorithm":{"name":"calculateOperation","template":"Cloze with drag &amp; drop","params":{"keyboard":"NUMERICAL"}}}</v>
      </c>
      <c r="AA500" s="21" t="s">
        <v>2515</v>
      </c>
      <c r="AB500" s="22" t="str">
        <f t="shared" si="2"/>
        <v>M3-MyM-15e-I-1</v>
      </c>
      <c r="AC500" s="22" t="str">
        <f t="shared" si="3"/>
        <v>M3-MyM-15e-I-1-BR</v>
      </c>
      <c r="AD500" s="20" t="s">
        <v>47</v>
      </c>
      <c r="AE500" s="24"/>
      <c r="AF500" s="9" t="s">
        <v>48</v>
      </c>
      <c r="AG500" s="9" t="s">
        <v>49</v>
      </c>
    </row>
    <row r="501" ht="112.5" customHeight="1">
      <c r="A501" s="9" t="s">
        <v>2509</v>
      </c>
      <c r="B501" s="69" t="s">
        <v>2510</v>
      </c>
      <c r="C501" s="9" t="s">
        <v>35</v>
      </c>
      <c r="D501" s="10" t="s">
        <v>36</v>
      </c>
      <c r="E501" s="11"/>
      <c r="F501" s="34" t="s">
        <v>2516</v>
      </c>
      <c r="G501" s="50"/>
      <c r="H501" s="83"/>
      <c r="I501" s="43" t="s">
        <v>481</v>
      </c>
      <c r="J501" s="24" t="s">
        <v>509</v>
      </c>
      <c r="K501" s="25" t="s">
        <v>113</v>
      </c>
      <c r="L501" s="23" t="s">
        <v>2517</v>
      </c>
      <c r="M501" s="26" t="s">
        <v>42</v>
      </c>
      <c r="N501" s="23" t="s">
        <v>2513</v>
      </c>
      <c r="O501" s="23" t="s">
        <v>2514</v>
      </c>
      <c r="P501" s="18"/>
      <c r="Q501" s="22"/>
      <c r="R501" s="18"/>
      <c r="S501" s="18"/>
      <c r="T501" s="18"/>
      <c r="U501" s="18"/>
      <c r="V501" s="18"/>
      <c r="W501" s="18"/>
      <c r="X501" s="22"/>
      <c r="Y501" s="20" t="s">
        <v>1410</v>
      </c>
      <c r="Z501" s="21" t="str">
        <f t="shared" si="1"/>
        <v>{"id":"M3-MyM-15e-I-2-BR","stimulus":"&lt;p&gt;Arraste a hora desses relógios.&lt;/p&gt;","template":"&lt;table style=\"width: 100%;border:none;\"&gt;&lt;tbody&gt;&lt;tr&gt;&lt;td style=\"width: 25%; text-align: center;border:none;\"&gt;&lt;div style=\"display:flex; justify-content:center;\"&gt;&lt;img src='https://blueberry-assets.oneclick.es/M3_MyM_15e_I_16.svg'&gt;&lt;/div&gt;&lt;/td&gt;&lt;td style=\"width: 25%; text-align: center;border:none;\"&gt;&lt;div style=\"display:flex; justify-content:center;\"&gt;&lt;img src='https://blueberry-assets.oneclick.es/M3_MyM_15e_I_8.svg'&gt;&lt;/div&gt;&lt;/td&gt;&lt;td style=\"width: 25%; text-align: center;border:none;\"&gt;&lt;div style=\"display:flex; justify-content:center;\"&gt;&lt;img src='https://blueberry-assets.oneclick.es/M3_MyM_15e_I_18.svg'&gt;&lt;/div&gt;&lt;/td&gt;&lt;/tr&gt;&lt;tr&gt;&lt;td style=\"width: 25%; text-align: center;border:none;\"&gt;{{response}}&lt;/td&gt;&lt;td style=\"width: 25%; text-align: center;border:none;\"&gt;{{response}}&lt;/td&gt;&lt;td style=\"width: 25%; text-align: center;border:none;\"&gt;{{response}}&lt;/td&gt;&lt;/tr&gt;&lt;/tbody&gt;&lt;/table&gt;","hint":"&lt;p&gt;Em um relógio analógico, o ponteiro curto marca as horas e o ponteiro longo marca os minutos.&lt;/p&gt;","feedback":"&lt;p&gt;Em um &lt;b&gt;relógio analógico,&lt;/b&gt; o ponteiro curto marca as horas e o ponteiro longo marca os minutos.&lt;/p&gt;&lt;p&gt;Em um &lt;b&gt;relógio digital&lt;/b&gt; o número à esquerda dos dois pontos marca as horas, enquanto o da direita marca os minutos.&lt;/p&gt;","seed":{"parameters":[],"calculated":[{"name":"T1","function":"quatro horas e meia","temp":true},{"name":"T2","function":"dez horas e cinco minutos","temp":true},{"name":"T3","function":"dez minutos para as nove horas","temp":true},{"name":"A1","label":"Quatro horas e meia","feedback":"&lt;p&gt;Este relógio mostra {{T1}}.&lt;/p&gt;"},{"name":"A2","label":"Dez horas e cinco minutos","feedback":"&lt;p&gt;Este relógio mostra {{T2}}.&lt;/p&gt;"},{"name":"A3","label":"Dez minutos para as nove horas","feedback":"&lt;p&gt;Este relógio mostra {{T3}}.&lt;/p&gt;"},{"name":"A4","label":"Uma hora e vinte minutos","incorrect":true},{"name":"A5","label":"Duas horas e meia","incorrect":true},{"name":"A6","label":"Um quarto para as doze horas","incorrect":true}],"uniques":true},"algorithm":{"name":"calculateOperation","template":"Cloze with drag &amp; drop","params":{"keyboard":"NUMERICAL"}}}</v>
      </c>
      <c r="AA501" s="21" t="s">
        <v>2518</v>
      </c>
      <c r="AB501" s="22" t="str">
        <f t="shared" si="2"/>
        <v>M3-MyM-15e-I-2</v>
      </c>
      <c r="AC501" s="22" t="str">
        <f t="shared" si="3"/>
        <v>M3-MyM-15e-I-2-BR</v>
      </c>
      <c r="AD501" s="20" t="s">
        <v>47</v>
      </c>
      <c r="AE501" s="24"/>
      <c r="AF501" s="9" t="s">
        <v>48</v>
      </c>
      <c r="AG501" s="9" t="s">
        <v>49</v>
      </c>
    </row>
    <row r="502" ht="112.5" customHeight="1">
      <c r="A502" s="9" t="s">
        <v>2509</v>
      </c>
      <c r="B502" s="69" t="s">
        <v>2510</v>
      </c>
      <c r="C502" s="9" t="s">
        <v>35</v>
      </c>
      <c r="D502" s="10" t="s">
        <v>36</v>
      </c>
      <c r="E502" s="11"/>
      <c r="F502" s="34" t="s">
        <v>2519</v>
      </c>
      <c r="G502" s="50"/>
      <c r="H502" s="83"/>
      <c r="I502" s="43" t="s">
        <v>481</v>
      </c>
      <c r="J502" s="24" t="s">
        <v>509</v>
      </c>
      <c r="K502" s="25" t="s">
        <v>113</v>
      </c>
      <c r="L502" s="23" t="s">
        <v>2520</v>
      </c>
      <c r="M502" s="26" t="s">
        <v>42</v>
      </c>
      <c r="N502" s="23" t="s">
        <v>2513</v>
      </c>
      <c r="O502" s="23" t="s">
        <v>2521</v>
      </c>
      <c r="P502" s="18"/>
      <c r="Q502" s="22"/>
      <c r="R502" s="18"/>
      <c r="S502" s="18"/>
      <c r="T502" s="18"/>
      <c r="U502" s="18"/>
      <c r="V502" s="18"/>
      <c r="W502" s="18"/>
      <c r="X502" s="22"/>
      <c r="Y502" s="20" t="s">
        <v>1410</v>
      </c>
      <c r="Z502" s="21" t="str">
        <f t="shared" si="1"/>
        <v>{"id":"M3-MyM-15e-I-3-BR","stimulus":"&lt;p&gt;Arraste a hora desses relógios.&lt;/p&gt;","template":"&lt;table style=\"width: 100%;border:none;\"&gt;&lt;tbody&gt;&lt;tr&gt;&lt;td style=\"width: 25%; text-align: center;border:none;\"&gt;&lt;div style=\"display:flex; justify-content:center;\"&gt;&lt;img src='https://blueberry-assets.oneclick.es/M3_MyM_15e_I_2.svg'&gt;&lt;/div&gt;&lt;/td&gt;&lt;td style=\"width: 25%; text-align: center;border:none;\"&gt;&lt;div style=\"display:flex; justify-content:center;\"&gt;&lt;img src='https://blueberry-assets.oneclick.es/M3_MyM_15e_I_7.svg'&gt;&lt;/div&gt;&lt;/td&gt;&lt;td style=\"width: 25%; text-align: center;border:none;\"&gt;&lt;div style=\"display:flex; justify-content:center;\"&gt;&lt;img src='https://blueberry-assets.oneclick.es/M3_MyM_15e_I_9.svg'&gt;&lt;/div&gt;&lt;/td&gt;&lt;/tr&gt;&lt;tr&gt;&lt;td style=\"width: 25%; text-align: center;border:none;\"&gt;{{response}}&lt;/td&gt;&lt;td style=\"width: 25%; text-align: center;border:none;\"&gt;{{response}}&lt;/td&gt;&lt;td style=\"width: 25%; text-align: center;border:none;\"&gt;{{response}}&lt;/td&gt;&lt;/tr&gt;&lt;/tbody&gt;&lt;/table&gt;","hint":"&lt;p&gt;Em um relógio analógico, o ponteiro curto marca as horas e o ponteiro longo marca os minutos.&lt;/p&gt;","feedback":"&lt;p&gt;Em um &lt;b&gt;relógio analógico,&lt;/b&gt; o ponteiro curto marca as horas e o ponteiro longo marca os minutos.&lt;/p&gt;&lt;p&gt;Em um &lt;b&gt;relógio digital&lt;/b&gt; o número à esquerda dos dois pontos marca as horas, enquanto o da direita marca os minutos.&lt;/p&gt;","seed":{"parameters":[],"calculated":[{"name":"T1","function":"um quarto para as dez horas","temp":true},{"name":"T2","function":"quatro horas e meia","temp":true},{"name":"T3","function":"dez minutos para as nove horas","temp":true},{"name":"A1","label":"Um quarto para as dez horas","feedback":"&lt;p&gt;El reloj marca {{T1}}.&lt;/p&gt;"},{"name":"A2","label":"Quatro horas e meia","feedback":"&lt;p&gt;El reloj marca {{T2}}.&lt;/p&gt;"},{"name":"A3","label":"Dez minutos para as nove horas","feedback":"&lt;p&gt;El reloj marca {{T3}}.&lt;/p&gt;"},{"name":"A4","label":"Vinte minutos para as seis horas","incorrect":true},{"name":"A5","label":"Nove horas e um quarto","incorrect":true},{"name":"A6","label":"Cinco minutos para as nove","incorrect":true}],"uniques":true},"algorithm":{"name":"calculateOperation","template":"Cloze with drag &amp; drop","params":{"keyboard":"NUMERICAL"}}}</v>
      </c>
      <c r="AA502" s="21" t="s">
        <v>2522</v>
      </c>
      <c r="AB502" s="22" t="str">
        <f t="shared" si="2"/>
        <v>M3-MyM-15e-I-3</v>
      </c>
      <c r="AC502" s="22" t="str">
        <f t="shared" si="3"/>
        <v>M3-MyM-15e-I-3-BR</v>
      </c>
      <c r="AD502" s="20" t="s">
        <v>47</v>
      </c>
      <c r="AE502" s="24"/>
      <c r="AF502" s="9" t="s">
        <v>48</v>
      </c>
      <c r="AG502" s="9" t="s">
        <v>49</v>
      </c>
    </row>
    <row r="503" ht="112.5" customHeight="1">
      <c r="A503" s="9" t="s">
        <v>2523</v>
      </c>
      <c r="B503" s="69" t="s">
        <v>2524</v>
      </c>
      <c r="C503" s="9" t="s">
        <v>35</v>
      </c>
      <c r="D503" s="10" t="s">
        <v>36</v>
      </c>
      <c r="E503" s="20"/>
      <c r="F503" s="23" t="s">
        <v>2525</v>
      </c>
      <c r="G503" s="23"/>
      <c r="H503" s="80"/>
      <c r="I503" s="56" t="s">
        <v>481</v>
      </c>
      <c r="J503" s="84" t="s">
        <v>2526</v>
      </c>
      <c r="K503" s="34" t="s">
        <v>113</v>
      </c>
      <c r="L503" s="34" t="s">
        <v>113</v>
      </c>
      <c r="M503" s="26" t="s">
        <v>42</v>
      </c>
      <c r="N503" s="8" t="s">
        <v>2527</v>
      </c>
      <c r="O503" s="8" t="s">
        <v>2528</v>
      </c>
      <c r="P503" s="18"/>
      <c r="Q503" s="22"/>
      <c r="R503" s="18"/>
      <c r="S503" s="18"/>
      <c r="T503" s="18"/>
      <c r="U503" s="18"/>
      <c r="V503" s="18"/>
      <c r="W503" s="18"/>
      <c r="X503" s="22"/>
      <c r="Y503" s="20" t="s">
        <v>1410</v>
      </c>
      <c r="Z503" s="21" t="str">
        <f t="shared" si="1"/>
        <v>{"id":"M3-MyM-16a-I-1-BR","stimulus":"&lt;p&gt;Selecione as moedas necessárias para totalizar 65 centavos.&lt;/p&gt;","hint":"&lt;p&gt;Some o valor das moedas.&lt;/p&gt;","feedback":"&lt;p&gt;Some o valor das moedas.&lt;/p&gt;&lt;p style=\"text-align: center\"&gt;50 centavos + 10 centavos + 5 centavos = 65 centavos&lt;/p&gt;","seed":{"parameters":[],"calculated":[{"name":"A1","label":"&lt;div style=\"display:flex; justify-content:center;\"&gt;&lt;img src=\"https://blueberry-assets.oneclick.es/M3_MyM_16a_10a.png\" width=\"300\"&gt;&lt;/img&gt;&lt;/div&gt;"},{"name":"A2","label":"&lt;div style=\"display:flex; justify-content:center;\"&gt;&lt;img src=\"https://blueberry-assets.oneclick.es/M3_MyM_16a_10.png\" width=\"300\"&gt;&lt;/img&gt;&lt;/div&gt;"},{"name":"A3","label":"&lt;div style=\"display:flex; justify-content:center;\"&gt;&lt;img src=\"https://blueberry-assets.oneclick.es/M3_MyM_16a_11.png\" width=\"300\"&gt;&lt;/img&gt;&lt;/div&gt;","incorrect":true},{"name":"A4","label":"&lt;div style=\"display:flex; justify-content:center;\"&gt;&lt;img src=\"https://blueberry-assets.oneclick.es/M3_MyM_16a_12.png\" width=\"300\"&gt;&lt;/img&gt;&lt;/div&gt;"},{"name":"A5","label":"&lt;div style=\"display:flex; justify-content:center;\"&gt;&lt;img src=\"https://blueberry-assets.oneclick.es/M3_MyM_16a_13.png\" width=\"300\"&gt;&lt;/img&gt;&lt;/div&gt;","incorrect":true}],"uniques":true},"algorithm":{"name":"trueFalse","template":"Multiple choice – multiple response","params":{"countCorrect":3,"countIncorrect":2,"showCheckIcon":false,"columns":5}}}</v>
      </c>
      <c r="AA503" s="21" t="s">
        <v>2529</v>
      </c>
      <c r="AB503" s="22" t="str">
        <f t="shared" si="2"/>
        <v>M3-MyM-16a-I-1</v>
      </c>
      <c r="AC503" s="22" t="str">
        <f t="shared" si="3"/>
        <v>M3-MyM-16a-I-1-BR</v>
      </c>
      <c r="AD503" s="20" t="s">
        <v>47</v>
      </c>
      <c r="AE503" s="24"/>
      <c r="AF503" s="9" t="s">
        <v>48</v>
      </c>
      <c r="AG503" s="9" t="s">
        <v>49</v>
      </c>
    </row>
    <row r="504" ht="112.5" customHeight="1">
      <c r="A504" s="9" t="s">
        <v>2523</v>
      </c>
      <c r="B504" s="69" t="s">
        <v>2524</v>
      </c>
      <c r="C504" s="9" t="s">
        <v>35</v>
      </c>
      <c r="D504" s="10" t="s">
        <v>36</v>
      </c>
      <c r="E504" s="20"/>
      <c r="F504" s="23" t="s">
        <v>2530</v>
      </c>
      <c r="G504" s="23"/>
      <c r="H504" s="80"/>
      <c r="I504" s="56" t="s">
        <v>481</v>
      </c>
      <c r="J504" s="84" t="s">
        <v>2526</v>
      </c>
      <c r="K504" s="34" t="s">
        <v>113</v>
      </c>
      <c r="L504" s="34" t="s">
        <v>113</v>
      </c>
      <c r="M504" s="26" t="s">
        <v>42</v>
      </c>
      <c r="N504" s="8" t="s">
        <v>2527</v>
      </c>
      <c r="O504" s="8" t="s">
        <v>2531</v>
      </c>
      <c r="P504" s="18"/>
      <c r="Q504" s="22"/>
      <c r="R504" s="18"/>
      <c r="S504" s="18"/>
      <c r="T504" s="18"/>
      <c r="U504" s="18"/>
      <c r="V504" s="18"/>
      <c r="W504" s="18"/>
      <c r="X504" s="22"/>
      <c r="Y504" s="20" t="s">
        <v>1410</v>
      </c>
      <c r="Z504" s="21" t="str">
        <f t="shared" si="1"/>
        <v>{"id":"M3-MyM-16a-I-2-BR","stimulus":"&lt;p&gt;Selecione as moedas necessárias para totalizar 40 centavos.&lt;/p&gt;","hint":"&lt;p&gt;Some o valor das moedas.&lt;/p&gt;","feedback":"&lt;p&gt;Some o valor das moedas.&lt;/p&gt;&lt;p style=\"text-align: center\"&gt;25 centavos + 10 centavos + 5 centavos = 40 centavos&lt;/p&gt;","seed":{"parameters":[],"calculated":[{"name":"A1","label":"&lt;div style=\"display:flex; justify-content:center;\"&gt;&lt;img src=\"https://blueberry-assets.oneclick.es/M3_MyM_16a_10a.png\" width=\"300\"&gt;&lt;/img&gt;&lt;/div&gt;"},{"name":"A2","label":"&lt;div style=\"display:flex; justify-content:center;\"&gt;&lt;img src=\"https://blueberry-assets.oneclick.es/M3_MyM_16a_10.png\" width=\"300\"&gt;&lt;/img&gt;&lt;/div&gt;"},{"name":"A3","label":"&lt;div style=\"display:flex; justify-content:center;\"&gt;&lt;img src=\"https://blueberry-assets.oneclick.es/M3_MyM_16a_11.png\" width=\"300\"&gt;&lt;/img&gt;&lt;/div&gt;"},{"name":"A4","label":"&lt;div style=\"display:flex; justify-content:center;\"&gt;&lt;img src=\"https://blueberry-assets.oneclick.es/M3_MyM_16a_12.png\" width=\"300\"&gt;&lt;/img&gt;&lt;/div&gt;","incorrect":true},{"name":"A5","label":"&lt;div style=\"display:flex; justify-content:center;\"&gt;&lt;img src=\"https://blueberry-assets.oneclick.es/M3_MyM_16a_13.png\" width=\"300\"&gt;&lt;/img&gt;&lt;/div&gt;","incorrect":true}],"uniques":true},"algorithm":{"name":"trueFalse","template":"Multiple choice – multiple response","params":{"countCorrect":3,"countIncorrect":2,"showCheckIcon":false,"columns":5}}}</v>
      </c>
      <c r="AA504" s="71" t="s">
        <v>2532</v>
      </c>
      <c r="AB504" s="22" t="str">
        <f t="shared" si="2"/>
        <v>M3-MyM-16a-I-2</v>
      </c>
      <c r="AC504" s="22" t="str">
        <f t="shared" si="3"/>
        <v>M3-MyM-16a-I-2-BR</v>
      </c>
      <c r="AD504" s="20" t="s">
        <v>47</v>
      </c>
      <c r="AE504" s="24"/>
      <c r="AF504" s="9" t="s">
        <v>48</v>
      </c>
      <c r="AG504" s="9" t="s">
        <v>49</v>
      </c>
    </row>
    <row r="505" ht="112.5" customHeight="1">
      <c r="A505" s="9" t="s">
        <v>2523</v>
      </c>
      <c r="B505" s="69" t="s">
        <v>2524</v>
      </c>
      <c r="C505" s="9" t="s">
        <v>35</v>
      </c>
      <c r="D505" s="10" t="s">
        <v>36</v>
      </c>
      <c r="E505" s="20"/>
      <c r="F505" s="23" t="s">
        <v>2533</v>
      </c>
      <c r="G505" s="23"/>
      <c r="H505" s="80"/>
      <c r="I505" s="56" t="s">
        <v>481</v>
      </c>
      <c r="J505" s="84" t="s">
        <v>2526</v>
      </c>
      <c r="K505" s="34" t="s">
        <v>113</v>
      </c>
      <c r="L505" s="34" t="s">
        <v>113</v>
      </c>
      <c r="M505" s="26" t="s">
        <v>42</v>
      </c>
      <c r="N505" s="8" t="s">
        <v>2527</v>
      </c>
      <c r="O505" s="8" t="s">
        <v>2534</v>
      </c>
      <c r="P505" s="18"/>
      <c r="Q505" s="22"/>
      <c r="R505" s="18"/>
      <c r="S505" s="18"/>
      <c r="T505" s="18"/>
      <c r="U505" s="18"/>
      <c r="V505" s="18"/>
      <c r="W505" s="18"/>
      <c r="X505" s="22"/>
      <c r="Y505" s="20" t="s">
        <v>1410</v>
      </c>
      <c r="Z505" s="21" t="str">
        <f t="shared" si="1"/>
        <v>{"id":"M3-MyM-16a-I-3-BR","stimulus":"&lt;p&gt;Selecione as moedas necessárias para totalizar 85 centavos.&lt;/p&gt;","hint":"&lt;p&gt;Some o valor das moedas.&lt;/p&gt;","feedback":"&lt;p&gt;Some o valor das moedas.&lt;/p&gt;&lt;p style=\"text-align: center\"&gt;50 centavos + 25 centavos + 10 centavos = 85 centavos&lt;/p&gt;","seed":{"parameters":[],"calculated":[{"name":"A1","label":"&lt;div style=\"display:flex; justify-content:center;\"&gt;&lt;img src=\"https://blueberry-assets.oneclick.es/M3_MyM_16a_10a.png\" width=\"300\"&gt;&lt;/img&gt;&lt;/div&gt;","incorrect":true},{"name":"A2","label":"&lt;div style=\"display:flex; justify-content:center;\"&gt;&lt;img src=\"https://blueberry-assets.oneclick.es/M3_MyM_16a_10.png\" width=\"300\"&gt;&lt;/img&gt;&lt;/div&gt;"},{"name":"A3","label":"&lt;div style=\"display:flex; justify-content:center;\"&gt;&lt;img src=\"https://blueberry-assets.oneclick.es/M3_MyM_16a_11.png\" width=\"300\"&gt;&lt;/img&gt;&lt;/div&gt;"},{"name":"A4","label":"&lt;div style=\"display:flex; justify-content:center;\"&gt;&lt;img src=\"https://blueberry-assets.oneclick.es/M3_MyM_16a_12.png\" width=\"300\"&gt;&lt;/img&gt;&lt;/div&gt;"},{"name":"A5","label":"&lt;div style=\"display:flex; justify-content:center;\"&gt;&lt;img src=\"https://blueberry-assets.oneclick.es/M3_MyM_16a_13.png\" width=\"300\"&gt;&lt;/img&gt;&lt;/div&gt;","incorrect":true}],"uniques":true},"algorithm":{"name":"trueFalse","template":"Multiple choice – multiple response","params":{"countCorrect":3,"countIncorrect":2,"showCheckIcon":false,"columns":5}}}</v>
      </c>
      <c r="AA505" s="71" t="s">
        <v>2535</v>
      </c>
      <c r="AB505" s="22" t="str">
        <f t="shared" si="2"/>
        <v>M3-MyM-16a-I-3</v>
      </c>
      <c r="AC505" s="22" t="str">
        <f t="shared" si="3"/>
        <v>M3-MyM-16a-I-3-BR</v>
      </c>
      <c r="AD505" s="20" t="s">
        <v>47</v>
      </c>
      <c r="AE505" s="24"/>
      <c r="AF505" s="9" t="s">
        <v>48</v>
      </c>
      <c r="AG505" s="9" t="s">
        <v>49</v>
      </c>
    </row>
    <row r="506" ht="112.5" customHeight="1">
      <c r="A506" s="9" t="s">
        <v>2523</v>
      </c>
      <c r="B506" s="69" t="s">
        <v>2524</v>
      </c>
      <c r="C506" s="9" t="s">
        <v>50</v>
      </c>
      <c r="D506" s="10" t="s">
        <v>36</v>
      </c>
      <c r="E506" s="20"/>
      <c r="F506" s="23" t="s">
        <v>2536</v>
      </c>
      <c r="G506" s="23"/>
      <c r="H506" s="72"/>
      <c r="I506" s="43" t="s">
        <v>38</v>
      </c>
      <c r="J506" s="24" t="s">
        <v>92</v>
      </c>
      <c r="K506" s="35" t="s">
        <v>2537</v>
      </c>
      <c r="L506" s="23" t="s">
        <v>2538</v>
      </c>
      <c r="M506" s="26" t="s">
        <v>42</v>
      </c>
      <c r="N506" s="8" t="s">
        <v>2539</v>
      </c>
      <c r="O506" s="8" t="s">
        <v>2540</v>
      </c>
      <c r="P506" s="8" t="s">
        <v>2541</v>
      </c>
      <c r="Q506" s="22"/>
      <c r="R506" s="18"/>
      <c r="S506" s="18"/>
      <c r="T506" s="18"/>
      <c r="U506" s="18"/>
      <c r="V506" s="18"/>
      <c r="W506" s="18"/>
      <c r="X506" s="22"/>
      <c r="Y506" s="20" t="s">
        <v>1410</v>
      </c>
      <c r="Z506" s="21" t="str">
        <f t="shared" si="1"/>
        <v>{
    "id": "M3-MyM-16a-E-1-BR",
    "stimulus": "&lt;p&gt;Quantos reais totalizam essas notas?&lt;/p&gt;&lt;div style=\"display:flex\"&gt;{{T1}}&lt;/div&gt;&lt;div style=\"display:flex\"&gt;{{T2}}&lt;/div&gt;&lt;div style=\"display:flex\"&gt;{{T3}}&lt;/div&gt;",
    "template": "&lt;p&gt;Há R$ {{response}}.&lt;/p&gt;",
    "hint": "&lt;p&gt;Some o valor das notas.&lt;/p&gt;",
    "feedback": "&lt;p&gt;Some o valor das notas.&lt;/p&gt;&lt;p style=\"text-align: center\"&gt;{{Q1}} notas de R$ 5 = R$ {{T4}}&lt;/p&gt;&lt;p style=\"text-align: center\"&gt;{{Q2}} notas de R$ 10 = R$ {{T5}}&lt;/p&gt;&lt;p style=\"text-align: center\"&gt;{{Q3}} notas de R$ 20 = R$ {{T6}}&lt;/p&gt;&lt;p&gt;R$ {{T4}} + R$ {{T5}} + R$ {{T6}} = R$ {{A1}}&lt;/p&gt;",
    "seed": {
        "parameters": [
            {
                "name": "Q1",
                "label": null,
                "list": [
                    2,
                    3,
                    4,
                    5
                ]
            },
            {
                "name": "Q2",
                "label": null,
                "list": [
                    2,
                    3,
                    4,
                    5
                ]
            },
            {
                "name": "Q3",
                "label": null,
                "list": [
                    2,
                    3,
                    4,
                    5
                ]
            }
        ],
        "calculated": [
            {
                "name": "T1",
                "label": "{{function}}",
                "function": "'&lt;img src=\"https://blueberry-assets.oneclick.es/M3_MyM_16a_15.png\" width=\"100\"&gt;'.repeat({{Q1}})",
                "temp": true
            },
            {
                "name": "T2",
                "label": "{{function}}",
                "function": "'&lt;img src=\"https://blueberry-assets.oneclick.es/M3_MyM_16a_16.png\" width=\"100\"&gt;'.repeat({{Q2}})",
                "temp": true
            },
            {
                "name": "T3",
                "label": "{{function}}",
                "function": "'&lt;img src=\"https://blueberry-assets.oneclick.es/M3_MyM_16a_17.png\" width=\"100\"&gt;'.repeat({{Q3}})",
                "temp": true
            },
            {
                "name": "T4",
                "label": "{{function}}",
                "function": "{{Q1}}*5",
                "temp": true
            },
            {
                "name": "T5",
                "label": "{{function}}",
                "function": "{{Q2}}*10",
                "temp": true
            },
            {
                "name": "T6",
                "label": "{{function}}",
                "function": "{{Q3}}*20",
                "temp": true
            },
            {
                "name": "A1",
                "label": "{{function}}",
                "function": "{{Q1}}*5+{{Q2}}*10+{{Q3}}*20"
            }
        ],
        "uniques": false
    },
    "algorithm": {
        "name": "calculateOperation",
        "params": {
            "method": "equivLiteral",
            "keyboard": "NUMERICAL"
        }
    }
}</v>
      </c>
      <c r="AA506" s="21" t="s">
        <v>2542</v>
      </c>
      <c r="AB506" s="22" t="str">
        <f t="shared" si="2"/>
        <v>M3-MyM-16a-E-1</v>
      </c>
      <c r="AC506" s="22" t="str">
        <f t="shared" si="3"/>
        <v>M3-MyM-16a-E-1-BR</v>
      </c>
      <c r="AD506" s="20" t="s">
        <v>47</v>
      </c>
      <c r="AE506" s="24"/>
      <c r="AF506" s="9" t="s">
        <v>48</v>
      </c>
      <c r="AG506" s="9" t="s">
        <v>49</v>
      </c>
    </row>
    <row r="507" ht="112.5" customHeight="1">
      <c r="A507" s="9" t="s">
        <v>2523</v>
      </c>
      <c r="B507" s="69" t="s">
        <v>2524</v>
      </c>
      <c r="C507" s="9" t="s">
        <v>50</v>
      </c>
      <c r="D507" s="10" t="s">
        <v>36</v>
      </c>
      <c r="E507" s="20"/>
      <c r="F507" s="23" t="s">
        <v>2543</v>
      </c>
      <c r="G507" s="23"/>
      <c r="H507" s="72"/>
      <c r="I507" s="43" t="s">
        <v>38</v>
      </c>
      <c r="J507" s="24" t="s">
        <v>92</v>
      </c>
      <c r="K507" s="35" t="s">
        <v>2544</v>
      </c>
      <c r="L507" s="23" t="s">
        <v>2545</v>
      </c>
      <c r="M507" s="26" t="s">
        <v>42</v>
      </c>
      <c r="N507" s="8" t="s">
        <v>2527</v>
      </c>
      <c r="O507" s="8" t="s">
        <v>2546</v>
      </c>
      <c r="P507" s="8" t="s">
        <v>2547</v>
      </c>
      <c r="Q507" s="22"/>
      <c r="R507" s="18"/>
      <c r="S507" s="18"/>
      <c r="T507" s="18"/>
      <c r="U507" s="18"/>
      <c r="V507" s="18"/>
      <c r="W507" s="18"/>
      <c r="X507" s="22"/>
      <c r="Y507" s="20" t="s">
        <v>1410</v>
      </c>
      <c r="Z507" s="21" t="str">
        <f t="shared" si="1"/>
        <v>{"id":"M3-MyM-16a-E-2-BR","stimulus":"&lt;p&gt;Quantos centavos totalizam essas moedas?&lt;/p&gt;&lt;div style=\"display:flex\"&gt;{{T1}}{{T2}}&lt;/div&gt;&lt;div style=\"display:flex\"&gt;{{T3}}{{T4}}&lt;/div","template":"&lt;p&gt;Há no total {{response}} centavos.&lt;/p&gt;","hint":"&lt;p&gt;Some o valor das moedas.&lt;/p&gt;","feedback":"&lt;p&gt;Some o valor das moedas.&lt;/p&gt;&lt;p style=\"text-align: center\"&gt;{{Q1}} de 5 centavos = {{T7}} centavos&lt;/p&gt;&lt;p style=\"text-align: center\"&gt;{{Q2}} de 10 centavos = {{T8}} centavos&lt;/p&gt;&lt;p style=\"text-align: center\"&gt;{{Q3}} de 25 centavos = {{T9}} centavos&lt;/p&gt;&lt;p style=\"text-align: center\"&gt;{{Q4}} de 50 centavos = {{T10}} centavos&lt;/p&gt;&lt;p&gt;{{T7}} centavos + {{T8}} centavos + {{T9}} centavos + {{T10}} centavos = {{A1}} centavos.&lt;/p&gt;","seed":{"parameters":[{"name":"Q1","label":null,"list":[1,2,3,4]},{"name":"Q2","label":null,"list":[1,2,3,4]},{"name":"Q3","label":null,"list":[1,2,3,4]},{"name":"Q4","label":null,"list":[1,2,3,4]}],"calculated":[{"name":"T1","label":"{{function}}","function":"'&lt;img src=\"https://blueberry-assets.oneclick.es/M3_MyM_16a_10a.png\" width=\"100\"&gt;'.repeat({{Q1}})","temp":true},{"name":"T2","label":"{{function}}","function":"'&lt;img src=\"https://blueberry-assets.oneclick.es/M3_MyM_16a_10.png\" width=\"100\"&gt;'.repeat({{Q2}})","temp":true},{"name":"T3","label":"{{function}}","function":"'&lt;img src=\"https://blueberry-assets.oneclick.es/M3_MyM_16a_11.png\" width=\"100\"&gt;'.repeat({{Q3}})","temp":true},{"name":"T4","label":"{{function}}","function":"'&lt;img src=\"https://blueberry-assets.oneclick.es/M3_MyM_16a_12.png\" width=\"100\"&gt;'.repeat({{Q4}})","temp":true},{"name":"T7","label":"{{function}}","function":"{{Q1}}*5","temp":true},{"name":"T8","label":"{{function}}","function":"{{Q2}}*10","temp":true},{"name":"T9","label":"{{function}}","function":"{{Q3}}*25","temp":true},{"name":"T10","label":"{{function}}","function":"{{Q4}}*50","temp":true},{"name":"A1","label":"{{function}}","function":"{{Q1}}*5+{{Q2}}*10+{{Q3}}*25+{{Q4}}*50"}],"uniques":false},"algorithm":{"name":"calculateOperation","params":{"method":"equivLiteral","keyboard":"NUMERICAL"}}}</v>
      </c>
      <c r="AA507" s="21" t="s">
        <v>2548</v>
      </c>
      <c r="AB507" s="22" t="str">
        <f t="shared" si="2"/>
        <v>M3-MyM-16a-E-2</v>
      </c>
      <c r="AC507" s="22" t="str">
        <f t="shared" si="3"/>
        <v>M3-MyM-16a-E-2-BR</v>
      </c>
      <c r="AD507" s="20" t="s">
        <v>47</v>
      </c>
      <c r="AE507" s="24"/>
      <c r="AF507" s="9" t="s">
        <v>48</v>
      </c>
      <c r="AG507" s="9" t="s">
        <v>49</v>
      </c>
    </row>
    <row r="508" ht="112.5" customHeight="1">
      <c r="A508" s="9" t="s">
        <v>2549</v>
      </c>
      <c r="B508" s="69" t="s">
        <v>2550</v>
      </c>
      <c r="C508" s="9" t="s">
        <v>35</v>
      </c>
      <c r="D508" s="10" t="s">
        <v>36</v>
      </c>
      <c r="E508" s="11"/>
      <c r="F508" s="23" t="s">
        <v>2551</v>
      </c>
      <c r="G508" s="23"/>
      <c r="H508" s="77"/>
      <c r="I508" s="24" t="s">
        <v>38</v>
      </c>
      <c r="J508" s="24" t="s">
        <v>278</v>
      </c>
      <c r="K508" s="25" t="s">
        <v>2552</v>
      </c>
      <c r="L508" s="25" t="s">
        <v>2553</v>
      </c>
      <c r="M508" s="26" t="s">
        <v>42</v>
      </c>
      <c r="N508" s="34" t="s">
        <v>2554</v>
      </c>
      <c r="O508" s="76" t="s">
        <v>2555</v>
      </c>
      <c r="P508" s="66" t="s">
        <v>2556</v>
      </c>
      <c r="Q508" s="22"/>
      <c r="R508" s="18"/>
      <c r="S508" s="18"/>
      <c r="T508" s="18"/>
      <c r="U508" s="18"/>
      <c r="V508" s="18"/>
      <c r="W508" s="18"/>
      <c r="X508" s="22"/>
      <c r="Y508" s="20" t="s">
        <v>1410</v>
      </c>
      <c r="Z508" s="21" t="str">
        <f t="shared" si="1"/>
        <v>{"id":"M3-MyM-16b-I-1-BR","stimulus":"&lt;p&gt;Se Lucas tiver {{Q1}} moedas de 2 centavos, {{Q2}} moedas de 5 centavos e {{Q3}} moedas de 10 centavos, quantos centavos faltam para chegar a R$ 1?&lt;/p&gt;","hint":"&lt;p&gt;1 real equivale a 100 centavos.&lt;/p&gt;","feedback":"&lt;p&gt;1 real equivale a 100 centavos.&lt;/p&gt;&lt;p&gt;{{Q1}} moedas de 2 centavos são {{T1}} centavos, {{Q2}} moedas de 5 centavos são {{T2}} centavos e {{Q3}} moedas de 10 centavos são {{T3}} centavos.&lt;/p&gt;&lt;p&gt;Portanto, para atingir R$ 1, são necessários:&lt;/p&gt;&lt;p style=\"text-align: center\"&gt;100 − {{T1}} − {{T2}} − {{T3}} = {{A1}} centavos.&lt;/p&gt;","seed":{"parameters":[{"name":"Q1","label":null,"list":[2,3,4,5,6]},{"name":"Q2","label":null,"list":[2,3,4,5,6]},{"name":"Q3","label":null,"list":[2,3,4,5,6]}],"calculated":[{"name":"T1","label":"{{function}}","function":"2*{{Q1}}","temp":true},{"name":"T2","label":"{{function}}","function":"{{Q2}}*5","temp":true},{"name":"T3","label":"{{function}}","function":"{{Q3}}*10","temp":true},{"name":"A1","label":"{{function}} centavos.","function":"100-{{Q1}}*2-{{Q2}}*5-{{Q3}}*10"},{"name":"A2","label":"{{function}} centavos.","function":"{{Q1}}*2+{{Q2}}*5+{{Q3}}*10","incorrect":true},{"name":"A3","label":"{{function}} centavos.","function":"100-(2+5+10)","incorrect":true},{"name":"A4","label":"{{function}} centavos.","function":"100-{{Q1}}-{{Q2}}-{{Q3}}","incorrect":true},{"name":"A5","label":"{{function}} centavos.","function":"2+5+10","incorrect":true}],"uniques":true},"algorithm":{"name":"trueFalse","template":"Multiple choice – standard","params":{"countCorrect":1,"countIncorrect":2,"showCheckIcon":false,
            "columns": 3
        }
    }
}</v>
      </c>
      <c r="AA508" s="21" t="s">
        <v>2557</v>
      </c>
      <c r="AB508" s="22" t="str">
        <f t="shared" si="2"/>
        <v>M3-MyM-16b-I-1</v>
      </c>
      <c r="AC508" s="22" t="str">
        <f t="shared" si="3"/>
        <v>M3-MyM-16b-I-1-BR</v>
      </c>
      <c r="AD508" s="20" t="s">
        <v>47</v>
      </c>
      <c r="AE508" s="24"/>
      <c r="AF508" s="9" t="s">
        <v>48</v>
      </c>
      <c r="AG508" s="9" t="s">
        <v>49</v>
      </c>
    </row>
    <row r="509" ht="112.5" customHeight="1">
      <c r="A509" s="9" t="s">
        <v>2549</v>
      </c>
      <c r="B509" s="69" t="s">
        <v>2550</v>
      </c>
      <c r="C509" s="9" t="s">
        <v>35</v>
      </c>
      <c r="D509" s="10" t="s">
        <v>36</v>
      </c>
      <c r="E509" s="11"/>
      <c r="F509" s="23" t="s">
        <v>2558</v>
      </c>
      <c r="G509" s="23"/>
      <c r="H509" s="77"/>
      <c r="I509" s="24" t="s">
        <v>38</v>
      </c>
      <c r="J509" s="24" t="s">
        <v>39</v>
      </c>
      <c r="K509" s="23" t="s">
        <v>2559</v>
      </c>
      <c r="L509" s="23" t="s">
        <v>2560</v>
      </c>
      <c r="M509" s="24" t="s">
        <v>42</v>
      </c>
      <c r="N509" s="57" t="s">
        <v>2561</v>
      </c>
      <c r="O509" s="85" t="s">
        <v>2562</v>
      </c>
      <c r="P509" s="18"/>
      <c r="Q509" s="22"/>
      <c r="R509" s="18"/>
      <c r="S509" s="18"/>
      <c r="T509" s="18"/>
      <c r="U509" s="18"/>
      <c r="V509" s="18"/>
      <c r="W509" s="18"/>
      <c r="X509" s="22"/>
      <c r="Y509" s="20" t="s">
        <v>1410</v>
      </c>
      <c r="Z509" s="21" t="str">
        <f t="shared" si="1"/>
        <v>{"id":"M3-MyM-16b-I-2-BR","stimulus":"&lt;p&gt;Arraste as seguintes quantias de reais para os valores equivalentes em centavos.&lt;/p&gt;","hint":"&lt;p&gt;100 centavos equivalem a 1 real.&lt;/p&gt;","feedback":"&lt;p&gt;100 centavos equivalem a 1 real.&lt;/p&gt;&lt;p&gt;Para saber quantos reais são {{T1}} centavos, basta fazer:&lt;/p&gt;&lt;p style=\"text-align: center\"&gt;{{T1}} centavos = {{T1}} : 100 = R$ {{Q1}}&lt;/p&gt;","seed":{"parameters":[{"name":"Q1","label":null,"min":1,"max":99,"step":1},{"name":"Q2","label":null,"min":1,"max":99,"step":1},{"name":"Q3","label":null,"min":1,"max":99,"step":1}],"calculated":[{"name":"T1","label":"{{function}}","function":"{{Q1}}*100","temp":true},{"name":"T2","label":"{{function}}","function":"{{Q2}}*100","temp":true},{"name":"T3","label":"{{function}}","function":"{{Q3}}*100","temp":true},{"name":"A1","label":"{{T1}} centavos","function":"' R$ ' + {{Q1}}"},{"name":"A2","label":"{{T2}} centavos","function":"' R$ ' + {{Q2}}"},{"name":"A3","label":"{{T3}} centavos","function":"' R$ ' + {{Q3}}"}],"isNumToWords":true,"uniques":true},"algorithm":{"name":"linkOperationResult","params":{"invert":true},"template":"Match list"}}</v>
      </c>
      <c r="AA509" s="21" t="s">
        <v>2563</v>
      </c>
      <c r="AB509" s="22" t="str">
        <f t="shared" si="2"/>
        <v>M3-MyM-16b-I-2</v>
      </c>
      <c r="AC509" s="22" t="str">
        <f t="shared" si="3"/>
        <v>M3-MyM-16b-I-2-BR</v>
      </c>
      <c r="AD509" s="20" t="s">
        <v>47</v>
      </c>
      <c r="AE509" s="24"/>
      <c r="AF509" s="9" t="s">
        <v>48</v>
      </c>
      <c r="AG509" s="9" t="s">
        <v>49</v>
      </c>
    </row>
    <row r="510" ht="112.5" customHeight="1">
      <c r="A510" s="9" t="s">
        <v>2549</v>
      </c>
      <c r="B510" s="69" t="s">
        <v>2550</v>
      </c>
      <c r="C510" s="9" t="s">
        <v>35</v>
      </c>
      <c r="D510" s="10" t="s">
        <v>36</v>
      </c>
      <c r="E510" s="10" t="s">
        <v>38</v>
      </c>
      <c r="F510" s="23" t="s">
        <v>2564</v>
      </c>
      <c r="G510" s="23"/>
      <c r="H510" s="77"/>
      <c r="I510" s="24" t="s">
        <v>38</v>
      </c>
      <c r="J510" s="24" t="s">
        <v>278</v>
      </c>
      <c r="K510" s="23" t="s">
        <v>2565</v>
      </c>
      <c r="L510" s="25" t="s">
        <v>2566</v>
      </c>
      <c r="M510" s="26" t="s">
        <v>291</v>
      </c>
      <c r="N510" s="18"/>
      <c r="O510" s="8"/>
      <c r="P510" s="18"/>
      <c r="Q510" s="22"/>
      <c r="R510" s="23"/>
      <c r="S510" s="23" t="s">
        <v>2567</v>
      </c>
      <c r="T510" s="23" t="s">
        <v>2568</v>
      </c>
      <c r="U510" s="66" t="s">
        <v>2569</v>
      </c>
      <c r="V510" s="66" t="s">
        <v>2570</v>
      </c>
      <c r="W510" s="23" t="s">
        <v>2571</v>
      </c>
      <c r="X510" s="22"/>
      <c r="Y510" s="20" t="s">
        <v>1410</v>
      </c>
      <c r="Z510" s="21" t="str">
        <f t="shared" si="1"/>
        <v>{
    "id": "M3-MyM-16b-I-3-BR",
    "seed": {
        "parameters": [
            {
                "name": "Q1",
                "label": null,
                "list": [
                    2,
                    3,
                    4,
                    5
                ]
            },
            {
                "name": "Q2",
                "label": null,
                "list": [
                    10,
                    20,
                    50
                ]
            },
            {
                "name": "Q3",
                "label": null,
                "min": 2,
                "max": 9,
                "step": 1
            },
            {
                "name": "Q4",
                "label": null,
                "min": 2,
                "max": 9,
                "step": 1
            },
            {
                "name": "Q5",
                "label": null,
                "list": [
                    1,
                    2,
                    5,
                    10
                ]
            }
        ],
        "uniques": true
    },
    "scaffolding": [
        {
            "id": "step-0",
            "stimulus": "&lt;p&gt;Se Margarida tem {{Q1}} notas de R$ {{Q2}}, {{Q3}} moedas de R$ 1 e {{Q4}} moedas de {{Q5}} centavos, quanto dinheiro ela tem?&lt;/p&gt;",
            "seed": {
                "calculated": [
                    {
                        "name": "T1",
                        "label": "{{function}}",
                        "function": "{{Q1}}*{{Q2}}+{{Q3}}",
                        "temp": true
                    },
                    {
                        "name": "T2",
                        "label": "{{function}}",
                        "function": "{{Q4}}*{{Q5}}",
                        "temp": true
                    },
                    {
                        "name": "T3",
                        "label": "{{function}}",
                        "function": "{{Q1}}*{{Q2}}",
                        "temp": true
                    },
                    {
                        "name": "T4",
                        "label": "{{function}}",
                        "function": "{{Q3}}*{{Q2}}+{{Q3}}",
                        "temp": true
                    },
                    {
                        "name": "T5",
                        "label": "{{function}}",
                        "function": "{{Q3}}*{{Q5}}",
                        "temp": true
                    },
                    {
                        "name": "T6",
                        "label": "{{function}}",
                        "function": "{{Q1}}*{{Q5}}",
                        "temp": true
                    },
                    {
                        "name": "0-A1",
                        "label": "{{T1}} reais e {{T2}} centavos."
                    },
                    {
                        "name": "0-A2",
                        "label": "{{T3}} reais e {{T2}} centavos.",
                        "incorrect": true
                    },
                    {
                        "name": "0-A3",
                        "label": "{{T4}} reais e {{T2}} centavos.",
                        "incorrect": true
                    },
                    {
                        "name": "0-A4",
                        "label": "{{T1}} reais e {{T5}} centavos.",
                        "incorrect": true
                    },
                    {
                        "name": "0-A5",
                        "label": "{{T1}} reais e {{T6}} centavos.",
                        "incorrect": true
                    }
                ]
            },
            "algorithm": {
                "name": "trueFalse",
                "template": "Multiple choice – standard",
                "params": {
                    "countCorrect": 1,
                    "countIncorrect": 2,
                    "showCheckIcon": false,
                    "columns": 3
                }
            }
        },
        {
            "id": "step-1",
            "stimulus": "&lt;p&gt;Quantas notas e moedas Margarida tem?&lt;/p&gt;",
            "template": "&lt;p&gt;{{response}} notas de R$ {{Q2}}.&lt;/p&gt;&lt;p&gt;{{response}} moedas de R$ 1.&lt;/p&gt;&lt;p&gt;{{response}} moedas de {{Q5}} centavos.&lt;/p&gt;",
            "seed": {
                "calculated": [
                    {
                        "name": "1-A1",
                        "label": "{{function}}",
                        "function": "{{Q1}}"
                    },
                    {
                        "name": "1-A2",
                        "label": "{{function}}",
                        "function": "{{Q3}}"
                    },
                    {
                        "name": "1-A2",
                        "label": "{{function}}",
                        "function": "{{Q4}}"
                    }
                ]
            },
            "algorithm": {
                "name": "calculateOperation",
                "params": {
                    "method": "equivLiteral",
                    "keyboard": "NUMERICAL"
                }
            }
        },
        {
            "id": "step-2",
            "stimulus": "&lt;p&gt;O que precisa ser calculado?&lt;/p&gt;",
            "seed": {
                "calculated": [
                    {
                        "name": "2-A1",
                        "label": "&lt;p&gt;A soma total de dinheiro.&lt;/p&gt;"
                    },
                    {
                        "name": "2-A2",
                        "label": "&lt;p&gt;De quanto dinheiro Margarida precisa.&lt;/p&gt;",
                        "incorrect": true
                    },
                    {
                        "name": "2-A3",
                        "label": "&lt;p&gt;Quantas notas e moedas Margarida tem.&lt;/p&gt;",
                        "incorrect": true
                    }
                ]
            },
            "algorithm": {
                "name": "trueFalse",
                "template": "Multiple choice – standard",
                "params": {
                    "countCorrect": 1,
                    "countIncorrect": 2,
                    "showCheckIcon": false
                }
            }
        },
        {
            "id": "step-3",
            "stimulus": "&lt;p&gt;Quantos reais são {{Q1}} notas de R$ {{Q2}}?&lt;/p&gt;",
            "template": "&lt;p style=\"text-align: center\"&gt;R$ {{Q2}} × {{Q1}} = R$ {{response}}.&lt;/p&gt;",
            "seed": {
                "calculated": [
                    {
                        "name": "3-A1",
                        "label": "{{function}}",
                        "function": "{{Q1}}*{{Q2}}"
                    }
                ]
            },
            "algorithm": {
                "name": "calculateOperation",
                "params": {
                    "method": "equivLiteral",
                    "keyboard": "NUMERICAL"
                }
            }
        },
        {
            "id": "step-4",
            "stimulus": "&lt;p&gt;E quantos centavos são {{Q4}} moedas de {{Q5}} centavos?&lt;/p&gt;",
            "template": "&lt;p style=\"text-align: center\"&gt;{{Q5}} centavos × {{Q4}} = {{response}} centavos&lt;/p&gt;",
            "seed": {
                "calculated": [
                    {
                        "name": "4-A1",
                        "label": "{{function}}",
                        "function": "{{Q4}}*{{Q5}}"
                    }
                ]
            },
            "algorithm": {
                "name": "calculateOperation",
                "params": {
                    "method": "equivLiteral",
                    "keyboard": "NUMERICAL"
                }
            }
        },
        {
            "id": "step-5",
            "stimulus": "&lt;p&gt;Então, quanto dinheiro há no total?&lt;/p&gt;",
            "template": "&lt;p style=\"text-align: center\"&gt;R$ {{T1}} + R$ {{Q3}} + {{T3}} centavos = {{response}} reais e {{response}} centavos&lt;/p&gt;",
            "seed": {
                "calculated": [
                    {
                        "name": "T1",
                        "label": "{{function}}",
                        "function": "{{Q1}}*{{Q2}}",
                        "temp": true
                    },
                    {
                        "name": "T3",
                        "label": "{{function}}",
                        "function": "{{Q4}}*{{Q5}}",
                        "temp": true
                    },
                    {
                        "name": "5-A1",
                        "label": "{{function}}",
                        "function": "{{Q1}}*{{Q2}}+{{Q3}}"
                    },
                    {
                        "name": "5-A2",
                        "label": "{{function}}",
                        "function": "{{Q4}}*{{Q5}}"
                    }
                ]
            },
            "algorithm": {
                "name": "calculateOperation",
                "params": {
                    "method": "equivLiteral",
                    "keyboard": "NUMERICAL"
                }
            }
        }
    ]
}</v>
      </c>
      <c r="AA510" s="21" t="s">
        <v>2572</v>
      </c>
      <c r="AB510" s="22" t="str">
        <f t="shared" si="2"/>
        <v>M3-MyM-16b-I-3</v>
      </c>
      <c r="AC510" s="22" t="str">
        <f t="shared" si="3"/>
        <v>M3-MyM-16b-I-3-BR</v>
      </c>
      <c r="AD510" s="20" t="s">
        <v>47</v>
      </c>
      <c r="AE510" s="24"/>
      <c r="AF510" s="9" t="s">
        <v>48</v>
      </c>
      <c r="AG510" s="9" t="s">
        <v>49</v>
      </c>
    </row>
    <row r="511" ht="112.5" customHeight="1">
      <c r="A511" s="9" t="s">
        <v>2549</v>
      </c>
      <c r="B511" s="69" t="s">
        <v>2550</v>
      </c>
      <c r="C511" s="9" t="s">
        <v>50</v>
      </c>
      <c r="D511" s="10" t="s">
        <v>36</v>
      </c>
      <c r="E511" s="11"/>
      <c r="F511" s="23" t="s">
        <v>2573</v>
      </c>
      <c r="G511" s="25"/>
      <c r="H511" s="77"/>
      <c r="I511" s="24" t="s">
        <v>38</v>
      </c>
      <c r="J511" s="24" t="s">
        <v>92</v>
      </c>
      <c r="K511" s="69" t="s">
        <v>2574</v>
      </c>
      <c r="L511" s="25" t="s">
        <v>2575</v>
      </c>
      <c r="M511" s="26" t="s">
        <v>291</v>
      </c>
      <c r="N511" s="18"/>
      <c r="O511" s="8"/>
      <c r="P511" s="18"/>
      <c r="Q511" s="22"/>
      <c r="R511" s="69"/>
      <c r="S511" s="69" t="s">
        <v>2576</v>
      </c>
      <c r="T511" s="69" t="s">
        <v>2577</v>
      </c>
      <c r="U511" s="23" t="s">
        <v>2578</v>
      </c>
      <c r="V511" s="23" t="s">
        <v>2579</v>
      </c>
      <c r="W511" s="23" t="s">
        <v>2580</v>
      </c>
      <c r="X511" s="22"/>
      <c r="Y511" s="20" t="s">
        <v>1410</v>
      </c>
      <c r="Z511" s="21" t="str">
        <f t="shared" si="1"/>
        <v>{"id":"M3-MyM-16b-E-1-BR","seed":{"parameters":[{"name":"Q1","label":null,"min":800,"max":2000,"step":1},{"name":"Q2","label":null,"min":400,"max":600,"step":1},{"name":"Q3","label":null,"min":10,"max":95,"step":5}],"uniques":true},"scaffolding":[{"id":"step-0","stimulus":"&lt;p&gt;Susana quer comprar um computador que custa R$ {{Q1}}. Se ela economizou R$ {{Q2}} e {{Q3}} centavos, quanto falta para ela juntar o que precisa?&lt;/p&gt;","template":"&lt;p&gt;Faltam R$ {{response}} e {{response}} centavos.&lt;/p&gt;","seed":{"calculated":[{"name":"0-A1","label":"{{function}}","function":"{{Q1}}-{{Q2}}-1"},{"name":"0-A2","label":"{{function}}","function":"100-{{Q3}}"}]},"algorithm":{"name":"calculateOperation","params":{"method":"equivLiteral","keyboard":"NUMERICAL"}}},{"id":"step-1","stimulus":"&lt;p&gt;Quanto custa o computador? E quanto Susana já economizou?&lt;/p&gt;","template":"&lt;p&gt;O preço do computador é R$ {{response}} e Susana tem R$ {{response}} e {{response}} centavos.&lt;/p&gt;","seed":{"calculated":[{"name":"1-A1","label":"{{function}}","function":"{{Q1}}"},{"name":"1-A2","label":"{{function}}","function":"{{Q2}}"},{"name":"1-A2","label":"{{function}}","function":"{{Q3}}"}]},"algorithm":{"name":"calculateOperation","params":{"method":"equivLiteral","keyboard":"NUMERICAL"}}},{"id":"step-2","stimulus":"&lt;p&gt;O que precisa ser calculado?&lt;/p&gt;","seed":{"calculated":[{"name":"2-A1","label":"&lt;p&gt;A quantidade de dinheiro que falta para Susana poder comprar o computador.&lt;/p&gt;"},{"name":"2-A2","label":"&lt;p&gt;Quantos centavos Susana economizou.&lt;/p&gt;","incorrect":true},{"name":"2-A3","label":"&lt;p&gt;Quantos centavos custa o computador?&lt;/p&gt;","incorrect":true}]},"algorithm":{"name":"trueFalse","template":"Multiple choice – standard"}},{"id":"step-3","stimulus":"&lt;p&gt;Qual cálculo precisa ser feito?&lt;/p&gt;","seed":{"calculated":[{"name":"3-A1","label":"&lt;p&gt;Subtrair R$ {{Q2}} e {{Q3}} centavos de R$ {{Q1}}.&lt;/p&gt;"},{"name":"3-A2","label":"&lt;p&gt;Adicionar R$ {{Q2}} e {{Q3}} centavos a R$ {{Q1}}.&lt;/p&gt;","incorrect":true},{"name":"3-A3","label":"&lt;p&gt;Subtrair R$ {{Q1}} de R$ {{Q2}} e {{Q3}} centavos.&lt;/p&gt;","incorrect":true}]},"algorithm":{"name":"trueFalse","template":"Multiple choice – standard"}},{"id":"step-4","stimulus":"&lt;p&gt;Portanto, complete este cálculo para subtrair a parte em real.&lt;/p&gt;","template":"&lt;p style=\"text-align: center\"&gt;R$ {{Q1}} − R$ {{Q2}} = R$ {{response}}&lt;/p&gt;","seed":{"calculated":[{"name":"4-A1","label":"{{function}}","function":"{{Q1}}-{{Q2}}"}]},"algorithm":{"name":"calculateOperation","params":{"method":"equivLiteral","keyboard":"NUMERICAL"}}},{"id":"step-5","stimulus":"&lt;p&gt;Agora calcule quantos reais e centavos totais faltam.&lt;/p&gt;","template":"&lt;p style=\"text-align: center\"&gt;R$ {{T1}} − {{Q3}} centavos = R$ {{response}} e {{response}} centavos&lt;/p&gt;","seed":{"calculated":[{"name":"T1","label":"{{function}}","function":"{{Q1}}-{{Q2}}","temp":true},{"name":"5-A1","label":"{{function}}","function":"{{Q1}}-{{Q2}}-1"},{"name":"5-A2","label":"{{function}}","function":"100-{{Q3}}"}]},"algorithm":{"name":"calculateOperation","params":{"method":"equivLiteral","keyboard":"NUMERICAL"}}}]}</v>
      </c>
      <c r="AA511" s="21" t="s">
        <v>2581</v>
      </c>
      <c r="AB511" s="22" t="str">
        <f t="shared" si="2"/>
        <v>M3-MyM-16b-E-1</v>
      </c>
      <c r="AC511" s="22" t="str">
        <f t="shared" si="3"/>
        <v>M3-MyM-16b-E-1-BR</v>
      </c>
      <c r="AD511" s="20" t="s">
        <v>47</v>
      </c>
      <c r="AE511" s="24"/>
      <c r="AF511" s="9" t="s">
        <v>48</v>
      </c>
      <c r="AG511" s="9" t="s">
        <v>49</v>
      </c>
    </row>
    <row r="512" ht="112.5" customHeight="1">
      <c r="A512" s="9" t="s">
        <v>2549</v>
      </c>
      <c r="B512" s="69" t="s">
        <v>2550</v>
      </c>
      <c r="C512" s="9" t="s">
        <v>50</v>
      </c>
      <c r="D512" s="10" t="s">
        <v>36</v>
      </c>
      <c r="E512" s="11"/>
      <c r="F512" s="23" t="s">
        <v>2582</v>
      </c>
      <c r="G512" s="23"/>
      <c r="H512" s="77"/>
      <c r="I512" s="24" t="s">
        <v>38</v>
      </c>
      <c r="J512" s="24" t="s">
        <v>92</v>
      </c>
      <c r="K512" s="25" t="s">
        <v>2583</v>
      </c>
      <c r="L512" s="25" t="s">
        <v>2584</v>
      </c>
      <c r="M512" s="26" t="s">
        <v>291</v>
      </c>
      <c r="N512" s="18"/>
      <c r="O512" s="8"/>
      <c r="P512" s="18"/>
      <c r="Q512" s="22"/>
      <c r="R512" s="23"/>
      <c r="S512" s="23" t="s">
        <v>2585</v>
      </c>
      <c r="T512" s="23" t="s">
        <v>2586</v>
      </c>
      <c r="U512" s="66" t="s">
        <v>2587</v>
      </c>
      <c r="V512" s="23" t="s">
        <v>2588</v>
      </c>
      <c r="W512" s="23" t="s">
        <v>2589</v>
      </c>
      <c r="X512" s="22"/>
      <c r="Y512" s="20" t="s">
        <v>1410</v>
      </c>
      <c r="Z512" s="21" t="str">
        <f t="shared" si="1"/>
        <v>{"id":"M3-MyM-16b-E-2-BR","seed":{"parameters":[{"name":"Q1","label":null,"min":5,"max":18,"step":1},{"name":"Q2","label":null,"min":25,"max":75,"step":1},{"name":"Q3","label":null,"list":[20,50,100]}],"uniques":true},"scaffolding":[{"id":"step-0","stimulus":"&lt;p&gt;Matheus fez uma compra de supermercado que custou R$ {{Q1}} e {{Q2}} centavos. Se ao efetuar o pagamento ele deu ao caixa R$ {{Q3}}, quanto Matheus recebeu de troco?&lt;/p&gt;","template":"&lt;p&gt;Ele recebeu R$ {{response}} e {{response}} centavos.&lt;/p&gt;","seed":{"calculated":[{"name":"0-A1","label":"{{function}}","function":"{{Q3}}-{{Q1}}-1"},{"name":"0-A2","label":"{{function}}","function":"100-{{Q2}}"}]},"algorithm":{"name":"calculateOperation","params":{"method":"equivLiteral","keyboard":"NUMERICAL"}}},{"id":"step-1","stimulus":"&lt;p&gt;Quanto custou a compra? E quanto Matheus deu ao caixa?&lt;/p&gt;","template":"&lt;p&gt;A compra custou R$ {{response}} e {{response}} centavos. Matheus deu ao caixa &lt;span class=\"no-break\"&gt;R$ {{response}}.&lt;/span&gt;&lt;/p&gt;","seed":{"calculated":[{"name":"1-A1","label":"{{function}}","function":"{{Q1}}"},{"name":"1-A2","label":"{{function}}","function":"{{Q2}}"},{"name":"1-A2","label":"{{function}}","function":"{{Q3}}"}]},"algorithm":{"name":"calculateOperation","params":{"method":"equivLiteral","keyboard":"NUMERICAL"}}},{"id":"step-2","stimulus":"&lt;p&gt;O que precisa ser calculado?&lt;/p&gt;","seed":{"calculated":[{"name":"2-A1","label":"&lt;p&gt;A quantia que Matheus recebeu de troco.&lt;/p&gt;"},{"name":"2-A2","label":"&lt;p&gt;O valor da compra de Matheus.&lt;/p&gt;","incorrect":true},{"name":"2-A3","label":"&lt;p&gt;Quantas notas Matheus recebeu de troco.&lt;/p&gt;","incorrect":true}]},"algorithm":{"name":"trueFalse","template":"Multiple choice – standard"}},{"id":"step-3","stimulus":"&lt;p&gt;Qual cálculo precisa ser feito?&lt;/p&gt;","seed":{"calculated":[{"name":"3-A1","label":"&lt;p&gt;Subtrair R$ {{Q1}} e {{Q2}} centavos de R$ {{Q3}}.&lt;/p&gt;"},{"name":"3-A2","label":"&lt;p&gt;Adicionar R$ {{Q1}} e {{Q2}} centavos a R$ {{Q3}}.&lt;/p&gt;","incorrect":true},{"name":"3-A3","label":"&lt;p&gt;Subtrair R$ {{Q3}} de R$ {{Q1}} e {{Q2}} centavos.&lt;/p&gt;","incorrect":true}]},"algorithm":{"name":"trueFalse","template":"Multiple choice – standard"}},{"id":"step-4","stimulus":"&lt;p&gt;Portanto, complete este cálculo para subtrair a parte em real.&lt;/p&gt;","template":"&lt;p style=\"text-align: center\"&gt;R$ {{Q3}} − R$ {{Q1}} = R$ {{response}}&lt;/p&gt;","seed":{"calculated":[{"name":"4-A1","label":"{{function}}","function":"{{Q3}}-{{Q1}}"}]},"algorithm":{"name":"calculateOperation","params":{"method":"equivLiteral","keyboard":"NUMERICAL"}}},{"id":"step-5","stimulus":"&lt;p&gt;Agora calcule a quantia que Matheus recebeu de troco.&lt;/p&gt;","template":"&lt;p style=\"text-align: center\"&gt;R$ {{T1}} − {{Q2}} centavos. = R$ {{response}} e {{response}} centavos.&lt;/p&gt;","seed":{"calculated":[{"name":"T1","label":"{{function}}","function":"{{Q3}}-{{Q1}}","temp":true},{"name":"5-A1","label":"{{function}}","function":"{{Q3}}-{{Q1}}-1"},{"name":"5-A2","label":"{{function}}","function":"100-{{Q2}}"}]},"algorithm":{"name":"calculateOperation","params":{"method":"equivLiteral","keyboard":"NUMERICAL"}}}]}</v>
      </c>
      <c r="AA512" s="21" t="s">
        <v>2590</v>
      </c>
      <c r="AB512" s="22" t="str">
        <f t="shared" si="2"/>
        <v>M3-MyM-16b-E-2</v>
      </c>
      <c r="AC512" s="22" t="str">
        <f t="shared" si="3"/>
        <v>M3-MyM-16b-E-2-BR</v>
      </c>
      <c r="AD512" s="20" t="s">
        <v>47</v>
      </c>
      <c r="AE512" s="24"/>
      <c r="AF512" s="9" t="s">
        <v>48</v>
      </c>
      <c r="AG512" s="9" t="s">
        <v>49</v>
      </c>
    </row>
    <row r="513" ht="112.5" customHeight="1">
      <c r="A513" s="9" t="s">
        <v>2549</v>
      </c>
      <c r="B513" s="69" t="s">
        <v>2550</v>
      </c>
      <c r="C513" s="9" t="s">
        <v>50</v>
      </c>
      <c r="D513" s="10" t="s">
        <v>36</v>
      </c>
      <c r="E513" s="11"/>
      <c r="F513" s="23" t="s">
        <v>2591</v>
      </c>
      <c r="G513" s="23"/>
      <c r="H513" s="77"/>
      <c r="I513" s="24" t="s">
        <v>38</v>
      </c>
      <c r="J513" s="24" t="s">
        <v>92</v>
      </c>
      <c r="K513" s="25" t="s">
        <v>2592</v>
      </c>
      <c r="L513" s="25" t="s">
        <v>2584</v>
      </c>
      <c r="M513" s="26" t="s">
        <v>291</v>
      </c>
      <c r="N513" s="18"/>
      <c r="O513" s="8"/>
      <c r="P513" s="18"/>
      <c r="Q513" s="22"/>
      <c r="R513" s="23"/>
      <c r="S513" s="23" t="s">
        <v>2593</v>
      </c>
      <c r="T513" s="23" t="s">
        <v>2594</v>
      </c>
      <c r="U513" s="23" t="s">
        <v>2587</v>
      </c>
      <c r="V513" s="23" t="s">
        <v>2595</v>
      </c>
      <c r="W513" s="23" t="s">
        <v>2596</v>
      </c>
      <c r="X513" s="22"/>
      <c r="Y513" s="20" t="s">
        <v>1410</v>
      </c>
      <c r="Z513" s="21" t="str">
        <f t="shared" si="1"/>
        <v>{"id":"M3-MyM-16b-E-3-BR","seed":{"parameters":[{"name":"Q1","label":null,"min":25,"max":35,"step":1},{"name":"Q2","label":null,"min":10,"max":95,"step":5},{"name":"Q3","label":null,"min":40,"max":70,"step":1}],"uniques":true},"scaffolding":[{"id":"step-0","stimulus":"&lt;p&gt;Luís tem R$ {{Q1}} e {{Q2}} centavos para comprar um par de tênis. Se o preço do modelo que ele quer custa R$ {{Q3}}, quanto está faltando para ele conseguir comprá-lo?&lt;/p&gt;","template":"&lt;p&gt;Faltam R$ {{response}} e {{response}} centavos.&lt;/p&gt;","seed":{"calculated":[{"name":"0-A1","label":"{{function}}","function":"{{Q3}}-{{Q1}}-1"},{"name":"0-A2","label":"{{function}}","function":"100-{{Q2}}"}]},"algorithm":{"name":"calculateOperation","params":{"method":"equivLiteral","keyboard":"NUMERICAL"}}},{"id":"step-1","stimulus":"&lt;p&gt;Quanto dinheiro Luís tem? E qual é o preço dos tênis?&lt;/p&gt;","template":"&lt;p&gt;Luís tem {{response}} e {{response}} centavos e os tênis custam R$ {{response}}&lt;/p&gt;","seed":{"calculated":[{"name":"1-A1","label":"{{function}}","function":"{{Q1}}"},{"name":"1-A2","label":"{{function}}","function":"{{Q2}}"},{"name":"1-A2","label":"{{function}}","function":"{{Q3}}"}]},"algorithm":{"name":"calculateOperation","params":{"method":"equivLiteral","keyboard":"NUMERICAL"}}},{"id":"step-2","stimulus":"&lt;p&gt;O que precisa ser calculado?&lt;/p&gt;","seed":{"calculated":[{"name":"2-A1","label":"&lt;p&gt;A quantia de dinheiro que falta para Luís poder comprar o par de tênis.&lt;/p&gt;"},{"name":"2-A2","label":"&lt;p&gt;A quantia de dinheiro que Luís recebeu de troco na compra do par de tênis.&lt;/p&gt;","incorrect":true},{"name":"2-A3","label":"&lt;p&gt;Quantas notas Luís recebeu de troco na compra do par de tênis.&lt;/p&gt;","incorrect":true}]},"algorithm":{"name":"trueFalse","template":"Multiple choice – standard"}},{"id":"step-3","stimulus":"&lt;p&gt;Qual cálculo precisa ser feito?&lt;/p&gt;","seed":{"calculated":[{"name":"3-A1","label":"&lt;p&gt;Subtrair R$ {{Q1}} e {{Q2}} centavos de R$ {{Q3}}.&lt;/p&gt;"},{"name":"3-A2","label":"&lt;p&gt;Adicionar R$ {{Q1}} e {{Q2}} centavos a R$ {{Q3}}.&lt;/p&gt;","incorrect":true},{"name":"3-A3","label":"&lt;p&gt;Subtrair R$ {{Q3}} de R$ {{Q1}} e {{Q2}} centavos.&lt;/p&gt;","incorrect":true}]},"algorithm":{"name":"trueFalse","template":"Multiple choice – standard"}},{"id":"step-4","stimulus":"&lt;p&gt;Portanto, complete este cálculo para subtrair a parte em real.&lt;/p&gt;","template":"&lt;p style=\"text-align: center\"&gt;R$ {{Q3}} − R$ {{Q1}} = R$ {{response}}&lt;/p&gt;","seed":{"calculated":[{"name":"4-A1","label":"{{function}}","function":"{{Q3}}-{{Q1}}"}]},"algorithm":{"name":"calculateOperation","params":{"method":"equivLiteral","keyboard":"NUMERICAL"}}},{"id":"step-5","stimulus":"&lt;p&gt;Agora calcule a quantia que falta para Luís poder comprar o par de tênis.&lt;/p&gt;","template":"&lt;p style=\"text-align: center\"&gt;R$ {{T1}} − {{Q2}} centavos. = R$ {{response}} e {{response}} centavos.&lt;/p&gt;","seed":{"calculated":[{"name":"T1","label":"{{function}}","function":"{{Q3}}-{{Q1}}","temp":true},{"name":"5-A1","label":"{{function}}","function":"{{Q3}}-{{Q1}}-1"},{"name":"5-A2","label":"{{function}}","function":"100-{{Q2}}"}]},"algorithm":{"name":"calculateOperation","params":{"method":"equivLiteral","keyboard":"NUMERICAL"}}}]}</v>
      </c>
      <c r="AA513" s="21" t="s">
        <v>2597</v>
      </c>
      <c r="AB513" s="22" t="str">
        <f t="shared" si="2"/>
        <v>M3-MyM-16b-E-3</v>
      </c>
      <c r="AC513" s="22" t="str">
        <f t="shared" si="3"/>
        <v>M3-MyM-16b-E-3-BR</v>
      </c>
      <c r="AD513" s="20" t="s">
        <v>47</v>
      </c>
      <c r="AE513" s="24"/>
      <c r="AF513" s="9" t="s">
        <v>48</v>
      </c>
      <c r="AG513" s="9" t="s">
        <v>49</v>
      </c>
    </row>
    <row r="514" ht="112.5" customHeight="1">
      <c r="A514" s="9" t="s">
        <v>2598</v>
      </c>
      <c r="B514" s="69" t="s">
        <v>2599</v>
      </c>
      <c r="C514" s="9" t="s">
        <v>35</v>
      </c>
      <c r="D514" s="10" t="s">
        <v>36</v>
      </c>
      <c r="E514" s="11"/>
      <c r="F514" s="13" t="s">
        <v>2600</v>
      </c>
      <c r="G514" s="13"/>
      <c r="H514" s="19"/>
      <c r="I514" s="11" t="s">
        <v>38</v>
      </c>
      <c r="J514" s="20" t="s">
        <v>1499</v>
      </c>
      <c r="K514" s="12" t="s">
        <v>113</v>
      </c>
      <c r="L514" s="12" t="s">
        <v>113</v>
      </c>
      <c r="M514" s="11" t="s">
        <v>42</v>
      </c>
      <c r="N514" s="8" t="s">
        <v>2601</v>
      </c>
      <c r="O514" s="8" t="s">
        <v>2602</v>
      </c>
      <c r="P514" s="18"/>
      <c r="Q514" s="22"/>
      <c r="R514" s="18"/>
      <c r="S514" s="18"/>
      <c r="T514" s="18"/>
      <c r="U514" s="18"/>
      <c r="V514" s="18"/>
      <c r="W514" s="18"/>
      <c r="X514" s="22"/>
      <c r="Y514" s="20" t="s">
        <v>2603</v>
      </c>
      <c r="Z514" s="21" t="str">
        <f t="shared" si="1"/>
        <v>{"id":"M3-G-1a-I-1-BR","stimulus":"&lt;p&gt;Indique se as seguintes afirmações são verdadeiras ou falsas.&lt;/p&gt;","hint":"&lt;p&gt;Retas, semirretas e segmentos de reta diferem-se em como estão delimitados os seus pontos de extremidade.&lt;/p&gt;","feedback":"&lt;p&gt;Uma &lt;b&gt;reta&lt;/b&gt; é uma sucessão de pontos na mesma direção sem começo nem fim. Uma &lt;b&gt;semirreta&lt;/b&gt; começa em um ponto e continua infinitamente. Um &lt;b&gt;segmento de reta&lt;/b&gt; é uma parte da reta delimitada por dois pontos.&lt;/p&gt;","seed":{"parameters":[],"calculated":[{"name":"A1","label":"Uma reta é uma sucessão infinita de pontos na mesma direção.","function":""},{"name":"A2","label":"Uma reta não tem ponto de começo nem de fim.","function":""},{"name":"A3","label":"Um segmento de reta é uma parte da reta delimitado entre dois pontos.","function":""},{"name":"A4","label":"Um ponto divide uma reta em duas semirretas.","function":""},{"name":"A5","label":"Uma semirreta é o ponto médio de uma reta.","function":"","incorrect":true,"feedback":"&lt;p&gt;É incorreta. Um ponto é que divide uma reta em duas semirretas.&lt;/p&gt;"},{"name":"A6","label":"Uma reta tem um ponto de início e continua infinitamente.","function":"","incorrect":true,"feedback":"&lt;p&gt;É incorreta. Uma reta não tem ponto de começo nem de fim.&lt;/p&gt;"},{"name":"A7","label":"Um segmento de reta não tem ponto de início nem de fim.","function":"","incorrect":true,"feedback":"&lt;p&gt;É incorreta. Um segmento de reta é delimitado entre dois pontos, que configuram seu ponto de início e de fim.&lt;/p&gt;"},{"name":"A8","label":"Uma semirreta é uma parte da reta delimitada entre dois pontos.","function":"","incorrect":true,"feedback":"&lt;p&gt;É incorreta. Uma semirreta começa em um ponto e continua infinitamente.&lt;/p&gt;"},{"name":"A9","label":"Um ponto divide um segmento de reta em duas semirretas.","function":"","incorrect":true,"feedback":"&lt;p&gt;É incorreta. Um ponto divide um segmento de reta em dois segmentos de reta.&lt;/p&gt;"}],"uniques":true},"algorithm":{"name":"trueFalse","template":"Choice matrix – inline","params":{"countCorrect":2,"countIncorrect":1,"showCheckIcon":false,"options":["Verdadeira","Falsa"]}}}</v>
      </c>
      <c r="AA514" s="28" t="s">
        <v>2604</v>
      </c>
      <c r="AB514" s="22" t="str">
        <f t="shared" si="2"/>
        <v>M3-G-1a-I-1</v>
      </c>
      <c r="AC514" s="22" t="str">
        <f t="shared" si="3"/>
        <v>M3-G-1a-I-1-BR</v>
      </c>
      <c r="AD514" s="20" t="s">
        <v>47</v>
      </c>
      <c r="AE514" s="24"/>
      <c r="AF514" s="9" t="s">
        <v>48</v>
      </c>
      <c r="AG514" s="9" t="s">
        <v>49</v>
      </c>
    </row>
    <row r="515" ht="112.5" customHeight="1">
      <c r="A515" s="9" t="s">
        <v>2598</v>
      </c>
      <c r="B515" s="69" t="s">
        <v>2599</v>
      </c>
      <c r="C515" s="9" t="s">
        <v>50</v>
      </c>
      <c r="D515" s="10" t="s">
        <v>36</v>
      </c>
      <c r="E515" s="20"/>
      <c r="F515" s="12" t="s">
        <v>2605</v>
      </c>
      <c r="G515" s="12"/>
      <c r="H515" s="19"/>
      <c r="I515" s="11" t="s">
        <v>481</v>
      </c>
      <c r="J515" s="11" t="s">
        <v>52</v>
      </c>
      <c r="K515" s="12" t="s">
        <v>2606</v>
      </c>
      <c r="L515" s="45" t="s">
        <v>2607</v>
      </c>
      <c r="M515" s="11" t="s">
        <v>42</v>
      </c>
      <c r="N515" s="8" t="s">
        <v>2608</v>
      </c>
      <c r="O515" s="27" t="s">
        <v>2609</v>
      </c>
      <c r="P515" s="18"/>
      <c r="Q515" s="22"/>
      <c r="R515" s="18"/>
      <c r="S515" s="18"/>
      <c r="T515" s="18"/>
      <c r="U515" s="18"/>
      <c r="V515" s="18"/>
      <c r="W515" s="18"/>
      <c r="X515" s="22"/>
      <c r="Y515" s="20" t="s">
        <v>2603</v>
      </c>
      <c r="Z515" s="21" t="str">
        <f t="shared" si="1"/>
        <v>{
    "id": "M3-G-1a-E-1-BR",
    "stimulus": "&lt;p&gt;Escreva o nome dos seguintes elementos.&lt;/p&gt;",
    "template": "&lt;table style=\"width: 100%;border:none;\"&gt;&lt;tbody&gt;&lt;tr&gt;&lt;td style=\"width: 25%; text-align: center;border:none;\"&gt;&lt;img src='https://blueberry-assets.oneclick.es/{{Q1}}'&gt;&lt;/td&gt;&lt;td style=\"width: 25%; text-align: center;border:none;\"&gt;&lt;img src='https://blueberry-assets.oneclick.es/{{Q2}}'&gt;&lt;/td&gt;&lt;td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
    "hint": "&lt;p&gt;Retas, semirretas e segmentos de reta diferem-se em como estão delimitados os seus pontos de extremidade.&lt;/p&gt;",
    "feedback": "&lt;p&gt;Uma &lt;b&gt;reta&lt;/b&gt; é uma sucessão de pontos na mesma direção sem começo nem fim. Uma &lt;b&gt;semirreta&lt;/b&gt; começa em um ponto e continua infinitamente. Um &lt;b&gt;segmento de reta&lt;/b&gt; é uma parte da reta delimitada por dois pontos.&lt;/p&gt;",
    "seed": {
        "parameters": [
            {
                "name": "Q1",
                "label": null,
                "list": [
                    "M3_G_1a_1.svg",
                    "M3_G_1a_2.svg"
                ]
            },
            {
                "name": "Q2",
                "label": null,
                "list": [
                    "M3_G_1a_3.svg",
                    "M3_G_1a_4.svg"
                ]
            },
            {
                "name": "Q3",
                "label": null,
                "list": [
                    "M3_G_1a_5.svg",
                    "M3_G_1a_6.svg"
                ]
            }
        ],
        "calculated": [
            {
                "name": "A1",
                "label": "Reta",
                "function": ""
            },
            {
                "name": "A2",
                "label": "Semirreta",
                "function": ""
            },
            {
                "name": "A3",
                "label": "Segmento de reta",
                "function": ""
            }
        ],
        "uniques": true
    },
    "algorithm": {
        "name": "calculateOperation",
        "template": "Cloze with text"
    }
}</v>
      </c>
      <c r="AA515" s="28" t="s">
        <v>2610</v>
      </c>
      <c r="AB515" s="22" t="str">
        <f t="shared" si="2"/>
        <v>M3-G-1a-E-1</v>
      </c>
      <c r="AC515" s="22" t="str">
        <f t="shared" si="3"/>
        <v>M3-G-1a-E-1-BR</v>
      </c>
      <c r="AD515" s="20" t="s">
        <v>47</v>
      </c>
      <c r="AE515" s="24"/>
      <c r="AF515" s="9" t="s">
        <v>48</v>
      </c>
      <c r="AG515" s="9" t="s">
        <v>49</v>
      </c>
    </row>
    <row r="516" ht="112.5" customHeight="1">
      <c r="A516" s="9" t="s">
        <v>2598</v>
      </c>
      <c r="B516" s="69" t="s">
        <v>2599</v>
      </c>
      <c r="C516" s="9" t="s">
        <v>50</v>
      </c>
      <c r="D516" s="10" t="s">
        <v>36</v>
      </c>
      <c r="E516" s="11"/>
      <c r="F516" s="12" t="s">
        <v>2605</v>
      </c>
      <c r="G516" s="12"/>
      <c r="H516" s="19"/>
      <c r="I516" s="11" t="s">
        <v>481</v>
      </c>
      <c r="J516" s="11" t="s">
        <v>52</v>
      </c>
      <c r="K516" s="12" t="s">
        <v>2606</v>
      </c>
      <c r="L516" s="45" t="s">
        <v>2611</v>
      </c>
      <c r="M516" s="11" t="s">
        <v>42</v>
      </c>
      <c r="N516" s="8" t="s">
        <v>2612</v>
      </c>
      <c r="O516" s="27" t="s">
        <v>2609</v>
      </c>
      <c r="P516" s="18"/>
      <c r="Q516" s="22"/>
      <c r="R516" s="18"/>
      <c r="S516" s="18"/>
      <c r="T516" s="18"/>
      <c r="U516" s="18"/>
      <c r="V516" s="18"/>
      <c r="W516" s="18"/>
      <c r="X516" s="22"/>
      <c r="Y516" s="20" t="s">
        <v>2603</v>
      </c>
      <c r="Z516" s="21" t="str">
        <f t="shared" si="1"/>
        <v>{
    "id": "M3-G-1a-E-2-BR",
    "stimulus": "&lt;p&gt;Escreva o nome dos seguintes elementos.&lt;/p&gt;",
    "template": "&lt;table style=\"width: 100%;border:none;\"&gt;&lt;tbody&gt;&lt;tr&gt;&lt;td style=\"width: 25%; text-align: center;border:none;\"&gt;&lt;img src='https://blueberry-assets.oneclick.es/{{Q2}}'&gt;&lt;/td&gt;&lt;td style=\"width: 25%; text-align: center;border:none;\"&gt;&lt;img src='https://blueberry-assets.oneclick.es/{{Q1}}'&gt;&lt;/td&gt;&lt;td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
    "hint": "&lt;p&gt;Retas, semirretas e segmentos de reta diferem-se em como estão delimitados os seus pontos de extremidade.&lt;/p&gt;",
    "feedback": "&lt;p&gt;Uma &lt;b&gt;reta&lt;/b&gt; é uma sucessão de pontos na mesma direção sem começo nem fim. Uma &lt;b&gt;semirreta&lt;/b&gt; começa em um ponto e continua infinitamente. Um &lt;b&gt;segmento de reta&lt;/b&gt; é uma parte da reta delimitada por dois pontos.&lt;/p&gt;",
    "seed": {
        "parameters": [
            {
                "name": "Q1",
                "label": null,
                "list": [
                    "M3_G_1a_1.svg",
                    "M3_G_1a_2.svg"
                ]
            },
            {
                "name": "Q2",
                "label": null,
                "list": [
                    "M3_G_1a_3.svg",
                    "M3_G_1a_4.svg"
                ]
            },
            {
                "name": "Q3",
                "label": null,
                "list": [
                    "M3_G_1a_5.svg",
                    "M3_G_1a_6.svg"
                ]
            }
        ],
        "calculated": [
            {
                "name": "A1",
                "label": "Semirreta",
                "function": ""
            },
            {
                "name": "A2",
                "label": "Reta",
                "function": ""
            },
            {
                "name": "A3",
                "label": "Segmento de reta",
                "function": ""
            }
        ],
        "uniques": true
    },
    "algorithm": {
        "name": "calculateOperation",
        "template": "Cloze with text"
    }
}</v>
      </c>
      <c r="AA516" s="21" t="s">
        <v>2613</v>
      </c>
      <c r="AB516" s="22" t="str">
        <f t="shared" si="2"/>
        <v>M3-G-1a-E-2</v>
      </c>
      <c r="AC516" s="22" t="str">
        <f t="shared" si="3"/>
        <v>M3-G-1a-E-2-BR</v>
      </c>
      <c r="AD516" s="20" t="s">
        <v>47</v>
      </c>
      <c r="AE516" s="24"/>
      <c r="AF516" s="9" t="s">
        <v>48</v>
      </c>
      <c r="AG516" s="9" t="s">
        <v>49</v>
      </c>
    </row>
    <row r="517" ht="112.5" customHeight="1">
      <c r="A517" s="9" t="s">
        <v>2598</v>
      </c>
      <c r="B517" s="69" t="s">
        <v>2599</v>
      </c>
      <c r="C517" s="9" t="s">
        <v>50</v>
      </c>
      <c r="D517" s="10" t="s">
        <v>36</v>
      </c>
      <c r="E517" s="11"/>
      <c r="F517" s="12" t="s">
        <v>2605</v>
      </c>
      <c r="G517" s="12"/>
      <c r="H517" s="19"/>
      <c r="I517" s="11" t="s">
        <v>481</v>
      </c>
      <c r="J517" s="11" t="s">
        <v>52</v>
      </c>
      <c r="K517" s="12" t="s">
        <v>2606</v>
      </c>
      <c r="L517" s="45" t="s">
        <v>2614</v>
      </c>
      <c r="M517" s="11" t="s">
        <v>42</v>
      </c>
      <c r="N517" s="8" t="s">
        <v>2615</v>
      </c>
      <c r="O517" s="27" t="s">
        <v>2609</v>
      </c>
      <c r="P517" s="18"/>
      <c r="Q517" s="22"/>
      <c r="R517" s="18"/>
      <c r="S517" s="18"/>
      <c r="T517" s="18"/>
      <c r="U517" s="18"/>
      <c r="V517" s="18"/>
      <c r="W517" s="18"/>
      <c r="X517" s="22"/>
      <c r="Y517" s="20" t="s">
        <v>2603</v>
      </c>
      <c r="Z517" s="21" t="str">
        <f t="shared" si="1"/>
        <v>{
    "id": "M3-G-1a-E-3-BR",
    "stimulus": "&lt;p&gt;Escreva o nome dos seguintes elementos.&lt;/p&gt;",
    "template": "&lt;table style=\"width: 100%;border:none;\"&gt;&lt;tbody&gt;&lt;tr&gt;&lt;td style=\"width: 25%; text-align: center;border:none;\"&gt;&lt;img src='https://blueberry-assets.oneclick.es/{{Q3}}'&gt;&lt;/td&gt;&lt;td style=\"width: 25%; text-align: center;border:none;\"&gt;&lt;img src='https://blueberry-assets.oneclick.es/{{Q1}}'&gt;&lt;/td&gt;&lt;td style=\"width: 25%; text-align: center;border:none;\"&gt;&lt;img src='https://blueberry-assets.oneclick.es/{{Q2}}'&gt;&lt;/td&gt;&lt;/tr&gt;&lt;tr&gt;&lt;td style=\"width: 25%; text-align: center;border:none;\"&gt;{{response}}&lt;/td&gt;&lt;td style=\"width: 25%; text-align: center;border:none;\"&gt;{{response}}&lt;/td&gt;&lt;td style=\"width: 25%; text-align: center;border:none;\"&gt;{{response}}&lt;/td&gt;&lt;/tr&gt;&lt;/tbody&gt;&lt;/table&gt;",
    "hint": "&lt;p&gt;Retas, semirretas e segmentos de reta diferem-se em como estão delimitados os seus pontos de extremidade.&lt;/p&gt;",
    "feedback": "&lt;p&gt;Uma &lt;b&gt;reta&lt;/b&gt; é uma sucessão de pontos na mesma direção sem começo nem fim. Uma &lt;b&gt;semirreta&lt;/b&gt; começa em um ponto e continua infinitamente. Um &lt;b&gt;segmento de reta&lt;/b&gt; é uma parte da reta delimitada por dois pontos.&lt;/p&gt;",
    "seed": {
        "parameters": [
            {
                "name": "Q1",
                "label": null,
                "list": [
                    "M3_G_1a_1.svg",
                    "M3_G_1a_2.svg"
                ]
            },
            {
                "name": "Q2",
                "label": null,
                "list": [
                    "M3_G_1a_3.svg",
                    "M3_G_1a_4.svg"
                ]
            },
            {
                "name": "Q3",
                "label": null,
                "list": [
                    "M3_G_1a_5.svg",
                    "M3_G_1a_6.svg"
                ]
            }
        ],
        "calculated": [
            {
                "name": "A1",
                "label": "Segmento de reta",
                "function": ""
            },
            {
                "name": "A2",
                "label": "Reta",
                "function": ""
            },
            {
                "name": "A3",
                "label": "Semirreta",
                "function": ""
            }
        ],
        "uniques": true
    },
    "algorithm": {
        "name": "calculateOperation",
        "template": "Cloze with text"
    }
}</v>
      </c>
      <c r="AA517" s="28" t="s">
        <v>2616</v>
      </c>
      <c r="AB517" s="22" t="str">
        <f t="shared" si="2"/>
        <v>M3-G-1a-E-3</v>
      </c>
      <c r="AC517" s="22" t="str">
        <f t="shared" si="3"/>
        <v>M3-G-1a-E-3-BR</v>
      </c>
      <c r="AD517" s="20" t="s">
        <v>47</v>
      </c>
      <c r="AE517" s="24"/>
      <c r="AF517" s="9" t="s">
        <v>48</v>
      </c>
      <c r="AG517" s="9" t="s">
        <v>49</v>
      </c>
    </row>
    <row r="518" ht="112.5" customHeight="1">
      <c r="A518" s="9" t="s">
        <v>2617</v>
      </c>
      <c r="B518" s="69" t="s">
        <v>2618</v>
      </c>
      <c r="C518" s="9" t="s">
        <v>35</v>
      </c>
      <c r="D518" s="10" t="s">
        <v>36</v>
      </c>
      <c r="E518" s="11"/>
      <c r="F518" s="13" t="s">
        <v>2619</v>
      </c>
      <c r="G518" s="13"/>
      <c r="H518" s="12"/>
      <c r="I518" s="11" t="s">
        <v>481</v>
      </c>
      <c r="J518" s="11" t="s">
        <v>1499</v>
      </c>
      <c r="K518" s="12" t="s">
        <v>113</v>
      </c>
      <c r="L518" s="12" t="s">
        <v>113</v>
      </c>
      <c r="M518" s="11" t="s">
        <v>42</v>
      </c>
      <c r="N518" s="13" t="s">
        <v>2620</v>
      </c>
      <c r="O518" s="13" t="s">
        <v>2621</v>
      </c>
      <c r="P518" s="18"/>
      <c r="Q518" s="22"/>
      <c r="R518" s="18"/>
      <c r="S518" s="18"/>
      <c r="T518" s="18"/>
      <c r="U518" s="18"/>
      <c r="V518" s="18"/>
      <c r="W518" s="18"/>
      <c r="X518" s="22"/>
      <c r="Y518" s="20" t="s">
        <v>2603</v>
      </c>
      <c r="Z518" s="21" t="str">
        <f t="shared" si="1"/>
        <v>{"id":"M3-G-1b-I-1-BR","stimulus":"&lt;p&gt;Indique se as afirmações sobre a figura são verdadeiras ou falsas.&lt;/p&gt;&lt;div style=\"display:flex; justify-content:center;\"&gt;&lt;div class=\"lemo-fixed-to-responsive\" style=\"max-width: 400px;max-height: 797px;position: relative;width: 100%;display: inline-block;\"&gt;\n\t&lt;img src=\"https://blueberry-assets.oneclick.es/M3_G_1b_1.svg\" alt=\"\" tabindex=\"0\"&gt;&lt;/img&gt;\n\t&lt;div class=\"lemo-graphie-container\" style=\"position: absolute;top: 0;left: 0;width: 100%;height: 100%;\"&gt;\n\t\t&lt;div class=\"lemo-graphie\" style=\"position: relative; width: 100%; height: 100%;\"&gt;\n\t\t\t&lt;span class=\"lemo-graphie-label\" style=\"position: absolute; left: 6%; top: 44.0414%;\"&gt;&lt;i&gt;b&lt;/i&gt;&lt;/span&gt;\n\t\t\t&lt;span class=\"lemo-graphie-label\" style=\"position: absolute; left: 92%; top: 17.5%;\"&gt;&lt;i&gt;a&lt;/i&gt;&lt;/span&gt;\n\t\t\t&lt;span class=\"lemo-graphie-label\" style=\"position: absolute; left: 46.5%; top: 3%;\"&gt;&lt;i&gt;c&lt;/i&gt;&lt;/span&gt;\n\t\t\t&lt;span class=\"lemo-graphie-label\" style=\"position: absolute; left: 31%; top: 3%;\"&gt;&lt;i&gt;d&lt;/i&gt;&lt;/span&gt;\n\t\t&lt;/div&gt;\n\t&lt;/div&gt;\n&lt;/div&gt;&lt;/div&gt;","hint":"&lt;p&gt;As retas secantes (perpendiculares ou oblíquas) têm um ponto comum, enquanto as retas paralelas não têm ponto em comum.&lt;/p&gt;","feedback":"&lt;p&gt;As &lt;b&gt;retas paralelas&lt;/b&gt; não têm ponto em comum, enquanto as &lt;b&gt;retas secantes&lt;/b&gt; possuem um ponto em comum. As retas secantes podem ser &lt;b&gt;perpendiculares&lt;/b&gt; se o encontro entre elas formar 4 ângulos iguais ou &lt;b&gt;oblíquas&lt;/b&gt; se o encontro entre elas formar ângulos diferentes.&lt;/p&gt;","seed":{"parameters":[],"calculated":[{"name":"A1","label":"A reta &lt;i&gt;d&lt;/i&gt; é perpendicular à reta &lt;i&gt;b.&lt;/i&gt;","function":""},{"name":"A2","label":"A reta &lt;i&gt;b&lt;/i&gt; é perpendicular à reta &lt;i&gt;c.&lt;/i&gt;","function":""},{"name":"A3","label":"A reta &lt;i&gt;c&lt;/i&gt; é paralela à reta &lt;i&gt;d.&lt;/i&gt;","function":""},{"name":"A4","label":"A reta &lt;i&gt;a&lt;/i&gt; é oblíqua à reta &lt;i&gt;b.&lt;/i&gt;","function":""},{"name":"A5","label":"A reta &lt;i&gt;a&lt;/i&gt; é secante à reta &lt;i&gt;b.&lt;/i&gt;","function":""},{"name":"A6","label":"A reta &lt;i&gt;a&lt;/i&gt; é paralela à reta &lt;i&gt;b.&lt;/i&gt;","function":"","incorrect":true,"feedback":"&lt;p&gt;As retas &lt;i&gt;a&lt;/i&gt; e &lt;i&gt;b&lt;/i&gt; não são paralelas, pois elas têm um ponto em comum.&lt;/p&gt;"},{"name":"A7","label":"A reta &lt;i&gt;d&lt;/i&gt; é perpendicular à reta &lt;i&gt;a.&lt;/i&gt;","function":"","incorrect":true,"feedback":"&lt;p&gt;As retas &lt;i&gt;d&lt;/i&gt; e &lt;i&gt;a&lt;/i&gt; não são perpendiculares, pois formam entre si 4 ângulos que não são iguais.&lt;/p&gt;"},{"name":"A8","label":"A reta &lt;i&gt;c&lt;/i&gt; é oblíqua à reta &lt;i&gt;d.&lt;/i&gt;","function":"","incorrect":true,"feedback":"&lt;p&gt;As retas &lt;i&gt;c&lt;/i&gt; e &lt;i&gt;d&lt;/i&gt; não são oblíquas, pois elas não têm ponto em comum.&lt;/p&gt;"},{"name":"A9","label":"A reta &lt;i&gt;c&lt;/i&gt; é secante à reta &lt;i&gt;d.&lt;/i&gt;","function":"","incorrect":true,"feedback":"&lt;p&gt;As retas &lt;i&gt;c&lt;/i&gt; e &lt;i&gt;d&lt;/i&gt; não são secantes, pois elas não têm ponto em comum.&lt;/p&gt;"},{"name":"A10","label":"A reta &lt;i&gt;b&lt;/i&gt; é oblíqua à reta &lt;i&gt;d.&lt;/i&gt;","function":"","incorrect":true,"feedback":"&lt;p&gt;As retas &lt;i&gt;b&lt;/i&gt; e &lt;i&gt;d&lt;/i&gt; não são oblíquas, pois elas formam entre si 4 ângulos iguais.&lt;/p&gt;"}],"uniques":true},"algorithm":{"name":"trueFalse","template":"Choice matrix – inline","params":{"countCorrect":2,"countIncorrect":1,"showCheckIcon":false,"options":["Verdadero","Falso"]}}}</v>
      </c>
      <c r="AA518" s="28" t="s">
        <v>2622</v>
      </c>
      <c r="AB518" s="22" t="str">
        <f t="shared" si="2"/>
        <v>M3-G-1b-I-1</v>
      </c>
      <c r="AC518" s="22" t="str">
        <f t="shared" si="3"/>
        <v>M3-G-1b-I-1-BR</v>
      </c>
      <c r="AD518" s="20" t="s">
        <v>47</v>
      </c>
      <c r="AE518" s="24"/>
      <c r="AF518" s="9" t="s">
        <v>48</v>
      </c>
      <c r="AG518" s="9" t="s">
        <v>49</v>
      </c>
    </row>
    <row r="519" ht="112.5" customHeight="1">
      <c r="A519" s="9" t="s">
        <v>2617</v>
      </c>
      <c r="B519" s="69" t="s">
        <v>2618</v>
      </c>
      <c r="C519" s="9" t="s">
        <v>35</v>
      </c>
      <c r="D519" s="10" t="s">
        <v>36</v>
      </c>
      <c r="E519" s="11"/>
      <c r="F519" s="13" t="s">
        <v>2623</v>
      </c>
      <c r="G519" s="13"/>
      <c r="H519" s="12"/>
      <c r="I519" s="11" t="s">
        <v>481</v>
      </c>
      <c r="J519" s="11" t="s">
        <v>1499</v>
      </c>
      <c r="K519" s="12" t="s">
        <v>113</v>
      </c>
      <c r="L519" s="12" t="s">
        <v>113</v>
      </c>
      <c r="M519" s="11" t="s">
        <v>42</v>
      </c>
      <c r="N519" s="13" t="s">
        <v>2620</v>
      </c>
      <c r="O519" s="13" t="s">
        <v>2624</v>
      </c>
      <c r="P519" s="18"/>
      <c r="Q519" s="22"/>
      <c r="R519" s="18"/>
      <c r="S519" s="18"/>
      <c r="T519" s="18"/>
      <c r="U519" s="18"/>
      <c r="V519" s="18"/>
      <c r="W519" s="18"/>
      <c r="X519" s="22"/>
      <c r="Y519" s="20" t="s">
        <v>2603</v>
      </c>
      <c r="Z519" s="21" t="str">
        <f t="shared" si="1"/>
        <v>{"id":"M3-G-1b-I-2-BR","stimulus":"&lt;p&gt;Indique se as afirmações sobre a figura são verdadeiras ou falsas.&lt;/p&gt;&lt;div style=\"display:flex; justify-content:center;\"&gt;&lt;div class=\"lemo-fixed-to-responsive\" style=\"max-width: 400px;max-height: 300px;position: relative;width: 100%;display: inline-block;\"&gt;\n\t&lt;img src=\"https://blueberry-assets.oneclick.es/M3_G_1b_2.svg\" alt=\"\" tabindex=\"0\"&gt;&lt;/img&gt;\n\t&lt;div class=\"lemo-graphie-container\" style=\"position: absolute;top: 0;left: 0;width: 100%;height: 100%;\"&gt;\n\t\t&lt;div class=\"lemo-graphie\" style=\"position: relative; width: 100%; height: 100%;\"&gt;\n\t\t\t&lt;span class=\"lemo-graphie-label\" style=\"position: absolute; left: 21%; top: 9%;\"&gt;&lt;i&gt;a&lt;/i&gt;&lt;/span&gt;\n\t\t\t&lt;span class=\"lemo-graphie-label\" style=\"position: absolute; left: 44.5%; top: 7%;\"&gt;&lt;i&gt;c&lt;/i&gt;&lt;/span&gt;\n\t\t\t&lt;span class=\"lemo-graphie-label\" style=\"position: absolute; left: 8%; top: 49%;\"&gt;&lt;i&gt;d&lt;/i&gt;&lt;/span&gt;\n\t\t\t&lt;span class=\"lemo-graphie-label\" style=\"position: absolute; left: 60.7002%; top: 7%;\"&gt;&lt;i&gt;b&lt;/i&gt;&lt;/span&gt;\n\t\t&lt;/div&gt;\n\t&lt;/div&gt;\n&lt;/div&gt;&lt;/div&gt;","hint":"&lt;p&gt;As retas secantes (perpendiculares ou oblíquas) têm um ponto comum, enquanto as retas paralelas não têm ponto em comum.&lt;/p&gt;","feedback":"&lt;p&gt;As &lt;b&gt;retas paralelas&lt;/b&gt; não têm ponto em comum, enquanto as &lt;b&gt;retas secantes&lt;/b&gt; possuem um ponto em comum. As retas secantes podem ser &lt;b&gt;perpendiculares&lt;/b&gt; se o encontro entre elas formar 4 ângulos iguais ou &lt;b&gt;oblíquas&lt;/b&gt; se o encontro entre elas formar ângulos diferentes.&lt;/p&gt;","seed":{"parameters":[],"calculated":[{"name":"A1","label":"A reta &lt;i&gt;b&lt;/i&gt; é secante à reta &lt;i&gt;d.&lt;/i&gt;","function":""},{"name":"A2","label":"A reta &lt;i&gt;b&lt;/i&gt; é paralela à reta &lt;i&gt;c.&lt;/i&gt;","function":""},{"name":"A3","label":"A reta &lt;i&gt;c&lt;/i&gt; é perpendicular à reta &lt;i&gt;d.&lt;/i&gt;","function":""},{"name":"A4","label":"A reta &lt;i&gt;a&lt;/i&gt; é secante à reta &lt;i&gt;b.&lt;/i&gt;","function":""},{"name":"A5","label":"A reta &lt;i&gt;a&lt;/i&gt; é paralela à reta &lt;i&gt;d.&lt;/i&gt;","function":"","incorrect":true,"feedback":"&lt;p&gt;As retas &lt;i&gt;a&lt;/i&gt; e &lt;i&gt;d&lt;/i&gt; não são paralelas, pois elas possuem um ponto em comum.&lt;/p&gt;"},{"name":"A6","label":"A reta &lt;i&gt;d&lt;/i&gt; é perpendicular à reta &lt;i&gt;a&lt;/i&gt;","function":"","incorrect":true,"feedback":"&lt;p&gt;As retas &lt;i&gt;d&lt;/i&gt; e &lt;i&gt;a&lt;/i&gt; não são perpendiculares, pois elas não formam 4 ângulos iguais.&lt;/p&gt;"},{"name":"A7","label":"A reta &lt;i&gt;c&lt;/i&gt; é oblíqua à reta &lt;i&gt;d.&lt;/i&gt;","function":"","incorrect":true,"feedback":"&lt;p&gt;As retas &lt;i&gt;c&lt;/i&gt; e &lt;i&gt;d&lt;/i&gt; não são oblíquas, pois elas formam 4 ângulos iguais.&lt;/p&gt;"},{"name":"A8","label":"A reta &lt;i&gt;d&lt;/i&gt; é paralela à reta &lt;i&gt;b.&lt;/i&gt;","function":"","incorrect":true,"feedback":"&lt;p&gt;As retas &lt;i&gt;d&lt;/i&gt; e &lt;i&gt;b&lt;/i&gt; não são oblíquas, pois elas formam 4 ângulos iguais.&lt;/p&gt;"}],"uniques":true},"algorithm":{"name":"trueFalse","template":"Choice matrix – inline","params":{"countCorrect":2,"countIncorrect":1,"showCheckIcon":false,"options":["Verdadeira","Falsa"]}}}</v>
      </c>
      <c r="AA519" s="28" t="s">
        <v>2625</v>
      </c>
      <c r="AB519" s="22" t="str">
        <f t="shared" si="2"/>
        <v>M3-G-1b-I-2</v>
      </c>
      <c r="AC519" s="22" t="str">
        <f t="shared" si="3"/>
        <v>M3-G-1b-I-2-BR</v>
      </c>
      <c r="AD519" s="20" t="s">
        <v>47</v>
      </c>
      <c r="AE519" s="9"/>
      <c r="AF519" s="9" t="s">
        <v>48</v>
      </c>
      <c r="AG519" s="9" t="s">
        <v>49</v>
      </c>
    </row>
    <row r="520" ht="112.5" customHeight="1">
      <c r="A520" s="9" t="s">
        <v>2617</v>
      </c>
      <c r="B520" s="69" t="s">
        <v>2618</v>
      </c>
      <c r="C520" s="9" t="s">
        <v>50</v>
      </c>
      <c r="D520" s="10" t="s">
        <v>36</v>
      </c>
      <c r="E520" s="11"/>
      <c r="F520" s="13" t="s">
        <v>2626</v>
      </c>
      <c r="G520" s="13"/>
      <c r="H520" s="19" t="s">
        <v>2627</v>
      </c>
      <c r="I520" s="11" t="s">
        <v>481</v>
      </c>
      <c r="J520" s="11" t="s">
        <v>52</v>
      </c>
      <c r="K520" s="12" t="s">
        <v>113</v>
      </c>
      <c r="L520" s="13" t="s">
        <v>2628</v>
      </c>
      <c r="M520" s="11" t="s">
        <v>42</v>
      </c>
      <c r="N520" s="12" t="s">
        <v>2629</v>
      </c>
      <c r="O520" s="13" t="s">
        <v>2630</v>
      </c>
      <c r="P520" s="18"/>
      <c r="Q520" s="22"/>
      <c r="R520" s="18"/>
      <c r="S520" s="18"/>
      <c r="T520" s="18"/>
      <c r="U520" s="18"/>
      <c r="V520" s="18"/>
      <c r="W520" s="18"/>
      <c r="X520" s="22"/>
      <c r="Y520" s="20" t="s">
        <v>2603</v>
      </c>
      <c r="Z520" s="21" t="str">
        <f t="shared" si="1"/>
        <v>{
    "id": "M3-G-1b-E-1-BR",
    "stimulus": "&lt;p&gt;Em cada caso, escreva qual é a posição relativa entre as retas.&lt;/p&gt;",
    "template": "&lt;table style=\"width: 100%;\"&gt;&lt;tbody&gt;&lt;tr&gt;&lt;td style=\"width: 33.3333%; text-align: center; border: none;\"&gt;&lt;div style=\"display: inline-block;\"&gt;&lt;img src=\"https://blueberry-assets.oneclick.es/{{Q1}}\" width=\"300\"&gt;&lt;/img&gt;&lt;/div&gt;&lt;/td&gt;&lt;td style=\"width: 33.3333%; text-align: center; border: none;\"&gt;&lt;div style=\"display: inline-block;\"&gt;&lt;img src=\"https://blueberry-assets.oneclick.es/{{Q2}}\" width=\"300\"&gt;&lt;/img&gt;&lt;/div&gt;&lt;/td&gt;&lt;td style=\"width: 33.3333%; text-align: center; border: none;\"&gt;&lt;div style=\"display: inline-block;\"&gt;&lt;img src=\"https://blueberry-assets.oneclick.es/{{Q3}}\" width=\"300\"&gt;&lt;/img&gt;&lt;/div&gt;&lt;/td&gt;&lt;/tr&gt;&lt;tr&gt;&lt;td style=\"width: 33.3333%; text-align: center; border: none;\"&gt;Retas {{response}}&lt;/td&gt;&lt;td style=\"width: 33.3333%; text-align: center; border: none;\"&gt;Retas {{response}}&lt;/td&gt;&lt;td style=\"width: 33.3333%; text-align: center; border: none;\"&gt;Retas {{response}}&lt;/td&gt;&lt;/tr&gt;&lt;/tbody&gt;&lt;/table&gt;",
    "feedback": "&lt;p&gt;As &lt;b&gt;reta paralelas&lt;/b&gt; não têm pontos em comum, as &lt;b&gt;retas perpendiculares&lt;/b&gt; se cruzam em um ponto formando 4 ângulos iguais de 90° e as &lt;b&gt;retas oblíquas&lt;/b&gt; se cruzam em um ponto formando ângulos diferentes de 90°.&lt;/p&gt;",
    "hint": "&lt;p&gt;As retas podem ser paralelas ou concorrentes. As retas concorrentes podem ser perpendiculares ou oblíquas.&lt;/p&gt;",
    "seed": {
        "parameters": [
            {
                "name": "Q1",
                "label": null,
                "list": [
                    "M3_G_1b_3.svg",
                    "M3_G_1b_4.svg"
                ]
            },
            {
                "name": "Q2",
                "label": null,
                "list": [
                    "M3_G_1b_5.svg",
                    "M3_G_1b_6.svg"
                ]
            },
            {
                "name": "Q3",
                "label": null,
                "list": [
                    "M3_G_1b_7.svg",
                    "M3_G_1b_8.svg"
                ]
            }
        ],
        "calculated": [
            {
                "name": "A1",
                "label": "{{function}}",
                "function": "paralelas"
            },
            {
                "name": "A2",
                "label": "{{function}}",
                "function": "oblíquas"
            },
            {
                "name": "A3",
                "label": "{{function}}",
                "function": "perpendiculares"
            }
        ],
        "uniques": true
    },
    "algorithm": {
        "name": "calculateOperation",
        "template": "Cloze with text"
    }
}</v>
      </c>
      <c r="AA520" s="28" t="s">
        <v>2631</v>
      </c>
      <c r="AB520" s="22" t="str">
        <f t="shared" si="2"/>
        <v>M3-G-1b-E-1</v>
      </c>
      <c r="AC520" s="22" t="str">
        <f t="shared" si="3"/>
        <v>M3-G-1b-E-1-BR</v>
      </c>
      <c r="AD520" s="20" t="s">
        <v>47</v>
      </c>
      <c r="AE520" s="24"/>
      <c r="AF520" s="9" t="s">
        <v>48</v>
      </c>
      <c r="AG520" s="9" t="s">
        <v>49</v>
      </c>
    </row>
    <row r="521" ht="112.5" customHeight="1">
      <c r="A521" s="9" t="s">
        <v>2617</v>
      </c>
      <c r="B521" s="69" t="s">
        <v>2618</v>
      </c>
      <c r="C521" s="9" t="s">
        <v>50</v>
      </c>
      <c r="D521" s="10" t="s">
        <v>36</v>
      </c>
      <c r="E521" s="11"/>
      <c r="F521" s="13" t="s">
        <v>2632</v>
      </c>
      <c r="G521" s="13"/>
      <c r="H521" s="19"/>
      <c r="I521" s="11" t="s">
        <v>481</v>
      </c>
      <c r="J521" s="11" t="s">
        <v>52</v>
      </c>
      <c r="K521" s="12" t="s">
        <v>113</v>
      </c>
      <c r="L521" s="13" t="s">
        <v>2633</v>
      </c>
      <c r="M521" s="11" t="s">
        <v>42</v>
      </c>
      <c r="N521" s="12" t="s">
        <v>2629</v>
      </c>
      <c r="O521" s="13" t="s">
        <v>2630</v>
      </c>
      <c r="P521" s="18"/>
      <c r="Q521" s="22"/>
      <c r="R521" s="18"/>
      <c r="S521" s="18"/>
      <c r="T521" s="18"/>
      <c r="U521" s="18"/>
      <c r="V521" s="18"/>
      <c r="W521" s="18"/>
      <c r="X521" s="22"/>
      <c r="Y521" s="20" t="s">
        <v>2603</v>
      </c>
      <c r="Z521" s="21" t="str">
        <f t="shared" si="1"/>
        <v>{
    "id": "M3-G-1b-E-2-BR",
    "stimulus": "&lt;p&gt;Em cada caso, escreva qual é a posição relativa entre as retas.&lt;/p&gt;",
    "template": "&lt;table style=\"width: 100%;\"&gt;&lt;tbody&gt;&lt;tr&gt;&lt;td style=\"width: 33.3333%; text-align: center; border: none;\"&gt;&lt;div style=\"display: inline-block;\"&gt;&lt;img src=\"https://blueberry-assets.oneclick.es/{{Q3}}\" width=\"300\"&gt;&lt;/img&gt;&lt;/div&gt;&lt;/td&gt;&lt;td style=\"width: 33.3333%; text-align: center; border: none;\"&gt;&lt;div style=\"display: inline-block;\"&gt;&lt;img src=\"https://blueberry-assets.oneclick.es/{{Q1}}\" width=\"300\"&gt;&lt;/img&gt;&lt;/div&gt;&lt;/td&gt;&lt;td style=\"width: 33.3333%; text-align: center; border: none;\"&gt;&lt;div style=\"display: inline-block;\"&gt;&lt;img src=\"https://blueberry-assets.oneclick.es/{{Q2}}\" width=\"300\"&gt;&lt;/img&gt;&lt;/div&gt;&lt;/td&gt;&lt;/tr&gt;&lt;tr&gt;&lt;td style=\"width: 33.3333%; text-align: center; border: none;\"&gt;Retas {{response}}&lt;/td&gt;&lt;td style=\"width: 33.3333%; text-align: center; border: none;\"&gt;Retas {{response}}&lt;/td&gt;&lt;td style=\"width: 33.3333%; text-align: center; border: none;\"&gt;Retas {{response}}&lt;/td&gt;&lt;/tr&gt;&lt;/tbody&gt;&lt;/table&gt;",
    "feedback": "&lt;p&gt;As &lt;b&gt;reta paralelas&lt;/b&gt; não têm pontos em comum, as &lt;b&gt;retas perpendiculares&lt;/b&gt; se cruzam em um ponto formando 4 ângulos iguais de 90° e as &lt;b&gt;retas oblíquas&lt;/b&gt; se cruzam em um ponto formando ângulos diferentes de 90°.&lt;/p&gt;",
    "hint": "&lt;p&gt;As retas podem ser paralelas ou concorrentes. As retas concorrentes podem ser perpendiculares ou oblíquas.&lt;/p&gt;",
    "seed": {
        "parameters": [
            {
                "name": "Q1",
                "label": null,
                "list": [
                    "M3_G_1b_3.svg",
                    "M3_G_1b_4.svg"
                ]
            },
            {
                "name": "Q2",
                "label": null,
                "list": [
                    "M3_G_1b_5.svg",
                    "M3_G_1b_6.svg"
                ]
            },
            {
                "name": "Q3",
                "label": null,
                "list": [
                    "M3_G_1b_7.svg",
                    "M3_G_1b_8.svg"
                ]
            }
        ],
        "calculated": [
            {
                "name": "A1",
                "label": "{{function}}",
                "function": "perpendiculares"
            },
            {
                "name": "A2",
                "label": "{{function}}",
                "function": "paralelas"
            },
            {
                "name": "A3",
                "label": "{{function}}",
                "function": "oblíquas"
            }
        ],
        "uniques": true
    },
    "algorithm": {
        "name": "calculateOperation",
        "template": "Cloze with text"
    }
}</v>
      </c>
      <c r="AA521" s="28" t="s">
        <v>2634</v>
      </c>
      <c r="AB521" s="22" t="str">
        <f t="shared" si="2"/>
        <v>M3-G-1b-E-2</v>
      </c>
      <c r="AC521" s="22" t="str">
        <f t="shared" si="3"/>
        <v>M3-G-1b-E-2-BR</v>
      </c>
      <c r="AD521" s="20" t="s">
        <v>47</v>
      </c>
      <c r="AE521" s="24"/>
      <c r="AF521" s="9" t="s">
        <v>48</v>
      </c>
      <c r="AG521" s="9" t="s">
        <v>49</v>
      </c>
    </row>
    <row r="522" ht="112.5" customHeight="1">
      <c r="A522" s="9" t="s">
        <v>2617</v>
      </c>
      <c r="B522" s="69" t="s">
        <v>2618</v>
      </c>
      <c r="C522" s="9" t="s">
        <v>50</v>
      </c>
      <c r="D522" s="10" t="s">
        <v>36</v>
      </c>
      <c r="E522" s="11"/>
      <c r="F522" s="13" t="s">
        <v>2635</v>
      </c>
      <c r="G522" s="13"/>
      <c r="H522" s="19"/>
      <c r="I522" s="11" t="s">
        <v>481</v>
      </c>
      <c r="J522" s="11" t="s">
        <v>52</v>
      </c>
      <c r="K522" s="12" t="s">
        <v>113</v>
      </c>
      <c r="L522" s="13" t="s">
        <v>2636</v>
      </c>
      <c r="M522" s="11" t="s">
        <v>42</v>
      </c>
      <c r="N522" s="12" t="s">
        <v>2629</v>
      </c>
      <c r="O522" s="13" t="s">
        <v>2630</v>
      </c>
      <c r="P522" s="18"/>
      <c r="Q522" s="22"/>
      <c r="R522" s="18"/>
      <c r="S522" s="18"/>
      <c r="T522" s="18"/>
      <c r="U522" s="18"/>
      <c r="V522" s="18"/>
      <c r="W522" s="18"/>
      <c r="X522" s="22"/>
      <c r="Y522" s="20" t="s">
        <v>2603</v>
      </c>
      <c r="Z522" s="21" t="str">
        <f t="shared" si="1"/>
        <v>{
    "id": "M3-G-1b-E-3-BR",
    "stimulus": "&lt;p&gt;Em cada caso, escreva qual é a posição relativa entre as retas.&lt;/p&gt;",
    "template": "&lt;table style=\"width: 100%;\"&gt;&lt;tbody&gt;&lt;tr&gt;&lt;td style=\"width: 33.3333%; text-align: center; border: none;\"&gt;&lt;div style=\"display: inline-block;\"&gt;&lt;img src=\"https://blueberry-assets.oneclick.es/{{Q2}}\" width=\"300\"&gt;&lt;/img&gt;&lt;/div&gt;&lt;/td&gt;&lt;td style=\"width: 33.3333%; text-align: center; border: none;\"&gt;&lt;div style=\"display: inline-block;\"&gt;&lt;img src=\"https://blueberry-assets.oneclick.es/{{Q3}}\" width=\"300\"&gt;&lt;/img&gt;&lt;/div&gt;&lt;/td&gt;&lt;td style=\"width: 33.3333%; text-align: center; border: none;\"&gt;&lt;div style=\"display: inline-block;\"&gt;&lt;img src=\"https://blueberry-assets.oneclick.es/{{Q1}}\" width=\"300\"&gt;&lt;/img&gt;&lt;/div&gt;&lt;/td&gt;&lt;/tr&gt;&lt;tr&gt;&lt;td style=\"width: 33.3333%; text-align: center; border: none;\"&gt;Retas {{response}}&lt;/td&gt;&lt;td style=\"width: 33.3333%; text-align: center; border: none;\"&gt;Retas {{response}}&lt;/td&gt;&lt;td style=\"width: 33.3333%; text-align: center; border: none;\"&gt;Retas {{response}}&lt;/td&gt;&lt;/tr&gt;&lt;/tbody&gt;&lt;/table&gt;",
    "feedback": "&lt;p&gt;As &lt;b&gt;reta paralelas&lt;/b&gt; não têm pontos em comum, as &lt;b&gt;retas perpendiculares&lt;/b&gt; se cruzam em um ponto formando 4 ângulos iguais de 90° e as &lt;b&gt;retas oblíquas&lt;/b&gt; se cruzam em um ponto formando ângulos diferentes de 90°.&lt;/p&gt;",
    "hint": "&lt;p&gt;As retas podem ser paralelas ou concorrentes. As retas concorrentes podem ser perpendiculares ou oblíquas.&lt;/p&gt;",
    "seed": {
        "parameters": [
            {
                "name": "Q1",
                "label": null,
                "list": [
                    "M3_G_1b_3.svg",
                    "M3_G_1b_4.svg"
                ]
            },
            {
                "name": "Q2",
                "label": null,
                "list": [
                    "M3_G_1b_5.svg",
                    "M3_G_1b_6.svg"
                ]
            },
            {
                "name": "Q3",
                "label": null,
                "list": [
                    "M3_G_1b_7.svg",
                    "M3_G_1b_8.svg"
                ]
            }
        ],
        "calculated": [
            {
                "name": "A1",
                "label": "{{function}}",
                "function": "oblíquas"
            },
            {
                "name": "A2",
                "label": "{{function}}",
                "function": "perpendiculares"
            },
            {
                "name": "A3",
                "label": "{{function}}",
                "function": "paralelas"
            }
        ],
        "uniques": true
    },
    "algorithm": {
        "name": "calculateOperation",
        "template": "Cloze with text"
    }
}</v>
      </c>
      <c r="AA522" s="28" t="s">
        <v>2637</v>
      </c>
      <c r="AB522" s="22" t="str">
        <f t="shared" si="2"/>
        <v>M3-G-1b-E-3</v>
      </c>
      <c r="AC522" s="22" t="str">
        <f t="shared" si="3"/>
        <v>M3-G-1b-E-3-BR</v>
      </c>
      <c r="AD522" s="20" t="s">
        <v>47</v>
      </c>
      <c r="AE522" s="24"/>
      <c r="AF522" s="9" t="s">
        <v>48</v>
      </c>
      <c r="AG522" s="9" t="s">
        <v>49</v>
      </c>
    </row>
    <row r="523" ht="112.5" customHeight="1">
      <c r="A523" s="24" t="s">
        <v>2638</v>
      </c>
      <c r="B523" s="25" t="s">
        <v>2639</v>
      </c>
      <c r="C523" s="24" t="s">
        <v>35</v>
      </c>
      <c r="D523" s="10" t="s">
        <v>36</v>
      </c>
      <c r="E523" s="11"/>
      <c r="F523" s="23" t="s">
        <v>2640</v>
      </c>
      <c r="G523" s="23"/>
      <c r="H523" s="66"/>
      <c r="I523" s="24" t="s">
        <v>2641</v>
      </c>
      <c r="J523" s="24" t="s">
        <v>278</v>
      </c>
      <c r="K523" s="12" t="s">
        <v>113</v>
      </c>
      <c r="L523" s="12" t="s">
        <v>113</v>
      </c>
      <c r="M523" s="24" t="s">
        <v>42</v>
      </c>
      <c r="N523" s="25" t="s">
        <v>2642</v>
      </c>
      <c r="O523" s="23" t="s">
        <v>2643</v>
      </c>
      <c r="P523" s="18"/>
      <c r="Q523" s="22"/>
      <c r="R523" s="18"/>
      <c r="S523" s="18"/>
      <c r="T523" s="18"/>
      <c r="U523" s="18"/>
      <c r="V523" s="18"/>
      <c r="W523" s="18"/>
      <c r="X523" s="22"/>
      <c r="Y523" s="20" t="s">
        <v>2603</v>
      </c>
      <c r="Z523" s="21" t="str">
        <f t="shared" si="1"/>
        <v>{"id":"M3-G-14a-I-1-BR","stimulus":"&lt;p&gt;Observe a figura e selecione a resposta correta.&lt;/p&gt;&lt;div style=\"display:flex; justify-content:center;\"&gt;&lt;img src=\"https://blueberry-assets.oneclick.es/M3_G_14a_1.svg\" width=\"300\"&gt;&lt;/img&gt;&lt;/div&gt;","hint":"&lt;p&gt;As linhas são formadas por pontos. Se todos os pontos seguirem a mesma direção, é uma linha reta. Se não, é uma linha curva.&lt;/p&gt;","feedback":"&lt;p&gt;As linhas são formadas por pontos. Se todos os pontos seguirem a mesma direção, é uma linha reta. Se não, é uma linha curva.&lt;/p&gt;","seed":{"parameters":[],"calculated":[{"name":"A1","label":"A figura é formada por 10 linhas."},{"name":"A2","label":"A figura possui 6 linhas curvas."},{"name":"A3","label":"A figura possui 4 linhas retas."},{"name":"A4","label":"A figura possui 4 linhas curvas.","incorrect":true},{"name":"A5","label":"A figura possui 6 linhas retas.","incorrect":true},{"name":"A6","label":"A figura possui 4 linhas retas e 4 curvas.","incorrect":true}],"uniques":true},"algorithm":{"name":"trueFalse","template":"Multiple choice – standard","params":{"countCorrect":1,"countIncorrect":2,"showCheckIcon":true}}}</v>
      </c>
      <c r="AA523" s="21" t="s">
        <v>2644</v>
      </c>
      <c r="AB523" s="22" t="str">
        <f t="shared" si="2"/>
        <v>M3-G-14a-I-1</v>
      </c>
      <c r="AC523" s="22" t="str">
        <f t="shared" si="3"/>
        <v>M3-G-14a-I-1-BR</v>
      </c>
      <c r="AD523" s="22"/>
      <c r="AE523" s="24"/>
      <c r="AF523" s="9" t="s">
        <v>48</v>
      </c>
      <c r="AG523" s="9"/>
    </row>
    <row r="524" ht="112.5" customHeight="1">
      <c r="A524" s="24" t="s">
        <v>2638</v>
      </c>
      <c r="B524" s="25" t="s">
        <v>2639</v>
      </c>
      <c r="C524" s="24" t="s">
        <v>35</v>
      </c>
      <c r="D524" s="10" t="s">
        <v>36</v>
      </c>
      <c r="E524" s="11"/>
      <c r="F524" s="86" t="s">
        <v>2645</v>
      </c>
      <c r="G524" s="86"/>
      <c r="H524" s="66"/>
      <c r="I524" s="24" t="s">
        <v>2641</v>
      </c>
      <c r="J524" s="24" t="s">
        <v>278</v>
      </c>
      <c r="K524" s="12" t="s">
        <v>113</v>
      </c>
      <c r="L524" s="12" t="s">
        <v>113</v>
      </c>
      <c r="M524" s="24" t="s">
        <v>42</v>
      </c>
      <c r="N524" s="25" t="s">
        <v>2642</v>
      </c>
      <c r="O524" s="23" t="s">
        <v>2643</v>
      </c>
      <c r="P524" s="18"/>
      <c r="Q524" s="22"/>
      <c r="R524" s="18"/>
      <c r="S524" s="18"/>
      <c r="T524" s="18"/>
      <c r="U524" s="18"/>
      <c r="V524" s="18"/>
      <c r="W524" s="18"/>
      <c r="X524" s="22"/>
      <c r="Y524" s="20" t="s">
        <v>2603</v>
      </c>
      <c r="Z524" s="21" t="str">
        <f t="shared" si="1"/>
        <v>{"id":"M3-G-14a-I-2-BR","stimulus":"&lt;p&gt;Observe a figura e selecione a resposta correta.&lt;/p&gt;&lt;div style=\"display:flex; justify-content:center;\"&gt;&lt;img src=\"https://blueberry-assets.oneclick.es/M3_G_14a_2.svg\" width=\"400\"&gt;&lt;/img&gt;&lt;/div&gt;","hint":"&lt;p&gt;As linhas são formadas por pontos. Se todos os pontos seguirem a mesma direção, é uma linha reta. Se não, é uma linha curva.&lt;/p&gt;","feedback":"&lt;p&gt;As linhas são formadas por pontos. Se todos os pontos seguirem a mesma direção, é uma linha reta. Se não, é uma linha curva.&lt;/p&gt;","seed":{"parameters":[],"calculated":[{"name":"A1","label":"A figura é composta por 12 linhas."},{"name":"A2","label":"A figura possui 5 linhas curvas."},{"name":"A3","label":"A figura possui 7 linhas retas."},{"name":"A4","label":"A figura possui 7 linhas curvas.","incorrect":true},{"name":"A5","label":"A figura possui 5 linhas retas.","incorrect":true},{"name":"A6","label":"A figura possui 6 linhas retas e 6 linhas curvas.","incorrect":true}],"uniques":true},"algorithm":{"name":"trueFalse","template":"Multiple choice – standard","params":{"countCorrect":1,"countIncorrect":2,"showCheckIcon":true}}}</v>
      </c>
      <c r="AA524" s="21" t="s">
        <v>2646</v>
      </c>
      <c r="AB524" s="22" t="str">
        <f t="shared" si="2"/>
        <v>M3-G-14a-I-2</v>
      </c>
      <c r="AC524" s="22" t="str">
        <f t="shared" si="3"/>
        <v>M3-G-14a-I-2-BR</v>
      </c>
      <c r="AD524" s="22"/>
      <c r="AE524" s="24"/>
      <c r="AF524" s="9" t="s">
        <v>48</v>
      </c>
      <c r="AG524" s="9"/>
    </row>
    <row r="525" ht="112.5" customHeight="1">
      <c r="A525" s="24" t="s">
        <v>2638</v>
      </c>
      <c r="B525" s="25" t="s">
        <v>2639</v>
      </c>
      <c r="C525" s="24" t="s">
        <v>50</v>
      </c>
      <c r="D525" s="10" t="s">
        <v>36</v>
      </c>
      <c r="E525" s="11"/>
      <c r="F525" s="87" t="s">
        <v>2647</v>
      </c>
      <c r="G525" s="87"/>
      <c r="H525" s="66"/>
      <c r="I525" s="24" t="s">
        <v>2648</v>
      </c>
      <c r="J525" s="24" t="s">
        <v>156</v>
      </c>
      <c r="K525" s="12" t="s">
        <v>113</v>
      </c>
      <c r="L525" s="25" t="s">
        <v>2649</v>
      </c>
      <c r="M525" s="24" t="s">
        <v>42</v>
      </c>
      <c r="N525" s="25" t="s">
        <v>2642</v>
      </c>
      <c r="O525" s="23" t="s">
        <v>2643</v>
      </c>
      <c r="P525" s="18"/>
      <c r="Q525" s="22"/>
      <c r="R525" s="18"/>
      <c r="S525" s="18"/>
      <c r="T525" s="18"/>
      <c r="U525" s="18"/>
      <c r="V525" s="18"/>
      <c r="W525" s="18"/>
      <c r="X525" s="22"/>
      <c r="Y525" s="20" t="s">
        <v>2603</v>
      </c>
      <c r="Z525" s="21" t="str">
        <f t="shared" si="1"/>
        <v>{"id":"M3-G-14a-E-1-BR","stimulus":"&lt;p&gt;Observe a figura e complete a frase a seguir.&lt;/p&gt;&lt;div style=\"display:flex; justify-content:center;\"&gt;&lt;img src=\"https://blueberry-assets.oneclick.es/M3_G_14a_3.svg\" width=\"400\"&gt;&lt;/img&gt;&lt;/div&gt;","template":"&lt;p&gt;A figura possui {{response}} linhas curvas.&lt;/p&gt;","hint":"&lt;p&gt;As linhas são formadas por pontos. Se todos os pontos seguirem a mesma direção, é uma linha reta. Se não, é uma linha curva.&lt;/p&gt;","feedback":"&lt;p&gt;As linhas são formadas por pontos. Se todos os pontos seguirem a mesma direção, é uma linha reta. Se não, é uma linha curva.&lt;/p&gt;","seed":{"parameters":[],"calculated":[{"name":"A1","label":"{{function}}","function":"4"}],"uniques":true},"algorithm":{"name":"calculateOperation","params":{"method":"equivLiteral","keyboard":"NUMERICAL"}}}</v>
      </c>
      <c r="AA525" s="21" t="s">
        <v>2650</v>
      </c>
      <c r="AB525" s="22" t="str">
        <f t="shared" si="2"/>
        <v>M3-G-14a-E-1</v>
      </c>
      <c r="AC525" s="22" t="str">
        <f t="shared" si="3"/>
        <v>M3-G-14a-E-1-BR</v>
      </c>
      <c r="AD525" s="22"/>
      <c r="AE525" s="24"/>
      <c r="AF525" s="9" t="s">
        <v>48</v>
      </c>
      <c r="AG525" s="9"/>
    </row>
    <row r="526" ht="112.5" customHeight="1">
      <c r="A526" s="24" t="s">
        <v>2638</v>
      </c>
      <c r="B526" s="25" t="s">
        <v>2639</v>
      </c>
      <c r="C526" s="24" t="s">
        <v>50</v>
      </c>
      <c r="D526" s="10" t="s">
        <v>36</v>
      </c>
      <c r="E526" s="11"/>
      <c r="F526" s="87" t="s">
        <v>2651</v>
      </c>
      <c r="G526" s="87"/>
      <c r="H526" s="66"/>
      <c r="I526" s="24" t="s">
        <v>2648</v>
      </c>
      <c r="J526" s="24" t="s">
        <v>156</v>
      </c>
      <c r="K526" s="12" t="s">
        <v>113</v>
      </c>
      <c r="L526" s="25" t="s">
        <v>2652</v>
      </c>
      <c r="M526" s="24" t="s">
        <v>42</v>
      </c>
      <c r="N526" s="25" t="s">
        <v>2642</v>
      </c>
      <c r="O526" s="23" t="s">
        <v>2643</v>
      </c>
      <c r="P526" s="18"/>
      <c r="Q526" s="22"/>
      <c r="R526" s="18"/>
      <c r="S526" s="18"/>
      <c r="T526" s="18"/>
      <c r="U526" s="18"/>
      <c r="V526" s="18"/>
      <c r="W526" s="18"/>
      <c r="X526" s="22"/>
      <c r="Y526" s="20" t="s">
        <v>2603</v>
      </c>
      <c r="Z526" s="21" t="str">
        <f t="shared" si="1"/>
        <v>{"id":"M3-G-14a-E-2-BR","stimulus":"&lt;p&gt;Observe a figura e complete a frase a seguir.&lt;/p&gt;&lt;div style=\"display:flex; justify-content:center;\"&gt;&lt;img src=\"https://blueberry-assets.oneclick.es/M3_G_14a_3.svg\" width=\"400\"&gt;&lt;/img&gt;&lt;/div&gt;","template":"&lt;p&gt;A figura possui {{response}} linhas retas.&lt;/p&gt;","hint":"&lt;p&gt;As linhas são formadas por pontos. Se todos os pontos seguirem a mesma direção, é uma linha reta. Se não, é uma linha curva.&lt;/p&gt;","feedback":"&lt;p&gt;As linhas são formadas por pontos. Se todos os pontos seguirem a mesma direção, é uma linha reta. Se não, é uma linha curva.&lt;/p&gt;","seed":{"parameters":[],"calculated":[{"name":"A1","label":"{{function}}","function":"6"}],"uniques":true},"algorithm":{"name":"calculateOperation","params":{"method":"equivLiteral","keyboard":"NUMERICAL"}}}</v>
      </c>
      <c r="AA526" s="21" t="s">
        <v>2653</v>
      </c>
      <c r="AB526" s="22" t="str">
        <f t="shared" si="2"/>
        <v>M3-G-14a-E-2</v>
      </c>
      <c r="AC526" s="22" t="str">
        <f t="shared" si="3"/>
        <v>M3-G-14a-E-2-BR</v>
      </c>
      <c r="AD526" s="22"/>
      <c r="AE526" s="24"/>
      <c r="AF526" s="9" t="s">
        <v>48</v>
      </c>
      <c r="AG526" s="9"/>
    </row>
    <row r="527" ht="112.5" customHeight="1">
      <c r="A527" s="24" t="s">
        <v>2638</v>
      </c>
      <c r="B527" s="25" t="s">
        <v>2639</v>
      </c>
      <c r="C527" s="24" t="s">
        <v>50</v>
      </c>
      <c r="D527" s="10" t="s">
        <v>36</v>
      </c>
      <c r="E527" s="11"/>
      <c r="F527" s="87" t="s">
        <v>2654</v>
      </c>
      <c r="G527" s="87"/>
      <c r="H527" s="66"/>
      <c r="I527" s="24" t="s">
        <v>2648</v>
      </c>
      <c r="J527" s="24" t="s">
        <v>156</v>
      </c>
      <c r="K527" s="12" t="s">
        <v>113</v>
      </c>
      <c r="L527" s="25" t="s">
        <v>2655</v>
      </c>
      <c r="M527" s="24" t="s">
        <v>42</v>
      </c>
      <c r="N527" s="25" t="s">
        <v>2642</v>
      </c>
      <c r="O527" s="23" t="s">
        <v>2643</v>
      </c>
      <c r="P527" s="18"/>
      <c r="Q527" s="22"/>
      <c r="R527" s="18"/>
      <c r="S527" s="18"/>
      <c r="T527" s="18"/>
      <c r="U527" s="18"/>
      <c r="V527" s="18"/>
      <c r="W527" s="18"/>
      <c r="X527" s="22"/>
      <c r="Y527" s="20" t="s">
        <v>2603</v>
      </c>
      <c r="Z527" s="21" t="str">
        <f t="shared" si="1"/>
        <v>{"id":"M3-G-14a-E-3-BR","stimulus":"&lt;p&gt;Observe a figura e complete a afirmação.&lt;/p&gt;&lt;div style=\"display:flex; justify-content:center;\"&gt;&lt;img src=\"https://blueberry-assets.oneclick.es/M3_G_14a_4.svg\" width=\"300\"&gt;&lt;/img&gt;&lt;/div&gt;","template":"&lt;p&gt;A figura possui {{response}} linhas curvas.&lt;/p&gt;","hint":"&lt;p&gt;As linhas são formadas por pontos. Se todos os pontos seguirem a mesma direção, é uma linha reta. Se não, é uma linha curva.&lt;/p&gt;","feedback":"&lt;p&gt;As linhas são formadas por pontos. Se todos os pontos seguirem a mesma direção, é uma linha reta. Se não, é uma linha curva.&lt;/p&gt;","seed":{"parameters":[],"calculated":[{"name":"A1","label":"{{function}}","function":"2"}],"uniques":true},"algorithm":{"name":"calculateOperation","params":{"method":"equivLiteral","keyboard":"NUMERICAL"}}}</v>
      </c>
      <c r="AA527" s="21" t="s">
        <v>2656</v>
      </c>
      <c r="AB527" s="22" t="str">
        <f t="shared" si="2"/>
        <v>M3-G-14a-E-3</v>
      </c>
      <c r="AC527" s="22" t="str">
        <f t="shared" si="3"/>
        <v>M3-G-14a-E-3-BR</v>
      </c>
      <c r="AD527" s="22"/>
      <c r="AE527" s="24"/>
      <c r="AF527" s="9" t="s">
        <v>48</v>
      </c>
      <c r="AG527" s="9"/>
    </row>
    <row r="528" ht="112.5" customHeight="1">
      <c r="A528" s="24" t="s">
        <v>2638</v>
      </c>
      <c r="B528" s="25" t="s">
        <v>2639</v>
      </c>
      <c r="C528" s="24" t="s">
        <v>50</v>
      </c>
      <c r="D528" s="10" t="s">
        <v>36</v>
      </c>
      <c r="E528" s="11"/>
      <c r="F528" s="87" t="s">
        <v>2657</v>
      </c>
      <c r="G528" s="87"/>
      <c r="H528" s="66"/>
      <c r="I528" s="24" t="s">
        <v>2648</v>
      </c>
      <c r="J528" s="24" t="s">
        <v>156</v>
      </c>
      <c r="K528" s="12" t="s">
        <v>113</v>
      </c>
      <c r="L528" s="25" t="s">
        <v>2658</v>
      </c>
      <c r="M528" s="24" t="s">
        <v>42</v>
      </c>
      <c r="N528" s="25" t="s">
        <v>2642</v>
      </c>
      <c r="O528" s="23" t="s">
        <v>2643</v>
      </c>
      <c r="P528" s="18"/>
      <c r="Q528" s="22"/>
      <c r="R528" s="18"/>
      <c r="S528" s="18"/>
      <c r="T528" s="18"/>
      <c r="U528" s="18"/>
      <c r="V528" s="18"/>
      <c r="W528" s="18"/>
      <c r="X528" s="22"/>
      <c r="Y528" s="20" t="s">
        <v>2603</v>
      </c>
      <c r="Z528" s="21" t="str">
        <f t="shared" si="1"/>
        <v>{"id":"M3-G-14a-E-4-BR","stimulus":"&lt;p&gt;Observe a figura e complete a afirmação.&lt;/p&gt;&lt;div style=\"display:flex; justify-content:center;\"&gt;&lt;img src=\"https://blueberry-assets.oneclick.es/M3_G_14a_4.svg\" width=\"300\"&gt;&lt;/img&gt;&lt;/div&gt;","template":"&lt;p&gt;A figura possui {{response}} linhas retas.&lt;/p&gt;","hint":"&lt;p&gt;As linhas são formadas por pontos. Se todos os pontos seguirem a mesma direção, é uma linha reta. Se não, é uma linha curva.&lt;/p&gt;","feedback":"&lt;p&gt;As linhas são formadas por pontos. Se todos os pontos seguirem a mesma direção, é uma linha reta. Se não, é uma linha curva.&lt;/p&gt;","seed":{"parameters":[],"calculated":[{"name":"A1","label":"{{function}}","function":"8"}],"uniques":true},"algorithm":{"name":"calculateOperation","params":{"method":"equivLiteral","keyboard":"NUMERICAL"}}}</v>
      </c>
      <c r="AA528" s="21" t="s">
        <v>2659</v>
      </c>
      <c r="AB528" s="22" t="str">
        <f t="shared" si="2"/>
        <v>M3-G-14a-E-4</v>
      </c>
      <c r="AC528" s="22" t="str">
        <f t="shared" si="3"/>
        <v>M3-G-14a-E-4-BR</v>
      </c>
      <c r="AD528" s="22"/>
      <c r="AE528" s="24"/>
      <c r="AF528" s="9" t="s">
        <v>48</v>
      </c>
      <c r="AG528" s="9"/>
    </row>
    <row r="529" ht="112.5" customHeight="1">
      <c r="A529" s="9" t="s">
        <v>2660</v>
      </c>
      <c r="B529" s="69" t="s">
        <v>2661</v>
      </c>
      <c r="C529" s="24" t="s">
        <v>35</v>
      </c>
      <c r="D529" s="10" t="s">
        <v>36</v>
      </c>
      <c r="E529" s="11"/>
      <c r="F529" s="23" t="s">
        <v>2662</v>
      </c>
      <c r="G529" s="23"/>
      <c r="H529" s="66" t="s">
        <v>2663</v>
      </c>
      <c r="I529" s="24" t="s">
        <v>481</v>
      </c>
      <c r="J529" s="24" t="s">
        <v>1938</v>
      </c>
      <c r="K529" s="57" t="s">
        <v>113</v>
      </c>
      <c r="L529" s="25"/>
      <c r="M529" s="26" t="s">
        <v>42</v>
      </c>
      <c r="N529" s="35" t="s">
        <v>2664</v>
      </c>
      <c r="O529" s="34" t="s">
        <v>2665</v>
      </c>
      <c r="P529" s="18"/>
      <c r="Q529" s="22"/>
      <c r="R529" s="18"/>
      <c r="S529" s="18"/>
      <c r="T529" s="18"/>
      <c r="U529" s="18"/>
      <c r="V529" s="18"/>
      <c r="W529" s="18"/>
      <c r="X529" s="22"/>
      <c r="Y529" s="20" t="s">
        <v>2603</v>
      </c>
      <c r="Z529" s="21" t="str">
        <f t="shared" si="1"/>
        <v>{"id":"M3-G-6a-I-1-BR","stimulus":"&lt;p&gt;Selecione as afirmações corretas sobre este mapa do zoológico.&lt;/p&gt;&lt;div style=\"display:flex; justify-content:center;\"&gt;&lt;img src=\"https://blueberry-assets.oneclick.es/M3_G_6a_1.svg\" width=\"500\"&gt;&lt;/img&gt;&lt;/div&gt;","hint":"&lt;p&gt;A posição de um objeto em um plano é determinada por duas coordenadas, uma indicando a coluna e a outra indicando a linha da grade.&lt;/p&gt;","feedback":"&lt;p&gt;A primeira coordenada corresponde à coluna na qual o objeto está localizado, enquanto a segunda coordenada indica a linha.&lt;/p&gt;","seed":{"parameters":[],"calculated":[{"name":"A1","label":"O leão está em (B, 5)."},{"name":"A2","label":"O hipopótamo está em (E, 2)."},{"name":"A3","label":"A girafa está em (C, 1)."},{"name":"A4","label":"O elefante está em (A, 3)."},{"name":"A5","label":"O leão está em (A, 5).","incorrect":true,"feedback":"&lt;p&gt;O leão está em (B, 5).&lt;/p&gt;"},{"name":"A6","label":"O hipopótamo está em (E, 1).","incorrect":true,"feedback":"&lt;p&gt;O hipopótamo está em (E, 2).&lt;/p&gt;"},{"name":"A7","label":"A girafa está em (C, 5).","incorrect":true,"feedback":"&lt;p&gt;A girafa está em (C, 1).&lt;/p&gt;"},{"name":"A8","label":"O elefante está em (C, 3).","incorrect":true,"feedback":"&lt;p&gt;O elefante está em (A, 3).&lt;/p&gt;"}],"uniques":true},"algorithm":{"name":"trueFalse","template":"Multiple choice - multiple responses","params":{"countCorrect":2,"countIncorrect":1,"showCheckIcon":true
        }
    }
}</v>
      </c>
      <c r="AA529" s="21" t="s">
        <v>2666</v>
      </c>
      <c r="AB529" s="22" t="str">
        <f t="shared" si="2"/>
        <v>M3-G-6a-I-1</v>
      </c>
      <c r="AC529" s="22" t="str">
        <f t="shared" si="3"/>
        <v>M3-G-6a-I-1-BR</v>
      </c>
      <c r="AD529" s="20" t="s">
        <v>47</v>
      </c>
      <c r="AE529" s="24"/>
      <c r="AF529" s="9" t="s">
        <v>48</v>
      </c>
      <c r="AG529" s="9"/>
    </row>
    <row r="530" ht="112.5" customHeight="1">
      <c r="A530" s="9" t="s">
        <v>2660</v>
      </c>
      <c r="B530" s="69" t="s">
        <v>2661</v>
      </c>
      <c r="C530" s="24" t="s">
        <v>50</v>
      </c>
      <c r="D530" s="10" t="s">
        <v>36</v>
      </c>
      <c r="E530" s="11"/>
      <c r="F530" s="23" t="s">
        <v>2667</v>
      </c>
      <c r="G530" s="23"/>
      <c r="H530" s="66" t="s">
        <v>2668</v>
      </c>
      <c r="I530" s="24" t="s">
        <v>481</v>
      </c>
      <c r="J530" s="24" t="s">
        <v>2526</v>
      </c>
      <c r="K530" s="34" t="s">
        <v>2669</v>
      </c>
      <c r="L530" s="25" t="s">
        <v>113</v>
      </c>
      <c r="M530" s="26" t="s">
        <v>42</v>
      </c>
      <c r="N530" s="35" t="s">
        <v>2664</v>
      </c>
      <c r="O530" s="34" t="s">
        <v>2670</v>
      </c>
      <c r="P530" s="18"/>
      <c r="Q530" s="22"/>
      <c r="R530" s="18"/>
      <c r="S530" s="18"/>
      <c r="T530" s="18"/>
      <c r="U530" s="18"/>
      <c r="V530" s="18"/>
      <c r="W530" s="18"/>
      <c r="X530" s="22"/>
      <c r="Y530" s="20" t="s">
        <v>2603</v>
      </c>
      <c r="Z530" s="21" t="str">
        <f t="shared" si="1"/>
        <v>{"id":"M3-G-6a-E-1-BR","stimulus":"&lt;p&gt;Em qual desses mapas o tesouro está localizado nas coordenadas {{Q1}}?&lt;/p&gt;","hint":"&lt;p&gt;A posição de um objeto em um plano é determinada por duas coordenadas, uma indicando a coluna e a outra indicando a linha da grade.&lt;/p&gt;","feedback":"&lt;p&gt;A primeira coordenada corresponde à coluna na qual o objeto está localizado, enquanto a segunda coordenada indica a linha.&lt;/p&gt;","seed":{"parameters":[{"name":"Q1","label":null,"list":["(C, 3)","(A, 1)","(B, 4)"]}],"calculated":[{"name":"A1","label":"&lt;div style=\"display:flex; justify-content:center;\"&gt;&lt;img src=\"https://blueberry-assets.oneclick.es/M3_G_6a_2.svg\" width=\"300\"&gt;&lt;/img&gt;&lt;/div&gt;"},{"name":"A2","label":"&lt;div style=\"display:flex; justify-content:center;\"&gt;&lt;img src=\"https://blueberry-assets.oneclick.es/M3_G_6a_3.svg\" width=\"300\"&gt;&lt;/img&gt;&lt;/div&gt;","incorrect":true},{"name":"A3","label":"&lt;div style=\"display:flex; justify-content:center;\"&gt;&lt;img src=\"https://blueberry-assets.oneclick.es/M3_G_6a_4.svg\" width=\"300\"&gt;&lt;/img&gt;&lt;/div&gt;","incorrect":true}],"uniques":true},"algorithm":{"name":"trueFalse","template":"Multiple choice - standard","params":{"countCorrect":1,"countIncorrect":2,"showCheckIcon":false,"columns":3}}}</v>
      </c>
      <c r="AA530" s="28" t="s">
        <v>2671</v>
      </c>
      <c r="AB530" s="22" t="str">
        <f t="shared" si="2"/>
        <v>M3-G-6a-E-1</v>
      </c>
      <c r="AC530" s="22" t="str">
        <f t="shared" si="3"/>
        <v>M3-G-6a-E-1-BR</v>
      </c>
      <c r="AD530" s="20" t="s">
        <v>47</v>
      </c>
      <c r="AE530" s="24"/>
      <c r="AF530" s="9" t="s">
        <v>48</v>
      </c>
      <c r="AG530" s="9"/>
    </row>
    <row r="531" ht="112.5" customHeight="1">
      <c r="A531" s="9" t="s">
        <v>2660</v>
      </c>
      <c r="B531" s="69" t="s">
        <v>2661</v>
      </c>
      <c r="C531" s="24" t="s">
        <v>68</v>
      </c>
      <c r="D531" s="10" t="s">
        <v>36</v>
      </c>
      <c r="E531" s="11"/>
      <c r="F531" s="23" t="s">
        <v>2672</v>
      </c>
      <c r="G531" s="23"/>
      <c r="H531" s="66" t="s">
        <v>2673</v>
      </c>
      <c r="I531" s="24" t="s">
        <v>481</v>
      </c>
      <c r="J531" s="9" t="s">
        <v>2674</v>
      </c>
      <c r="K531" s="34" t="s">
        <v>113</v>
      </c>
      <c r="L531" s="25" t="s">
        <v>2675</v>
      </c>
      <c r="M531" s="26" t="s">
        <v>42</v>
      </c>
      <c r="N531" s="35" t="s">
        <v>2664</v>
      </c>
      <c r="O531" s="35" t="s">
        <v>2676</v>
      </c>
      <c r="P531" s="18"/>
      <c r="Q531" s="22"/>
      <c r="R531" s="18"/>
      <c r="S531" s="18"/>
      <c r="T531" s="18"/>
      <c r="U531" s="18"/>
      <c r="V531" s="18"/>
      <c r="W531" s="18"/>
      <c r="X531" s="22"/>
      <c r="Y531" s="20" t="s">
        <v>2603</v>
      </c>
      <c r="Z531" s="21" t="str">
        <f t="shared" si="1"/>
        <v>{"id":"M3-G-6a-A-1-BR","stimulus":"&lt;p&gt;Diego e Sarah estão jogando uma partida virtual de batalha naval. Complete as frases com as coordenadas de cada navio.&lt;/p&gt;&lt;div style=\"display:flex; justify-content:center;\"&gt;&lt;img src=\"https://blueberry-assets.oneclick.es/M3_G_6a_5.svg\" width=\"400\"&gt;&lt;/img&gt;&lt;/div&gt;","template":"&lt;p&gt;O navio vermelho está na posição ({{response}}, {{response}}).&lt;/p&gt;&lt;p&gt;O navio amarelo está na posição ({{response}}, {{response}}).&lt;/p&gt;&lt;p&gt;O navio verde está na posição ({{response}}, {{response}}).&lt;/p&gt;","hint":"&lt;p&gt;A posição de um objeto em um plano é determinada por duas coordenadas, uma indicando a coluna e a outra indicando a linha da grade.&lt;/p&gt;","feedback":"&lt;p&gt;A primeira coordenada corresponde à coluna na qual o objeto está localizado, enquanto a segunda coordenada indica a linha.&lt;/p&gt;","seed":{"parameters":[],"calculated":[{"name":"A1","label":"A"},{"name":"A2","label":"4"},{"name":"A3","label":"C"},{"name":"A3","label":"1"},{"name":"A3","label":"E"},{"name":"A3","label":"5"}],"uniques":true},"algorithm":{"name":"calculateOperation","template":"Cloze with text"}}</v>
      </c>
      <c r="AA531" s="28" t="s">
        <v>2677</v>
      </c>
      <c r="AB531" s="22" t="str">
        <f t="shared" si="2"/>
        <v>M3-G-6a-A-1</v>
      </c>
      <c r="AC531" s="22" t="str">
        <f t="shared" si="3"/>
        <v>M3-G-6a-A-1-BR</v>
      </c>
      <c r="AD531" s="20" t="s">
        <v>47</v>
      </c>
      <c r="AE531" s="24"/>
      <c r="AF531" s="9" t="s">
        <v>48</v>
      </c>
      <c r="AG531" s="9"/>
    </row>
    <row r="532" ht="112.5" customHeight="1">
      <c r="A532" s="9" t="s">
        <v>2660</v>
      </c>
      <c r="B532" s="69" t="s">
        <v>2661</v>
      </c>
      <c r="C532" s="24" t="s">
        <v>68</v>
      </c>
      <c r="D532" s="10" t="s">
        <v>36</v>
      </c>
      <c r="E532" s="11"/>
      <c r="F532" s="23" t="s">
        <v>2678</v>
      </c>
      <c r="G532" s="23"/>
      <c r="H532" s="66" t="s">
        <v>2679</v>
      </c>
      <c r="I532" s="24" t="s">
        <v>481</v>
      </c>
      <c r="J532" s="9" t="s">
        <v>2674</v>
      </c>
      <c r="K532" s="34" t="s">
        <v>113</v>
      </c>
      <c r="L532" s="25" t="s">
        <v>2680</v>
      </c>
      <c r="M532" s="26" t="s">
        <v>42</v>
      </c>
      <c r="N532" s="35" t="s">
        <v>2664</v>
      </c>
      <c r="O532" s="35" t="s">
        <v>2681</v>
      </c>
      <c r="P532" s="18"/>
      <c r="Q532" s="22"/>
      <c r="R532" s="18"/>
      <c r="S532" s="18"/>
      <c r="T532" s="18"/>
      <c r="U532" s="18"/>
      <c r="V532" s="18"/>
      <c r="W532" s="18"/>
      <c r="X532" s="22"/>
      <c r="Y532" s="20" t="s">
        <v>2603</v>
      </c>
      <c r="Z532" s="21" t="str">
        <f t="shared" si="1"/>
        <v>{"id":"M3-G-6a-A-2-BR","stimulus":"&lt;p&gt;Em uma cidade, são distribuídos mapas aos turistas para que eles possam localizar diferentes pontos de interesse. Complete as frases a seguir com as coordenadas corretas.&lt;/p&gt;&lt;div style=\"display:flex; justify-content:center;\"&gt;&lt;img src=\"https://blueberry-assets.oneclick.es/M3_G_6a_6.svg\" width=\"500\"&gt;&lt;/img&gt;&lt;/div&gt;","template":"&lt;p&gt;A praça principal se encontra na posição ({{response}}, {{response}}).&lt;/p&gt;&lt;p&gt;O museu está localizado na posição ({{response}}, {{response}}).&lt;/p&gt;&lt;p&gt;O estádio está na posição ({{response}}, {{response}}).&lt;/p&gt;","hint":"&lt;p&gt;A posição de um objeto em um plano é determinada por duas coordenadas, uma indicando a coluna e a outra indicando a linha da grade.&lt;/p&gt;","feedback":"&lt;p&gt;A primeira coordenada corresponde à coluna na qual o objeto está localizado, enquanto a segunda coordenada indica a linha.&lt;/p&gt;","seed":{"parameters":[],"calculated":[{"name":"A1","label":"B"},{"name":"A2","label":"2"},{"name":"A3","label":"C"},{"name":"A3","label":"4"},{"name":"A3","label":"E"},{"name":"A3","label":"1"}],"uniques":true},"algorithm":{"name":"calculateOperation","template":"Cloze with text"}}</v>
      </c>
      <c r="AA532" s="28" t="s">
        <v>2682</v>
      </c>
      <c r="AB532" s="22" t="str">
        <f t="shared" si="2"/>
        <v>M3-G-6a-A-2</v>
      </c>
      <c r="AC532" s="22" t="str">
        <f t="shared" si="3"/>
        <v>M3-G-6a-A-2-BR</v>
      </c>
      <c r="AD532" s="20" t="s">
        <v>47</v>
      </c>
      <c r="AE532" s="24"/>
      <c r="AF532" s="9" t="s">
        <v>48</v>
      </c>
      <c r="AG532" s="9"/>
    </row>
    <row r="533" ht="112.5" customHeight="1">
      <c r="A533" s="9" t="s">
        <v>2660</v>
      </c>
      <c r="B533" s="69" t="s">
        <v>2661</v>
      </c>
      <c r="C533" s="24" t="s">
        <v>68</v>
      </c>
      <c r="D533" s="10" t="s">
        <v>36</v>
      </c>
      <c r="E533" s="11"/>
      <c r="F533" s="23" t="s">
        <v>2683</v>
      </c>
      <c r="G533" s="23"/>
      <c r="H533" s="66" t="s">
        <v>2684</v>
      </c>
      <c r="I533" s="24" t="s">
        <v>481</v>
      </c>
      <c r="J533" s="9" t="s">
        <v>2674</v>
      </c>
      <c r="K533" s="34" t="s">
        <v>113</v>
      </c>
      <c r="L533" s="25" t="s">
        <v>2685</v>
      </c>
      <c r="M533" s="26" t="s">
        <v>42</v>
      </c>
      <c r="N533" s="35" t="s">
        <v>2664</v>
      </c>
      <c r="O533" s="57" t="s">
        <v>2670</v>
      </c>
      <c r="P533" s="18"/>
      <c r="Q533" s="22"/>
      <c r="R533" s="18"/>
      <c r="S533" s="18"/>
      <c r="T533" s="18"/>
      <c r="U533" s="18"/>
      <c r="V533" s="18"/>
      <c r="W533" s="18"/>
      <c r="X533" s="22"/>
      <c r="Y533" s="20" t="s">
        <v>2603</v>
      </c>
      <c r="Z533" s="21" t="str">
        <f t="shared" si="1"/>
        <v>{"id":"M3-G-6a-A-3-BR","stimulus":"&lt;p&gt;Observe o plano e indique as coordenadas de cada um dos seguintes objetos.&lt;/p&gt;&lt;div style=\"display:flex; justify-content:center;\"&gt;&lt;img src=\"https://blueberry-assets.oneclick.es/M3_G_6a_7.svg\" width=\"500\"&gt;&lt;/img&gt;&lt;/div&gt;","template":"&lt;p&gt;O pássaro está na posição ({{response}}, {{response}}).&lt;/p&gt;&lt;p&gt;A estátua está na posição ({{response}}, {{response}}).&lt;/p&gt;&lt;p&gt;A bola está na posição ({{response}}, {{response}}).&lt;/p&gt;","hint":"&lt;p&gt;A posição de um objeto em um plano é determinada por duas coordenadas, uma indicando a coluna e a outra indicando a linha da grade.&lt;/p&gt;","feedback":"&lt;p&gt;A primeira coordenada corresponde à coluna na qual o objeto está localizado, enquanto a segunda coordenada indica a linha.&lt;/p&gt;","seed":{"parameters":[],"calculated":[{"name":"A1","label":"A"},{"name":"A2","label":"2"},{"name":"A3","label":"C"},{"name":"A3","label":"5"},{"name":"A3","label":"D"},{"name":"A3","label":"1"}],"uniques":true},"algorithm":{"name":"calculateOperation","template":"Cloze with text"}}</v>
      </c>
      <c r="AA533" s="28" t="s">
        <v>2686</v>
      </c>
      <c r="AB533" s="22" t="str">
        <f t="shared" si="2"/>
        <v>M3-G-6a-A-3</v>
      </c>
      <c r="AC533" s="22" t="str">
        <f t="shared" si="3"/>
        <v>M3-G-6a-A-3-BR</v>
      </c>
      <c r="AD533" s="20" t="s">
        <v>47</v>
      </c>
      <c r="AE533" s="24"/>
      <c r="AF533" s="9" t="s">
        <v>48</v>
      </c>
      <c r="AG533" s="9"/>
    </row>
    <row r="534" ht="112.5" customHeight="1">
      <c r="A534" s="24" t="s">
        <v>2687</v>
      </c>
      <c r="B534" s="25" t="s">
        <v>2688</v>
      </c>
      <c r="C534" s="24" t="s">
        <v>35</v>
      </c>
      <c r="D534" s="10" t="s">
        <v>36</v>
      </c>
      <c r="E534" s="11"/>
      <c r="F534" s="25" t="s">
        <v>2689</v>
      </c>
      <c r="G534" s="23"/>
      <c r="H534" s="66"/>
      <c r="I534" s="24"/>
      <c r="J534" s="24" t="s">
        <v>2690</v>
      </c>
      <c r="K534" s="25"/>
      <c r="L534" s="25"/>
      <c r="M534" s="9" t="s">
        <v>42</v>
      </c>
      <c r="N534" s="25" t="s">
        <v>2691</v>
      </c>
      <c r="O534" s="25" t="s">
        <v>2691</v>
      </c>
      <c r="P534" s="18"/>
      <c r="Q534" s="22"/>
      <c r="R534" s="18"/>
      <c r="S534" s="18"/>
      <c r="T534" s="18"/>
      <c r="U534" s="18"/>
      <c r="V534" s="18"/>
      <c r="W534" s="18"/>
      <c r="X534" s="22"/>
      <c r="Y534" s="20" t="s">
        <v>2603</v>
      </c>
      <c r="Z534" s="21" t="str">
        <f t="shared" si="1"/>
        <v>{
    "id": "M3-G-16a-I-1-BR",
    "stimulus": "&lt;p&gt;Ajude a fazendeira a chegar à sua cesta.&lt;/p&gt;",
    "feedback": "&lt;p&gt;Percorra a grade seguindo as instruções.&lt;/p&gt;",
    "hint": "Percorra a grade seguindo as instruções.",
    "algorithm": {
        "name": "pathway",
        "params": {
            "directions": 5,
            "icon": "https://lemonade-assets.oneclick.es/pathway/farmer.png",
            "background": "https://lemonade-assets.oneclick.es/pathway/bck2.png",
            "mode": "auto"
        }
    }
}</v>
      </c>
      <c r="AA534" s="28" t="s">
        <v>2692</v>
      </c>
      <c r="AB534" s="22" t="str">
        <f t="shared" si="2"/>
        <v>M3-G-16a-I-1</v>
      </c>
      <c r="AC534" s="22" t="str">
        <f t="shared" si="3"/>
        <v>M3-G-16a-I-1-BR</v>
      </c>
      <c r="AD534" s="20" t="s">
        <v>47</v>
      </c>
      <c r="AE534" s="9" t="s">
        <v>268</v>
      </c>
      <c r="AF534" s="9" t="s">
        <v>48</v>
      </c>
      <c r="AG534" s="9"/>
    </row>
    <row r="535" ht="112.5" customHeight="1">
      <c r="A535" s="24" t="s">
        <v>2687</v>
      </c>
      <c r="B535" s="25" t="s">
        <v>2688</v>
      </c>
      <c r="C535" s="24" t="s">
        <v>35</v>
      </c>
      <c r="D535" s="10" t="s">
        <v>36</v>
      </c>
      <c r="E535" s="11"/>
      <c r="F535" s="25" t="s">
        <v>2693</v>
      </c>
      <c r="G535" s="23"/>
      <c r="H535" s="66"/>
      <c r="I535" s="24"/>
      <c r="J535" s="24" t="s">
        <v>2690</v>
      </c>
      <c r="K535" s="25"/>
      <c r="L535" s="25"/>
      <c r="M535" s="9" t="s">
        <v>42</v>
      </c>
      <c r="N535" s="25" t="s">
        <v>2691</v>
      </c>
      <c r="O535" s="25" t="s">
        <v>2691</v>
      </c>
      <c r="P535" s="18"/>
      <c r="Q535" s="22"/>
      <c r="R535" s="18"/>
      <c r="S535" s="18"/>
      <c r="T535" s="18"/>
      <c r="U535" s="18"/>
      <c r="V535" s="18"/>
      <c r="W535" s="18"/>
      <c r="X535" s="22"/>
      <c r="Y535" s="20" t="s">
        <v>2603</v>
      </c>
      <c r="Z535" s="21" t="str">
        <f t="shared" si="1"/>
        <v>{
    "id": "M3-G-16a-I-2-BR",
    "stimulus": "&lt;p&gt;Ajude o pirata a chegar à chave do tesouro.&lt;/p&gt;",
    "feedback": "&lt;p&gt;Percorra a grade seguindo as instruções.&lt;/p&gt;",
    "hint": "&lt;p&gt;Percorra a grade seguindo as instruções.&lt;/p&gt;",
    "algorithm": {
        "name": "pathway",
        "params": {
            "directions": 5,
            "icon": "https://lemonade-assets.oneclick.es/pathway/pirate.png",
            "background": "https://lemonade-assets.oneclick.es/pathway/bck1.png",
            "mode": "auto"
        }
    }
}</v>
      </c>
      <c r="AA535" s="28" t="s">
        <v>2694</v>
      </c>
      <c r="AB535" s="22" t="str">
        <f t="shared" si="2"/>
        <v>M3-G-16a-I-2</v>
      </c>
      <c r="AC535" s="22" t="str">
        <f t="shared" si="3"/>
        <v>M3-G-16a-I-2-BR</v>
      </c>
      <c r="AD535" s="20" t="s">
        <v>47</v>
      </c>
      <c r="AE535" s="9" t="s">
        <v>268</v>
      </c>
      <c r="AF535" s="9" t="s">
        <v>48</v>
      </c>
      <c r="AG535" s="9"/>
    </row>
    <row r="536" ht="112.5" customHeight="1">
      <c r="A536" s="24" t="s">
        <v>2687</v>
      </c>
      <c r="B536" s="25" t="s">
        <v>2688</v>
      </c>
      <c r="C536" s="24" t="s">
        <v>35</v>
      </c>
      <c r="D536" s="10" t="s">
        <v>36</v>
      </c>
      <c r="E536" s="11"/>
      <c r="F536" s="25" t="s">
        <v>2695</v>
      </c>
      <c r="G536" s="23"/>
      <c r="H536" s="66"/>
      <c r="I536" s="24"/>
      <c r="J536" s="24" t="s">
        <v>2690</v>
      </c>
      <c r="K536" s="25"/>
      <c r="L536" s="25"/>
      <c r="M536" s="9" t="s">
        <v>42</v>
      </c>
      <c r="N536" s="25" t="s">
        <v>2691</v>
      </c>
      <c r="O536" s="25" t="s">
        <v>2691</v>
      </c>
      <c r="P536" s="18"/>
      <c r="Q536" s="22"/>
      <c r="R536" s="18"/>
      <c r="S536" s="18"/>
      <c r="T536" s="18"/>
      <c r="U536" s="18"/>
      <c r="V536" s="18"/>
      <c r="W536" s="18"/>
      <c r="X536" s="22"/>
      <c r="Y536" s="20" t="s">
        <v>2603</v>
      </c>
      <c r="Z536" s="21" t="str">
        <f t="shared" si="1"/>
        <v>{
    "id": "M3-G-16a-I-3-BR",
    "stimulus": "&lt;p&gt;Ajude o trabalhador a alcançar o saco de cimento.&lt;/p&gt;",
    "feedback": "&lt;p&gt;Percorra a grade seguindo as instruções.&lt;/p&gt;",
    "hint": "&lt;p&gt;Percorra a grade seguindo as instruções.&lt;/p&gt;",
    "algorithm": {
        "name": "pathway",
        "params": {
            "directions": 5,
            "icon": "https://lemonade-assets.oneclick.es/pathway/worker.png",
            "background": "https://lemonade-assets.oneclick.es/pathway/bck3.png",
            "mode": "auto"
        }
    }
}</v>
      </c>
      <c r="AA536" s="28" t="s">
        <v>2696</v>
      </c>
      <c r="AB536" s="22" t="str">
        <f t="shared" si="2"/>
        <v>M3-G-16a-I-3</v>
      </c>
      <c r="AC536" s="22" t="str">
        <f t="shared" si="3"/>
        <v>M3-G-16a-I-3-BR</v>
      </c>
      <c r="AD536" s="20" t="s">
        <v>47</v>
      </c>
      <c r="AE536" s="9" t="s">
        <v>268</v>
      </c>
      <c r="AF536" s="9" t="s">
        <v>48</v>
      </c>
      <c r="AG536" s="9"/>
    </row>
    <row r="537" ht="112.5" customHeight="1">
      <c r="A537" s="9" t="s">
        <v>2697</v>
      </c>
      <c r="B537" s="8" t="s">
        <v>2698</v>
      </c>
      <c r="C537" s="43" t="s">
        <v>35</v>
      </c>
      <c r="D537" s="10" t="s">
        <v>36</v>
      </c>
      <c r="E537" s="20"/>
      <c r="F537" s="13" t="s">
        <v>2699</v>
      </c>
      <c r="G537" s="13"/>
      <c r="H537" s="19"/>
      <c r="I537" s="22" t="s">
        <v>38</v>
      </c>
      <c r="J537" s="20" t="s">
        <v>1499</v>
      </c>
      <c r="K537" s="46" t="s">
        <v>113</v>
      </c>
      <c r="L537" s="12" t="s">
        <v>113</v>
      </c>
      <c r="M537" s="14" t="s">
        <v>42</v>
      </c>
      <c r="N537" s="27" t="s">
        <v>2700</v>
      </c>
      <c r="O537" s="15" t="s">
        <v>2701</v>
      </c>
      <c r="P537" s="18"/>
      <c r="Q537" s="22" t="s">
        <v>481</v>
      </c>
      <c r="R537" s="18"/>
      <c r="S537" s="18"/>
      <c r="T537" s="18"/>
      <c r="U537" s="18"/>
      <c r="V537" s="18"/>
      <c r="W537" s="18"/>
      <c r="X537" s="22"/>
      <c r="Y537" s="20" t="s">
        <v>2603</v>
      </c>
      <c r="Z537" s="21" t="str">
        <f t="shared" si="1"/>
        <v>{"id":"M3-G-7a-I-1-BR","stimulus":"&lt;p&gt;Indique se as seguintes afirmações são verdadeiras ou falsas.&lt;/p&gt;","hint":"&lt;p&gt;Os elementos básicos de um polígono são os vértices, os ângulos internos e os lados.&lt;/p&gt;","feedback":"&lt;p&gt;Os elementos básicos de um polígono são os vértices, os ângulos internos e os lados.&lt;/p&gt;&lt;div style=\"width: 100%; display:flex; justify-content: center;\"&gt;&lt;img src=\"https://blueberry-assets.oneclick.es/M3_G_7a_7.svg\" width=\"450\"&gt;&lt;/img&gt;&lt;/div&gt;","seed":{"parameters":[],"calculated":[{"name":"A1","label":"Um hexágono tem 6 lados.","function":""},{"name":"A2","label":"Um pentágono tem 5 lados.","function":""},{"name":"A3","label":"Um pentágono tem 5 vértices.","function":""},{"name":"A4","label":"Um triângulo tem 3 vértices e 3 ângulos internos.","function":""},{"name":"A5","label":"Um quadrado tem 4 ângulos internos iguais que medem 90° cada um.","function":""},{"name":"A6","label":"Um pentágono tem 5 ângulos internos.","function":""},{"name":"A7","label":"Um triângulo tem 4 ângulos internos.","function":"","incorrect":true,"feedback":"&lt;p&gt;Os triângulos têm 3 ângulos internos.&lt;/p&gt;"},{"name":"A8","label":"Um quadrilátero tem 3 vértices.","function":"","incorrect":true,"feedback":"&lt;p&gt;Os quadriláteros têm 4 vértices.&lt;/p&gt;"},{"name":"A9","label":"Um pentágono tem 4 lados.","function":"","incorrect":true,"feedback":"&lt;p&gt;Os pentágonos têm 5 lados.&lt;/p&gt;"},{"name":"A10","label":"Um hexágono tem 7 lados.","function":"","incorrect":true,"feedback":"&lt;p&gt;Os hexágonos têm 6 lados.&lt;/p&gt;"},{"name":"A11","label":"Um pentágono tem 8 lados.","function":"","incorrect":true,"feedback":"&lt;p&gt;Os pentágonos têm 5 lados.&lt;/p&gt;"},{"name":"A12","label":"Um quadrilátero tem 5 vértices.","function":"","incorrect":true,"feedback":"&lt;p&gt;Os quadriláteros têm 4 vértices.&lt;/p&gt;"}],"uniques":true},"algorithm":{"name":"trueFalse","template":"Choice matrix – inline","params":{"countCorrect":2,"countIncorrect":1,"showCheckIcon":false,"options":["Verdadeira","Falsa"]}}}</v>
      </c>
      <c r="AA537" s="21" t="s">
        <v>2702</v>
      </c>
      <c r="AB537" s="22" t="str">
        <f t="shared" si="2"/>
        <v>M3-G-7a-I-1</v>
      </c>
      <c r="AC537" s="22" t="str">
        <f t="shared" si="3"/>
        <v>M3-G-7a-I-1-BR</v>
      </c>
      <c r="AD537" s="20" t="s">
        <v>47</v>
      </c>
      <c r="AE537" s="24"/>
      <c r="AF537" s="9" t="s">
        <v>48</v>
      </c>
      <c r="AG537" s="9" t="s">
        <v>49</v>
      </c>
    </row>
    <row r="538" ht="112.5" customHeight="1">
      <c r="A538" s="9" t="s">
        <v>2697</v>
      </c>
      <c r="B538" s="8" t="s">
        <v>2698</v>
      </c>
      <c r="C538" s="43" t="s">
        <v>50</v>
      </c>
      <c r="D538" s="10" t="s">
        <v>36</v>
      </c>
      <c r="E538" s="11"/>
      <c r="F538" s="12" t="s">
        <v>2703</v>
      </c>
      <c r="G538" s="12"/>
      <c r="H538" s="19"/>
      <c r="I538" s="22" t="s">
        <v>481</v>
      </c>
      <c r="J538" s="11" t="s">
        <v>92</v>
      </c>
      <c r="K538" s="46" t="s">
        <v>2704</v>
      </c>
      <c r="L538" s="13" t="s">
        <v>2705</v>
      </c>
      <c r="M538" s="14" t="s">
        <v>42</v>
      </c>
      <c r="N538" s="18" t="s">
        <v>2706</v>
      </c>
      <c r="O538" s="15" t="s">
        <v>2707</v>
      </c>
      <c r="P538" s="18"/>
      <c r="Q538" s="22"/>
      <c r="R538" s="18"/>
      <c r="S538" s="18"/>
      <c r="T538" s="18"/>
      <c r="U538" s="18"/>
      <c r="V538" s="18"/>
      <c r="W538" s="18"/>
      <c r="X538" s="22"/>
      <c r="Y538" s="20" t="s">
        <v>2603</v>
      </c>
      <c r="Z538" s="21" t="str">
        <f t="shared" si="1"/>
        <v>{
    "id": "M3-G-7a-E-1-BR",
    "stimulus": "&lt;p&gt;Preencha as seguintes informações sobre este polígono.&lt;/p&gt;&lt;div style=\"display:flex; justify-content:center;\"&gt;&lt;img src=\"https://blueberry-assets.oneclick.es/{{Q1}}\" width=\"300\"&gt;&lt;/img&gt;&lt;/div&gt;",
    "template": "&lt;p&gt;Número de vértices: {{response}}&lt;/p&gt;&lt;p&gt;Número de lados: {{response}}&lt;/p&gt;&lt;p&gt;Número de ângulos internos: {{response}}&lt;/p&gt;",
    "hint": "&lt;p&gt;Os quadriláteros têm o mesmo número de lados, vértices e ângulos.&lt;/p&gt;",
    "feedback": "&lt;p&gt;Este polígono é um quadrilátero, portanto tem 4 vértices, 4 lados e 4 ângulos internos.&lt;/p&gt;",
    "seed": {
        "parameters": [
            {
                "name": "Q1",
                "label": null,
                "list": [
                    "M3_G_7a_1.svg",
                    "M3_G_7a_2.svg",
                    "M3_G_7a_3.svg"
                ]
            }
        ],
        "calculated": [
            {
                "name": "A2",
                "label": "4",
                "function": "4"
            },
            {
                "name": "A2",
                "label": "4",
                "function": "4"
            },
            {
                "name": "A2",
                "label": "4",
                "function": "4"
            }
        ],
        "uniques": true
    },
    "algorithm": {
        "name": "calculateOperation",
        "params": {
            "method": "equivLiteral",
            "keyboard": "NUMERICAL"
        }
    }
}</v>
      </c>
      <c r="AA538" s="21" t="s">
        <v>2708</v>
      </c>
      <c r="AB538" s="22" t="str">
        <f t="shared" si="2"/>
        <v>M3-G-7a-E-1</v>
      </c>
      <c r="AC538" s="22" t="str">
        <f t="shared" si="3"/>
        <v>M3-G-7a-E-1-BR</v>
      </c>
      <c r="AD538" s="20" t="s">
        <v>47</v>
      </c>
      <c r="AE538" s="24"/>
      <c r="AF538" s="9" t="s">
        <v>48</v>
      </c>
      <c r="AG538" s="9" t="s">
        <v>49</v>
      </c>
    </row>
    <row r="539" ht="112.5" customHeight="1">
      <c r="A539" s="9" t="s">
        <v>2697</v>
      </c>
      <c r="B539" s="8" t="s">
        <v>2698</v>
      </c>
      <c r="C539" s="43" t="s">
        <v>50</v>
      </c>
      <c r="D539" s="10" t="s">
        <v>36</v>
      </c>
      <c r="E539" s="11"/>
      <c r="F539" s="12" t="s">
        <v>2709</v>
      </c>
      <c r="G539" s="12"/>
      <c r="H539" s="19"/>
      <c r="I539" s="22" t="s">
        <v>481</v>
      </c>
      <c r="J539" s="11" t="s">
        <v>92</v>
      </c>
      <c r="K539" s="46" t="s">
        <v>113</v>
      </c>
      <c r="L539" s="13" t="s">
        <v>2710</v>
      </c>
      <c r="M539" s="14" t="s">
        <v>42</v>
      </c>
      <c r="N539" s="18" t="s">
        <v>2711</v>
      </c>
      <c r="O539" s="15" t="s">
        <v>2712</v>
      </c>
      <c r="P539" s="18"/>
      <c r="Q539" s="22"/>
      <c r="R539" s="18"/>
      <c r="S539" s="18"/>
      <c r="T539" s="18"/>
      <c r="U539" s="18"/>
      <c r="V539" s="18"/>
      <c r="W539" s="18"/>
      <c r="X539" s="22"/>
      <c r="Y539" s="20" t="s">
        <v>2603</v>
      </c>
      <c r="Z539" s="21" t="str">
        <f t="shared" si="1"/>
        <v>{
    "id": "M3-G-7a-E-2-BR",
    "stimulus": "&lt;p&gt;Preencha as seguintes informações sobre este polígono.&lt;/p&gt;&lt;div style=\"display:flex; justify-content:center;\"&gt;&lt;img src=\"https://blueberry-assets.oneclick.es/M3_G_7a_4.svg\" width=\"300\"&gt;&lt;/img&gt;&lt;/div&gt;",
    "template": "&lt;p&gt;Número de vértices: {{response}}&lt;/p&gt;&lt;p&gt;Número de lados: {{response}}&lt;/p&gt;&lt;p&gt;Número de ângulos interiores: {{response}}&lt;/p&gt;",
    "hint": "&lt;p&gt;Os hexágonos têm o mesmo número de lados, vértices e ângulos.&lt;/p&gt;",
    "feedback": "&lt;p&gt;Este polígono regular é um hexágono, portanto tem 6 vértices, 6 lados e 6 ângulos internos.&lt;/p&gt;",
    "seed": {
        "parameters": [],
        "calculated": [
            {
                "name": "A2",
                "label": "6",
                "function": "6"
            },
            {
                "name": "A2",
                "label": "6",
                "function": "6"
            },
            {
                "name": "A2",
                "label": "6",
                "function": "6"
            }
        ],
        "uniques": true
    },
    "algorithm": {
        "name": "calculateOperation",
        "params": {
            "method": "equivLiteral",
            "keyboard": "NUMERICAL"
        }
    }
}</v>
      </c>
      <c r="AA539" s="21" t="s">
        <v>2713</v>
      </c>
      <c r="AB539" s="22" t="str">
        <f t="shared" si="2"/>
        <v>M3-G-7a-E-2</v>
      </c>
      <c r="AC539" s="22" t="str">
        <f t="shared" si="3"/>
        <v>M3-G-7a-E-2-BR</v>
      </c>
      <c r="AD539" s="20" t="s">
        <v>47</v>
      </c>
      <c r="AE539" s="24"/>
      <c r="AF539" s="9" t="s">
        <v>48</v>
      </c>
      <c r="AG539" s="9" t="s">
        <v>49</v>
      </c>
    </row>
    <row r="540" ht="112.5" customHeight="1">
      <c r="A540" s="9" t="s">
        <v>2697</v>
      </c>
      <c r="B540" s="8" t="s">
        <v>2698</v>
      </c>
      <c r="C540" s="43" t="s">
        <v>50</v>
      </c>
      <c r="D540" s="10" t="s">
        <v>36</v>
      </c>
      <c r="E540" s="11"/>
      <c r="F540" s="12" t="s">
        <v>2714</v>
      </c>
      <c r="G540" s="12"/>
      <c r="H540" s="19"/>
      <c r="I540" s="22" t="s">
        <v>481</v>
      </c>
      <c r="J540" s="11" t="s">
        <v>92</v>
      </c>
      <c r="K540" s="12" t="s">
        <v>113</v>
      </c>
      <c r="L540" s="13" t="s">
        <v>2715</v>
      </c>
      <c r="M540" s="11" t="s">
        <v>42</v>
      </c>
      <c r="N540" s="18" t="s">
        <v>2716</v>
      </c>
      <c r="O540" s="8" t="s">
        <v>2717</v>
      </c>
      <c r="P540" s="18"/>
      <c r="Q540" s="22"/>
      <c r="R540" s="18"/>
      <c r="S540" s="18"/>
      <c r="T540" s="18"/>
      <c r="U540" s="18"/>
      <c r="V540" s="18"/>
      <c r="W540" s="18"/>
      <c r="X540" s="22"/>
      <c r="Y540" s="20" t="s">
        <v>2603</v>
      </c>
      <c r="Z540" s="21" t="str">
        <f t="shared" si="1"/>
        <v>{
    "id": "M3-G-7a-E-3-BR",
    "stimulus": "&lt;p&gt;Preencha as seguintes informações sobre este polígono.&lt;/p&gt;&lt;div style=\"display:flex; justify-content:center;\"&gt;&lt;img src=\"https://blueberry-assets.oneclick.es/M3_G_7a_5.svg\" width=\"300\"&gt;&lt;/img&gt;&lt;/div&gt;",
    "template": "&lt;p&gt;Número de vértices: {{response}}&lt;/p&gt;&lt;p&gt;Número de lados: {{response}}&lt;/p&gt;&lt;p&gt;Número de ângulos interiores: {{response}}&lt;/p&gt;",
    "hint": "&lt;p&gt;Os pentágonos têm o mesmo número de lados, vértices e ângulos.&lt;/p&gt;",
    "feedback": "&lt;p&gt;Este polígono regular é um pentágono, portanto tem 5 vértices, 5 lados e 5 ângulos internos.&lt;/p&gt;",
    "seed": {
        "parameters": [],
        "calculated": [
            {
                "name": "A2",
                "label": "5",
                "function": "5"
            },
            {
                "name": "A2",
                "label": "5",
                "function": "5"
            },
            {
                "name": "A2",
                "label": "5",
                "function": "5"
            }
        ],
        "uniques": true
    },
    "algorithm": {
        "name": "calculateOperation",
        "params": {
            "method": "equivLiteral",
            "keyboard": "NUMERICAL"
        }
    }
}</v>
      </c>
      <c r="AA540" s="21" t="s">
        <v>2718</v>
      </c>
      <c r="AB540" s="22" t="str">
        <f t="shared" si="2"/>
        <v>M3-G-7a-E-3</v>
      </c>
      <c r="AC540" s="22" t="str">
        <f t="shared" si="3"/>
        <v>M3-G-7a-E-3-BR</v>
      </c>
      <c r="AD540" s="20" t="s">
        <v>47</v>
      </c>
      <c r="AE540" s="24"/>
      <c r="AF540" s="9" t="s">
        <v>48</v>
      </c>
      <c r="AG540" s="9" t="s">
        <v>49</v>
      </c>
    </row>
    <row r="541" ht="112.5" customHeight="1">
      <c r="A541" s="9" t="s">
        <v>2719</v>
      </c>
      <c r="B541" s="69" t="s">
        <v>2720</v>
      </c>
      <c r="C541" s="43" t="s">
        <v>35</v>
      </c>
      <c r="D541" s="10" t="s">
        <v>36</v>
      </c>
      <c r="E541" s="11"/>
      <c r="F541" s="13" t="s">
        <v>2721</v>
      </c>
      <c r="G541" s="13"/>
      <c r="H541" s="12"/>
      <c r="I541" s="11" t="s">
        <v>38</v>
      </c>
      <c r="J541" s="11" t="s">
        <v>2722</v>
      </c>
      <c r="K541" s="12" t="s">
        <v>113</v>
      </c>
      <c r="L541" s="12" t="s">
        <v>113</v>
      </c>
      <c r="M541" s="11" t="s">
        <v>42</v>
      </c>
      <c r="N541" s="8" t="s">
        <v>2723</v>
      </c>
      <c r="O541" s="8" t="s">
        <v>2724</v>
      </c>
      <c r="P541" s="18"/>
      <c r="Q541" s="22" t="s">
        <v>481</v>
      </c>
      <c r="R541" s="18"/>
      <c r="S541" s="18"/>
      <c r="T541" s="18"/>
      <c r="U541" s="18"/>
      <c r="V541" s="18"/>
      <c r="W541" s="18"/>
      <c r="X541" s="22"/>
      <c r="Y541" s="20" t="s">
        <v>2603</v>
      </c>
      <c r="Z541" s="21" t="str">
        <f t="shared" si="1"/>
        <v>{"id":"M3-G-8a-I-1-BR","stimulus":"&lt;p&gt;Indique qual das seguintes afirmações está correta.&lt;/p&gt;","hint":"&lt;p&gt;Dependendo do número de lados iguais que possui, um triângulo pode ser equilátero, isósceles ou escaleno.&lt;/p&gt;","feedback":"&lt;p&gt;Os triângulos são classificados como &lt;b&gt;equilátero&lt;/b&gt; (todos os lados são iguais), &lt;b&gt;isósceles&lt;/b&gt; (dois lados são iguais) e &lt;b&gt;escaleno&lt;/b&gt; (todos os lados são diferentes).&lt;/p&gt;&lt;p&gt;&lt;div style=\"width: 100%; display:flex; justify-content: center;\"&gt;&lt;img src=\"https://blueberry-assets.oneclick.es/M3_G_8a_7.svg\" style=\"width:400px\"&gt;&lt;/div&gt;&lt;/p&gt;","seed":{"parameters":[],"calculated":[{"name":"A1","label":"Os lados de um triângulo equilátero têm a mesma medida.","function":""},{"name":"A2","label":"Em um triângulo isósceles, dois de seus lados são iguais.","function":""},{"name":"A3","label":"Em um triângulo escaleno, todos os lados são desiguais","function":""},{"name":"A4","label":"Os lados de um triângulo escaleno têm a mesma medida.","function":"","feedback":"&lt;p&gt;Em um triângulo escaleno, nenhum lado é igual a outro.&lt;/p&gt;","incorrect":true},{"name":"A5","label":"Em um triângulo equilátero, todos os lados são diferentes.","function":"","feedback":"&lt;p&gt;Em um triângulo equilátero, todos os lados têm a mesma medida.&lt;/p&gt;","incorrect":true},{"name":"A6","label":"Os lados de um triângulo isósceles têm a mesma medida.","function":"","feedback":"&lt;p&gt;Em um triângulo isósceles, apenas dois dos lados são iguais.&lt;/p&gt;","incorrect":true}],"uniques":true},"algorithm":{"name":"trueFalse","template":"Multiple choice – standard","params":{"countCorrect":1,"countIncorrect":2,"showCheckIcon":true
        }
    }
}</v>
      </c>
      <c r="AA541" s="21" t="s">
        <v>2725</v>
      </c>
      <c r="AB541" s="22" t="str">
        <f t="shared" si="2"/>
        <v>M3-G-8a-I-1</v>
      </c>
      <c r="AC541" s="22" t="str">
        <f t="shared" si="3"/>
        <v>M3-G-8a-I-1-BR</v>
      </c>
      <c r="AD541" s="20" t="s">
        <v>47</v>
      </c>
      <c r="AE541" s="24"/>
      <c r="AF541" s="9" t="s">
        <v>48</v>
      </c>
      <c r="AG541" s="9" t="s">
        <v>49</v>
      </c>
    </row>
    <row r="542" ht="112.5" customHeight="1">
      <c r="A542" s="9" t="s">
        <v>2719</v>
      </c>
      <c r="B542" s="69" t="s">
        <v>2720</v>
      </c>
      <c r="C542" s="43" t="s">
        <v>50</v>
      </c>
      <c r="D542" s="10" t="s">
        <v>36</v>
      </c>
      <c r="E542" s="11"/>
      <c r="F542" s="12" t="s">
        <v>2726</v>
      </c>
      <c r="G542" s="12"/>
      <c r="H542" s="19"/>
      <c r="I542" s="11" t="s">
        <v>481</v>
      </c>
      <c r="J542" s="11" t="s">
        <v>52</v>
      </c>
      <c r="K542" s="12" t="s">
        <v>2606</v>
      </c>
      <c r="L542" s="13" t="s">
        <v>2727</v>
      </c>
      <c r="M542" s="22" t="s">
        <v>42</v>
      </c>
      <c r="N542" s="8" t="s">
        <v>2723</v>
      </c>
      <c r="O542" s="8" t="s">
        <v>2728</v>
      </c>
      <c r="P542" s="18"/>
      <c r="Q542" s="22" t="s">
        <v>481</v>
      </c>
      <c r="R542" s="18"/>
      <c r="S542" s="18"/>
      <c r="T542" s="18"/>
      <c r="U542" s="18"/>
      <c r="V542" s="18"/>
      <c r="W542" s="18"/>
      <c r="X542" s="22"/>
      <c r="Y542" s="20" t="s">
        <v>2603</v>
      </c>
      <c r="Z542" s="21" t="str">
        <f t="shared" si="1"/>
        <v>{
    "id": "M3-G-8a-E-1-BR",
    "stimulus": "&lt;p&gt;Que nomes são dados aos seguintes triângulos de acordo com seus lados?&lt;/p&gt;",
    "template": "&lt;table style=\"width: 100%;border:none;\"&gt;&lt;tbody&gt;&lt;tr&gt;&lt;td style=\"width: 50%; text-align: center;border:none;\"&gt;Triângulo {{response}}&lt;/td&gt;&lt;td style=\"width: 50%; text-align: center;border:none;\"&gt;Triângulo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"&lt;p&gt;Dependendo do número de lados iguais que possui, um triângulo pode ser equilátero, isósceles ou escaleno.&lt;/p&gt;",
    "feedback": "&lt;p&gt;Os triângulos são classificados como &lt;b&gt;equilátero&lt;/b&gt; (todos os lados são iguais), &lt;b&gt;isósceles&lt;/b&gt; (dois lados são iguais) e &lt;b&gt;escaleno&lt;/b&gt; (todos os lados são diferentes).&lt;/p&gt;&lt;div style=\"width: 100%; display:flex; justify-content: center;\"&gt;&lt;img src=\"https://blueberry-assets.oneclick.es/M3_G_8a_7.svg\" width=\"400\" style=\"display: inline-block;\"&gt;&lt;/div&gt;",
    "seed": {
        "parameters": [
            {
                "name": "Q1",
                "label": null,
                "list": [
                    "M3_G_8a_1.svg",
                    "M3_G_8a_2.svg"
                ]
            },
            {
                "name": "Q2",
                "label": null,
                "list": [
                    "M3_G_8a_5.svg",
                    "M3_G_8a_6.svg"
                ]
            }
        ],
        "calculated": [
            {
                "name": "A1",
                "label": "isósceles",
                "function": ""
            },
            {
                "name": "A2",
                "label": "escaleno",
                "function": ""
            }
        ],
        "uniques": true
    },
    "algorithm": {
        "name": "calculateOperation",
        "template": "Cloze with text"
    }
}</v>
      </c>
      <c r="AA542" s="28" t="s">
        <v>2729</v>
      </c>
      <c r="AB542" s="22" t="str">
        <f t="shared" si="2"/>
        <v>M3-G-8a-E-1</v>
      </c>
      <c r="AC542" s="22" t="str">
        <f t="shared" si="3"/>
        <v>M3-G-8a-E-1-BR</v>
      </c>
      <c r="AD542" s="20" t="s">
        <v>47</v>
      </c>
      <c r="AE542" s="24"/>
      <c r="AF542" s="9" t="s">
        <v>48</v>
      </c>
      <c r="AG542" s="9" t="s">
        <v>49</v>
      </c>
    </row>
    <row r="543" ht="112.5" customHeight="1">
      <c r="A543" s="9" t="s">
        <v>2719</v>
      </c>
      <c r="B543" s="69" t="s">
        <v>2720</v>
      </c>
      <c r="C543" s="9" t="s">
        <v>50</v>
      </c>
      <c r="D543" s="10" t="s">
        <v>36</v>
      </c>
      <c r="E543" s="11"/>
      <c r="F543" s="12" t="s">
        <v>2730</v>
      </c>
      <c r="G543" s="12"/>
      <c r="H543" s="12"/>
      <c r="I543" s="11" t="s">
        <v>481</v>
      </c>
      <c r="J543" s="11" t="s">
        <v>52</v>
      </c>
      <c r="K543" s="12" t="s">
        <v>113</v>
      </c>
      <c r="L543" s="13" t="s">
        <v>2731</v>
      </c>
      <c r="M543" s="22" t="s">
        <v>42</v>
      </c>
      <c r="N543" s="8" t="s">
        <v>2723</v>
      </c>
      <c r="O543" s="8" t="s">
        <v>2728</v>
      </c>
      <c r="P543" s="18"/>
      <c r="Q543" s="22" t="s">
        <v>481</v>
      </c>
      <c r="R543" s="18"/>
      <c r="S543" s="18"/>
      <c r="T543" s="18"/>
      <c r="U543" s="18"/>
      <c r="V543" s="18"/>
      <c r="W543" s="18"/>
      <c r="X543" s="22"/>
      <c r="Y543" s="20" t="s">
        <v>2603</v>
      </c>
      <c r="Z543" s="21" t="str">
        <f t="shared" si="1"/>
        <v>{
    "id": "M3-G-8a-E-2-BR",
    "stimulus": "&lt;p&gt;Que nomes são dados aos seguintes triângulos de acordo com seus lados?&lt;/p&gt;",
    "template": "&lt;table style=\"width: 100%;border:none;\"&gt;&lt;tbody&gt;&lt;tr&gt;&lt;td style=\"width: 50%; text-align: center;border:none;\"&gt;Triângulo {{response}}&lt;/td&gt;&lt;td style=\"width: 50%; text-align: center;border:none;\"&gt;Triângulo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"&lt;p&gt;Dependendo do número de lados iguais que possui, um triângulo pode ser equilátero, isósceles ou escaleno.&lt;/p&gt;",
    "feedback": "&lt;p&gt;Os triângulos são classificados como &lt;b&gt;equilátero&lt;/b&gt; (todos os lados são iguais), &lt;b&gt;isósceles&lt;/b&gt; (dois lados são iguais) e &lt;b&gt;escaleno&lt;/b&gt; (todos os lados são diferentes).&lt;/p&gt;&lt;div style=\"width: 100%; display:flex; justify-content: center;\"&gt;&lt;img src=\"https://blueberry-assets.oneclick.es/M3_G_8a_7.svg\" width=\"400\" style=\"display: inline-block;\"&gt;&lt;/div&gt;",
    "seed": {
        "parameters": [
            {
                "name": "Q1",
                "label": null,
                "list": [
                    "M3_G_8a_1.svg",
                    "M3_G_8a_2.svg"
                ]
            },
            {
                "name": "Q2",
                "label": null,
                "list": [
                    "M3_G_8a_3.svg",
                    "M3_G_8a_4.svg"
                ]
            }
        ],
        "calculated": [
            {
                "name": "A1",
                "label": "isósceles",
                "function": ""
            },
            {
                "name": "A2",
                "label": "equilátero",
                "function": ""
            }
        ],
        "uniques": true
    },
    "algorithm": {
        "name": "calculateOperation",
        "template": "Cloze with text"
    }
}</v>
      </c>
      <c r="AA543" s="28" t="s">
        <v>2732</v>
      </c>
      <c r="AB543" s="22" t="str">
        <f t="shared" si="2"/>
        <v>M3-G-8a-E-2</v>
      </c>
      <c r="AC543" s="22" t="str">
        <f t="shared" si="3"/>
        <v>M3-G-8a-E-2-BR</v>
      </c>
      <c r="AD543" s="20" t="s">
        <v>47</v>
      </c>
      <c r="AE543" s="24"/>
      <c r="AF543" s="9" t="s">
        <v>48</v>
      </c>
      <c r="AG543" s="9" t="s">
        <v>49</v>
      </c>
    </row>
    <row r="544" ht="112.5" customHeight="1">
      <c r="A544" s="9" t="s">
        <v>2719</v>
      </c>
      <c r="B544" s="69" t="s">
        <v>2720</v>
      </c>
      <c r="C544" s="9" t="s">
        <v>50</v>
      </c>
      <c r="D544" s="10" t="s">
        <v>36</v>
      </c>
      <c r="E544" s="11"/>
      <c r="F544" s="12" t="s">
        <v>2733</v>
      </c>
      <c r="G544" s="12"/>
      <c r="H544" s="12"/>
      <c r="I544" s="11" t="s">
        <v>481</v>
      </c>
      <c r="J544" s="11" t="s">
        <v>52</v>
      </c>
      <c r="K544" s="12" t="s">
        <v>113</v>
      </c>
      <c r="L544" s="13" t="s">
        <v>2734</v>
      </c>
      <c r="M544" s="22" t="s">
        <v>42</v>
      </c>
      <c r="N544" s="8" t="s">
        <v>2723</v>
      </c>
      <c r="O544" s="8" t="s">
        <v>2728</v>
      </c>
      <c r="P544" s="18"/>
      <c r="Q544" s="22" t="s">
        <v>481</v>
      </c>
      <c r="R544" s="18"/>
      <c r="S544" s="18"/>
      <c r="T544" s="18"/>
      <c r="U544" s="18"/>
      <c r="V544" s="18"/>
      <c r="W544" s="18"/>
      <c r="X544" s="22"/>
      <c r="Y544" s="20" t="s">
        <v>2603</v>
      </c>
      <c r="Z544" s="21" t="str">
        <f t="shared" si="1"/>
        <v>{
    "id": "M3-G-8a-E-3-BR",
    "stimulus": "&lt;p&gt;Que nomes são dados aos seguintes triângulos de acordo com seus lados?&lt;/p&gt;",
    "template": "&lt;table style=\"width: 100%;border:none;\"&gt;&lt;tbody&gt;&lt;tr&gt;&lt;td style=\"width: 50%; text-align: center;border:none;\"&gt;Triângulo {{response}}&lt;/td&gt;&lt;td style=\"width: 50%; text-align: center;border:none;\"&gt;Triângulo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"&lt;p&gt;Dependendo do número de lados iguais que possui, um triângulo pode ser equilátero, isósceles ou escaleno.&lt;/p&gt;",
    "feedback": "&lt;p&gt;Os triângulos são classificados como &lt;b&gt;equilátero&lt;/b&gt; (todos os lados são iguais), &lt;b&gt;isósceles&lt;/b&gt; (dois lados são iguais) e &lt;b&gt;escaleno&lt;/b&gt; (todos os lados são diferentes).&lt;/p&gt;&lt;div style=\"width: 100%; display:flex; justify-content: center;\"&gt;&lt;img src=\"https://blueberry-assets.oneclick.es/M3_G_8a_7.svg\" width=\"400\" style=\"display: inline-block;\"&gt;&lt;/div&gt;",
    "seed": {
        "parameters": [
            {
                "name": "Q1",
                "label": null,
                "list": [
                    "M3_G_8a_5.svg",
                    "M3_G_8a_6.svg"
                ]
            },
            {
                "name": "Q2",
                "label": null,
                "list": [
                    "M3_G_8a_3.svg",
                    "M3_G_8a_4.svg"
                ]
            }
        ],
        "calculated": [
            {
                "name": "A1",
                "label": "escaleno",
                "function": ""
            },
            {
                "name": "A2",
                "label": "equilátero",
                "function": ""
            }
        ],
        "uniques": true
    },
    "algorithm": {
        "name": "calculateOperation",
        "template": "Cloze with text"
    }
}</v>
      </c>
      <c r="AA544" s="28" t="s">
        <v>2735</v>
      </c>
      <c r="AB544" s="22" t="str">
        <f t="shared" si="2"/>
        <v>M3-G-8a-E-3</v>
      </c>
      <c r="AC544" s="22" t="str">
        <f t="shared" si="3"/>
        <v>M3-G-8a-E-3-BR</v>
      </c>
      <c r="AD544" s="20" t="s">
        <v>47</v>
      </c>
      <c r="AE544" s="24"/>
      <c r="AF544" s="9" t="s">
        <v>48</v>
      </c>
      <c r="AG544" s="9" t="s">
        <v>49</v>
      </c>
    </row>
    <row r="545" ht="112.5" customHeight="1">
      <c r="A545" s="9" t="s">
        <v>2736</v>
      </c>
      <c r="B545" s="69" t="s">
        <v>2737</v>
      </c>
      <c r="C545" s="43" t="s">
        <v>35</v>
      </c>
      <c r="D545" s="10" t="s">
        <v>36</v>
      </c>
      <c r="E545" s="11"/>
      <c r="F545" s="13" t="s">
        <v>2738</v>
      </c>
      <c r="G545" s="13"/>
      <c r="H545" s="19"/>
      <c r="I545" s="11" t="s">
        <v>38</v>
      </c>
      <c r="J545" s="11" t="s">
        <v>278</v>
      </c>
      <c r="K545" s="12" t="s">
        <v>113</v>
      </c>
      <c r="L545" s="12" t="s">
        <v>113</v>
      </c>
      <c r="M545" s="11" t="s">
        <v>42</v>
      </c>
      <c r="N545" s="8" t="s">
        <v>2739</v>
      </c>
      <c r="O545" s="8" t="s">
        <v>2740</v>
      </c>
      <c r="P545" s="18"/>
      <c r="Q545" s="22" t="s">
        <v>481</v>
      </c>
      <c r="R545" s="18"/>
      <c r="S545" s="18"/>
      <c r="T545" s="18"/>
      <c r="U545" s="18"/>
      <c r="V545" s="18"/>
      <c r="W545" s="18"/>
      <c r="X545" s="22"/>
      <c r="Y545" s="20" t="s">
        <v>2603</v>
      </c>
      <c r="Z545" s="21" t="str">
        <f t="shared" si="1"/>
        <v>{
    "id": "M3-G-8b-I-1-BR",
    "stimulus": "&lt;p&gt;Indique qual das seguintes afirmações está correta.&lt;/p&gt;",
    "hint": "&lt;p&gt;Dependendo de seus ângulos, um triângulo pode ser acutângulo, retângulo ou obtusângulo.&lt;/p&gt;",
    "feedback": "&lt;p&gt;Os triângulos são classificados como &lt;b&gt;acutângulo&lt;/b&gt; (todos os três ângulos são agudos), &lt;b&gt;retângulo&lt;/b&gt; (possui um ângulo reto) e &lt;b&gt;obtusângulo&lt;/b&gt; (possui um ângulo obtuso).&lt;/p&gt;&lt;div style=\"width: 100%; display:flex; justify-content: center;\"&gt;&lt;img src=\"https://blueberry-assets.oneclick.es/M3_G_8b_8.svg\" width=\"500\"&gt;&lt;/img&gt;&lt;/div&gt;",
    "seed": {
        "parameters": [],
        "calculated": [
            {
                "name": "A1",
                "label": "Nos triângulos acutângulos, todos os ângulos são agudos.",
                "function": ""
            },
            {
                "name": "A2",
                "label": "Nos triângulos obtusângulos, um dos ângulos é obtuso.",
                "function": ""
            },
            {
                "name": "A3",
                "label": "Nos triângulos retângulos, um dos ângulos é reto.",
                "function": ""
            },
            {
                "name": "A4",
                "label": "Os triângulos acutângulos têm um ângulo agudo.",
                "function": "",
                "feedback": "&lt;p&gt;Todos os ângulos de um triângulo acutângulo são agudos.&lt;/p&gt;",
                "incorrect": true
            },
            {
                "name": "A5",
                "label": "Os triângulos obtusângulos têm todos os três ângulos obtusos.",
                "function": "",
                "feedback": "&lt;p&gt;Os triângulos obtusângulos têm apenas um ângulo obtuso, e os outros dois são agudos.&lt;/p&gt;",
                "incorrect": true
            },
            {
                "name": "A6",
                "label": "Os triângulos retângulos têm todos os três ângulos retos.",
                "function": "",
                "feedback": "&lt;p&gt;Os triângulos retângulos têm apenas um ângulo reto, e os outros dois são agudos.&lt;/p&gt;",
                "incorrect": true
            }
        ],
        "uniques": true
    },
    "algorithm": {
        "name": "trueFalse",
        "template": "Multiple choice – standard",
        "params": {
            "countCorrect": 1,
            "countIncorrect": 2,
            "showCheckIcon": true
        }
    }
}</v>
      </c>
      <c r="AA545" s="21" t="s">
        <v>2741</v>
      </c>
      <c r="AB545" s="22" t="str">
        <f t="shared" si="2"/>
        <v>M3-G-8b-I-1</v>
      </c>
      <c r="AC545" s="22" t="str">
        <f t="shared" si="3"/>
        <v>M3-G-8b-I-1-BR</v>
      </c>
      <c r="AD545" s="20" t="s">
        <v>47</v>
      </c>
      <c r="AE545" s="24"/>
      <c r="AF545" s="9" t="s">
        <v>48</v>
      </c>
      <c r="AG545" s="9" t="s">
        <v>49</v>
      </c>
    </row>
    <row r="546" ht="112.5" customHeight="1">
      <c r="A546" s="9" t="s">
        <v>2736</v>
      </c>
      <c r="B546" s="69" t="s">
        <v>2737</v>
      </c>
      <c r="C546" s="43" t="s">
        <v>50</v>
      </c>
      <c r="D546" s="10" t="s">
        <v>36</v>
      </c>
      <c r="E546" s="11"/>
      <c r="F546" s="12" t="s">
        <v>2742</v>
      </c>
      <c r="G546" s="12"/>
      <c r="H546" s="19"/>
      <c r="I546" s="11" t="s">
        <v>481</v>
      </c>
      <c r="J546" s="11" t="s">
        <v>52</v>
      </c>
      <c r="K546" s="12" t="s">
        <v>2743</v>
      </c>
      <c r="L546" s="13" t="s">
        <v>2744</v>
      </c>
      <c r="M546" s="22" t="s">
        <v>42</v>
      </c>
      <c r="N546" s="8" t="s">
        <v>2739</v>
      </c>
      <c r="O546" s="8" t="s">
        <v>2745</v>
      </c>
      <c r="P546" s="18"/>
      <c r="Q546" s="22" t="s">
        <v>481</v>
      </c>
      <c r="R546" s="18"/>
      <c r="S546" s="18"/>
      <c r="T546" s="18"/>
      <c r="U546" s="18"/>
      <c r="V546" s="18"/>
      <c r="W546" s="18"/>
      <c r="X546" s="22"/>
      <c r="Y546" s="20" t="s">
        <v>2603</v>
      </c>
      <c r="Z546" s="21" t="str">
        <f t="shared" si="1"/>
        <v>{
    "id": "M3-G-8b-E-1-BR",
    "stimulus": "&lt;p&gt;Escreva o nome dos seguintes triângulos de acordo com seus ângulos.&lt;/p&gt;",
    "template": "&lt;table style=\"width: 100%;border:none;\"&gt;&lt;tbody&gt;&lt;tr&gt;&lt;td style=\"width: 50%; text-align: center;border:none;\"&gt;Triângulo {{response}}&lt;/td&gt;&lt;td style=\"width: 50%; text-align: center;border:none;\"&gt;Triângulo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"&lt;p&gt;Dependendo de seus ângulos, um triângulo pode ser acutângulo, retângulo ou obtusângulo.&lt;/p&gt;",
    "feedback": "&lt;p&gt;Os triângulos são classificados como &lt;b&gt;acutângulo&lt;/b&gt; (todos os três ângulos são agudos), &lt;b&gt;retângulo&lt;/b&gt; (possui um ângulo reto) e &lt;b&gt;obtusângulo&lt;/b&gt; (possui um ângulo obtuso).&lt;/p&gt;&lt;div style=\"width: 100%; display:flex; justify-content: center;\"&gt;&lt;img src=\"https://blueberry-assets.oneclick.es/M3_G_8b_8.svg\" width=\"500\"&gt;&lt;/div&gt;",
    "seed": {
        "parameters": [
            {
                "name": "Q1",
                "label": null,
                "list": [
                    "M3_G_8b_3.svg",
                    "M3_G_8b_4.svg"
                ]
            },
            {
                "name": "Q2",
                "label": null,
                "list": [
                    "M3_G_8b_5.svg",
                    "M3_G_8b_6.svg"
                ]
            }
        ],
        "calculated": [
            {
                "name": "A1",
                "label": "retângulo",
                "function": ""
            },
            {
                "name": "A2",
                "label": "obtusângulo",
                "function": ""
            }
        ],
        "uniques": true
    },
    "algorithm": {
        "name": "calculateOperation",
        "template": "Cloze with text"
    }
}</v>
      </c>
      <c r="AA546" s="28" t="s">
        <v>2746</v>
      </c>
      <c r="AB546" s="22" t="str">
        <f t="shared" si="2"/>
        <v>M3-G-8b-E-1</v>
      </c>
      <c r="AC546" s="22" t="str">
        <f t="shared" si="3"/>
        <v>M3-G-8b-E-1-BR</v>
      </c>
      <c r="AD546" s="20" t="s">
        <v>47</v>
      </c>
      <c r="AE546" s="24"/>
      <c r="AF546" s="9" t="s">
        <v>48</v>
      </c>
      <c r="AG546" s="9" t="s">
        <v>49</v>
      </c>
    </row>
    <row r="547" ht="112.5" customHeight="1">
      <c r="A547" s="9" t="s">
        <v>2736</v>
      </c>
      <c r="B547" s="69" t="s">
        <v>2737</v>
      </c>
      <c r="C547" s="9" t="s">
        <v>50</v>
      </c>
      <c r="D547" s="10" t="s">
        <v>36</v>
      </c>
      <c r="E547" s="11"/>
      <c r="F547" s="12" t="s">
        <v>2747</v>
      </c>
      <c r="G547" s="12"/>
      <c r="H547" s="12"/>
      <c r="I547" s="11" t="s">
        <v>481</v>
      </c>
      <c r="J547" s="11" t="s">
        <v>52</v>
      </c>
      <c r="K547" s="12" t="s">
        <v>113</v>
      </c>
      <c r="L547" s="13" t="s">
        <v>2748</v>
      </c>
      <c r="M547" s="22" t="s">
        <v>42</v>
      </c>
      <c r="N547" s="8" t="s">
        <v>2739</v>
      </c>
      <c r="O547" s="8" t="s">
        <v>2745</v>
      </c>
      <c r="P547" s="18"/>
      <c r="Q547" s="22" t="s">
        <v>481</v>
      </c>
      <c r="R547" s="18"/>
      <c r="S547" s="18"/>
      <c r="T547" s="18"/>
      <c r="U547" s="18"/>
      <c r="V547" s="18"/>
      <c r="W547" s="18"/>
      <c r="X547" s="22"/>
      <c r="Y547" s="20" t="s">
        <v>2603</v>
      </c>
      <c r="Z547" s="21" t="str">
        <f t="shared" si="1"/>
        <v>{
    "id": "M3-G-8b-E-2-BR",
    "stimulus": "&lt;p&gt;Escreva o nome dos seguintes triângulos de acordo com seus ângulos.&lt;/p&gt;",
    "template": "&lt;table style=\"width: 100%;border:none;\"&gt;&lt;tbody&gt;&lt;tr&gt;&lt;td style=\"width: 50%; text-align: center;border:none;\"&gt;Triângulo {{response}}&lt;/td&gt;&lt;td style=\"width: 50%; text-align: center;border:none;\"&gt;Triângulo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"&lt;p&gt;Dependendo de seus ângulos, um triângulo pode ser acutângulo, retângulo ou obtusângulo.&lt;/p&gt;",
    "feedback": "&lt;p&gt;Os triângulos são classificados como &lt;b&gt;acutângulo&lt;/b&gt; (todos os três ângulos são agudos), &lt;b&gt;retângulo&lt;/b&gt; (possui um ângulo reto) e &lt;b&gt;obtusângulo&lt;/b&gt; (possui um ângulo obtuso).&lt;/p&gt;&lt;div style=\"width: 100%; display:flex; justify-content: center;\"&gt;&lt;img src=\"https://blueberry-assets.oneclick.es/M3_G_8b_8.svg\" width=\"500\"&gt;&lt;/div&gt;",
    "seed": {
        "parameters": [
            {
                "name": "Q1",
                "label": null,
                "list": [
                    "M3_G_8b_3.svg",
                    "M3_G_8b_4.svg"
                ]
            },
            {
                "name": "Q2",
                "label": null,
                "list": [
                    "M3_G_8b_1.svg",
                    "M3_G_8b_2.svg"
                ]
            }
        ],
        "calculated": [
            {
                "name": "A1",
                "label": "retângulo",
                "function": ""
            },
            {
                "name": "A2",
                "label": "acutângulo",
                "function": ""
            }
        ],
        "uniques": true
    },
    "algorithm": {
        "name": "calculateOperation",
        "template": "Cloze with text"
    }
}</v>
      </c>
      <c r="AA547" s="28" t="s">
        <v>2749</v>
      </c>
      <c r="AB547" s="22" t="str">
        <f t="shared" si="2"/>
        <v>M3-G-8b-E-2</v>
      </c>
      <c r="AC547" s="22" t="str">
        <f t="shared" si="3"/>
        <v>M3-G-8b-E-2-BR</v>
      </c>
      <c r="AD547" s="20" t="s">
        <v>47</v>
      </c>
      <c r="AE547" s="24"/>
      <c r="AF547" s="9" t="s">
        <v>48</v>
      </c>
      <c r="AG547" s="9" t="s">
        <v>49</v>
      </c>
    </row>
    <row r="548" ht="112.5" customHeight="1">
      <c r="A548" s="9" t="s">
        <v>2736</v>
      </c>
      <c r="B548" s="69" t="s">
        <v>2737</v>
      </c>
      <c r="C548" s="9" t="s">
        <v>50</v>
      </c>
      <c r="D548" s="10" t="s">
        <v>36</v>
      </c>
      <c r="E548" s="11"/>
      <c r="F548" s="12" t="s">
        <v>2750</v>
      </c>
      <c r="G548" s="12"/>
      <c r="H548" s="12"/>
      <c r="I548" s="11" t="s">
        <v>481</v>
      </c>
      <c r="J548" s="11" t="s">
        <v>52</v>
      </c>
      <c r="K548" s="12" t="s">
        <v>113</v>
      </c>
      <c r="L548" s="13" t="s">
        <v>2751</v>
      </c>
      <c r="M548" s="22" t="s">
        <v>42</v>
      </c>
      <c r="N548" s="8" t="s">
        <v>2739</v>
      </c>
      <c r="O548" s="8" t="s">
        <v>2745</v>
      </c>
      <c r="P548" s="18"/>
      <c r="Q548" s="22" t="s">
        <v>481</v>
      </c>
      <c r="R548" s="18"/>
      <c r="S548" s="18"/>
      <c r="T548" s="18"/>
      <c r="U548" s="18"/>
      <c r="V548" s="18"/>
      <c r="W548" s="18"/>
      <c r="X548" s="22"/>
      <c r="Y548" s="20" t="s">
        <v>2603</v>
      </c>
      <c r="Z548" s="21" t="str">
        <f t="shared" si="1"/>
        <v>{
    "id": "M3-G-8b-E-3-BR",
    "stimulus": "&lt;p&gt;Escreva o nome dos seguintes triângulos de acordo com seus ângulos.&lt;/p&gt;",
    "template": "&lt;table style=\"width: 100%;border:none;\"&gt;&lt;tbody&gt;&lt;tr&gt;&lt;td style=\"width: 50%; text-align: center;border:none;\"&gt;Triângulo {{response}}&lt;/td&gt;&lt;td style=\"width: 50%; text-align: center;border:none;\"&gt;Triângulo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"&lt;p&gt;Dependendo de seus ângulos, um triângulo pode ser acutângulo, retângulo ou obtusângulo.&lt;/p&gt;",
    "feedback": "&lt;p&gt;Os triângulos são classificados como &lt;b&gt;acutângulo&lt;/b&gt; (todos os três ângulos são agudos), &lt;b&gt;retângulo&lt;/b&gt; (possui um ângulo reto) e &lt;b&gt;obtusângulo&lt;/b&gt; (possui um ângulo obtuso).&lt;/p&gt;&lt;div style=\"width: 100%; display:flex; justify-content: center;\"&gt;&lt;img src=\"https://blueberry-assets.oneclick.es/M3_G_8b_8.svg\" width=\"500\"&gt;&lt;/div&gt;",
    "seed": {
        "parameters": [
            {
                "name": "Q1",
                "label": null,
                "list": [
                    "M3_G_8b_1.svg",
                    "M3_G_8b_2.svg"
                ]
            },
            {
                "name": "Q2",
                "label": null,
                "list": [
                    "M3_G_8b_5.svg",
                    "M3_G_8b_6.svg"
                ]
            }
        ],
        "calculated": [
            {
                "name": "A1",
                "label": "acutângulo",
                "function": ""
            },
            {
                "name": "A2",
                "label": "obtusângulo",
                "function": ""
            }
        ],
        "uniques": true
    },
    "algorithm": {
        "name": "calculateOperation",
        "template": "Cloze with text"
    }
}</v>
      </c>
      <c r="AA548" s="28" t="s">
        <v>2752</v>
      </c>
      <c r="AB548" s="22" t="str">
        <f t="shared" si="2"/>
        <v>M3-G-8b-E-3</v>
      </c>
      <c r="AC548" s="22" t="str">
        <f t="shared" si="3"/>
        <v>M3-G-8b-E-3-BR</v>
      </c>
      <c r="AD548" s="20" t="s">
        <v>47</v>
      </c>
      <c r="AE548" s="24"/>
      <c r="AF548" s="9" t="s">
        <v>48</v>
      </c>
      <c r="AG548" s="9" t="s">
        <v>49</v>
      </c>
    </row>
    <row r="549" ht="112.5" customHeight="1">
      <c r="A549" s="9" t="s">
        <v>2753</v>
      </c>
      <c r="B549" s="69" t="s">
        <v>2754</v>
      </c>
      <c r="C549" s="43" t="s">
        <v>35</v>
      </c>
      <c r="D549" s="9" t="s">
        <v>36</v>
      </c>
      <c r="E549" s="11"/>
      <c r="F549" s="12" t="s">
        <v>2755</v>
      </c>
      <c r="G549" s="12"/>
      <c r="H549" s="12"/>
      <c r="I549" s="11" t="s">
        <v>38</v>
      </c>
      <c r="J549" s="20" t="s">
        <v>1499</v>
      </c>
      <c r="K549" s="12" t="s">
        <v>2756</v>
      </c>
      <c r="L549" s="12" t="s">
        <v>2756</v>
      </c>
      <c r="M549" s="11" t="s">
        <v>42</v>
      </c>
      <c r="N549" s="8" t="s">
        <v>2757</v>
      </c>
      <c r="O549" s="8" t="s">
        <v>2758</v>
      </c>
      <c r="P549" s="18"/>
      <c r="Q549" s="22" t="s">
        <v>481</v>
      </c>
      <c r="R549" s="18"/>
      <c r="S549" s="18"/>
      <c r="T549" s="18"/>
      <c r="U549" s="18"/>
      <c r="V549" s="18"/>
      <c r="W549" s="18"/>
      <c r="X549" s="22"/>
      <c r="Y549" s="20" t="s">
        <v>2603</v>
      </c>
      <c r="Z549" s="21" t="str">
        <f t="shared" si="1"/>
        <v>{"id":"M3-G-9a-I-1-BR","stimulus":"&lt;p&gt;Indique se as seguintes afirmações são verdadeiras ou falsas.&lt;/p&gt;","hint":"&lt;p&gt;Os quadriláteros são polígonos com 4 lados e 4 ângulos. Alguns tipos são quadrado, retângulo, losango e paralelogramo.&lt;/p&gt;","feedback":"&lt;p&gt;Os quadriláteros são polígonos com 4 lados e 4 ângulos. Alguns tipos são quadrado, retângulo, losango e paralelogramo.&lt;/p&gt;","seed":{"parameters":[],"calculated":[{"name":"A1","label":"Os quadrados têm 4 ângulos retos e 4 lados iguais, sendo os lados opostos paralelos.","function":""},{"name":"A2","label":"Os retângulos têm 4 lados, sendo os opostos paralelos, e 4 ângulos retos.","function":""},{"name":"A3","label":"Os losangos têm 4 lados iguais, sendo os lados opostos paralelos.","function":""},{"name":"A4","label":"Os paralelogramos têm 4 lados, sendo os lados opostos paralelos.","function":""},{"name":"A5","label":"Os losangos têm 4 lados, sendo 2 a 2 iguais.","function":"","incorrect":true,"feedback":"&lt;p&gt;Os losangos têm todos os lados iguais, e não iguais 2 a 2.&lt;/p&gt;"},{"name":"A6","label":"Os retângulos têm 4 lados iguais, sendo os lados opostos paralelos.","function":"","incorrect":true,"feedback":"&lt;p&gt;Os retângulos não têm necessariamente todos os lados iguais, mais sim iguais 2 a 2.&lt;/p&gt;"},{"name":"A7","label":"Os paralelogramos têm 1 par de lados opostos paralelos.","function":"","incorrect":true,"feedback":"&lt;p&gt;Os paralelogramos têm 2 pares de lados opostos paralelos.&lt;/p&gt;"},{"name":"A8","label":"Os quadrados têm 4 lados iguais, sendo os opostos paralelos, e 4 ângulos não retos.","function":"","incorrect":true,"feedback":"&lt;p&gt;Os quadrados têm 4 ângulos retos.&lt;/p&gt;"}],"uniques":true},"algorithm":{"name":"trueFalse","template":"Choice matrix – inline","params":{"countCorrect":1,"countIncorrect":2,"showCheckIcon":false,"options":["Verdadeira","Falsa"]}}}</v>
      </c>
      <c r="AA549" s="28" t="s">
        <v>2759</v>
      </c>
      <c r="AB549" s="22" t="str">
        <f t="shared" si="2"/>
        <v>M3-G-9a-I-1</v>
      </c>
      <c r="AC549" s="22" t="str">
        <f t="shared" si="3"/>
        <v>M3-G-9a-I-1-BR</v>
      </c>
      <c r="AD549" s="20" t="s">
        <v>47</v>
      </c>
      <c r="AE549" s="24"/>
      <c r="AF549" s="9" t="s">
        <v>48</v>
      </c>
      <c r="AG549" s="9" t="s">
        <v>49</v>
      </c>
    </row>
    <row r="550" ht="112.5" customHeight="1">
      <c r="A550" s="9" t="s">
        <v>2753</v>
      </c>
      <c r="B550" s="69" t="s">
        <v>2754</v>
      </c>
      <c r="C550" s="43" t="s">
        <v>50</v>
      </c>
      <c r="D550" s="10" t="s">
        <v>36</v>
      </c>
      <c r="E550" s="11"/>
      <c r="F550" s="12" t="s">
        <v>2760</v>
      </c>
      <c r="G550" s="12"/>
      <c r="H550" s="12"/>
      <c r="I550" s="11" t="s">
        <v>481</v>
      </c>
      <c r="J550" s="11" t="s">
        <v>52</v>
      </c>
      <c r="K550" s="12" t="s">
        <v>2761</v>
      </c>
      <c r="L550" s="12" t="s">
        <v>2756</v>
      </c>
      <c r="M550" s="11" t="s">
        <v>42</v>
      </c>
      <c r="N550" s="8" t="s">
        <v>2757</v>
      </c>
      <c r="O550" s="8" t="s">
        <v>2762</v>
      </c>
      <c r="P550" s="18"/>
      <c r="Q550" s="22" t="s">
        <v>481</v>
      </c>
      <c r="R550" s="18"/>
      <c r="S550" s="18"/>
      <c r="T550" s="18"/>
      <c r="U550" s="18"/>
      <c r="V550" s="18"/>
      <c r="W550" s="18"/>
      <c r="X550" s="22"/>
      <c r="Y550" s="20" t="s">
        <v>2603</v>
      </c>
      <c r="Z550" s="21" t="str">
        <f t="shared" si="1"/>
        <v>{
    "id": "M3-G-9a-E-1-BR",
    "stimulus": "&lt;p&gt;Escreva os nomes dos seguintes quadriláteros.&lt;/p&gt;",
    "template": "&lt;table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center;border:none;\"&gt;&lt;img src=\"https://blueberry-assets.oneclick.es/M3_G_9a_1.svg\" width=\"300\" style=\"display: inline-block;\"&gt;&lt;/td&gt;&lt;td style=\"width: 25%; text-align: center;border:none;\"&gt;&lt;img src=\"https://blueberry-assets.oneclick.es/M3_G_9a_2.svg\" width=\"300\" style=\"display: inline-block;\"&gt;&lt;/td&gt;&lt;td style=\"width: 25%; text-align: center;border:none;\"&gt;&lt;img src=\"https://blueberry-assets.oneclick.es/M3_G_9a_3.svg\" width=\"300\" style=\"display: inline-block;\"&gt;&lt;/td&gt;&lt;/tr&gt;&lt;/tbody&gt;&lt;/table&gt;",
    "hint": "&lt;p&gt;Os quadriláteros são polígonos com 4 lados e 4 ângulos. Alguns tipos são quadrado, retângulo, losango e paralelogramo.&lt;/p&gt;",
    "feedback": "&lt;p&gt;Os quadriláteros são polígonos com 4 lados e 4 ângulos. Alguns tipos são quadrado, retângulo, losango e paralelogramo.&lt;/p&gt;&lt;div style=\"width: 100%; display:flex; justify-content: center;\"&gt;&lt;img src=\"https://blueberry-assets.oneclick.es/M3_G_9a_6.svg\" width=\"550\" style=\"display: inline-block;\"&gt;&lt;/div&gt;",
    "seed": {
        "parameters": [],
        "calculated": [
            {
                "name": "A1",
                "label": "Quadrado",
                "function": ""
            },
            {
                "name": "A2",
                "label": "Losango",
                "function": ""
            },
            {
                "name": "A3",
                "label": "Retângulo",
                "function": ""
            }
        ],
        "uniques": true
    },
    "algorithm": {
        "name": "calculateOperation",
        "template": "Cloze with text"
    }
}</v>
      </c>
      <c r="AA550" s="28" t="s">
        <v>2763</v>
      </c>
      <c r="AB550" s="22" t="str">
        <f t="shared" si="2"/>
        <v>M3-G-9a-E-1</v>
      </c>
      <c r="AC550" s="22" t="str">
        <f t="shared" si="3"/>
        <v>M3-G-9a-E-1-BR</v>
      </c>
      <c r="AD550" s="20" t="s">
        <v>47</v>
      </c>
      <c r="AE550" s="24"/>
      <c r="AF550" s="9" t="s">
        <v>48</v>
      </c>
      <c r="AG550" s="9" t="s">
        <v>49</v>
      </c>
    </row>
    <row r="551" ht="112.5" customHeight="1">
      <c r="A551" s="9" t="s">
        <v>2753</v>
      </c>
      <c r="B551" s="69" t="s">
        <v>2754</v>
      </c>
      <c r="C551" s="9" t="s">
        <v>50</v>
      </c>
      <c r="D551" s="10" t="s">
        <v>36</v>
      </c>
      <c r="E551" s="11"/>
      <c r="F551" s="12" t="s">
        <v>2760</v>
      </c>
      <c r="G551" s="12"/>
      <c r="H551" s="12"/>
      <c r="I551" s="11" t="s">
        <v>481</v>
      </c>
      <c r="J551" s="11" t="s">
        <v>52</v>
      </c>
      <c r="K551" s="13" t="s">
        <v>2764</v>
      </c>
      <c r="L551" s="12" t="s">
        <v>2756</v>
      </c>
      <c r="M551" s="11" t="s">
        <v>42</v>
      </c>
      <c r="N551" s="8" t="s">
        <v>2757</v>
      </c>
      <c r="O551" s="8" t="s">
        <v>2762</v>
      </c>
      <c r="P551" s="18"/>
      <c r="Q551" s="22" t="s">
        <v>481</v>
      </c>
      <c r="R551" s="18"/>
      <c r="S551" s="18"/>
      <c r="T551" s="18"/>
      <c r="U551" s="18"/>
      <c r="V551" s="18"/>
      <c r="W551" s="18"/>
      <c r="X551" s="22"/>
      <c r="Y551" s="20" t="s">
        <v>2603</v>
      </c>
      <c r="Z551" s="21" t="str">
        <f t="shared" si="1"/>
        <v>{
    "id": "M3-G-9a-E-2-BR",
    "stimulus": "&lt;p&gt;Escreva os nomes dos seguintes quadriláteros.&lt;/p&gt;",
    "template": "&lt;table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center;border:none;\"&gt;&lt;img src=\"https://blueberry-assets.oneclick.es/M3_G_9a_2.svg\" width=\"300\" style=\"display: inline-block;\"&gt;&lt;/td&gt;&lt;td style=\"width: 25%; text-align: center;border:none;\"&gt;&lt;img src=\"https://blueberry-assets.oneclick.es/M3_G_9a_4.svg\" width=\"300\" style=\"display: inline-block;\"&gt;&lt;/td&gt;&lt;td style=\"width: 25%; text-align: center;border:none;\"&gt;&lt;img src=\"https://blueberry-assets.oneclick.es/M3_G_9a_3.svg\" width=\"300\" style=\"display: inline-block;\"&gt;&lt;/td&gt;&lt;/tr&gt;&lt;/tbody&gt;&lt;/table&gt;",
    "hint": "&lt;p&gt;Os quadriláteros são polígonos com 4 lados e 4 ângulos. Alguns tipos são quadrado, retângulo, losango e paralelogramo.&lt;/p&gt;",
    "feedback": "&lt;p&gt;Os quadriláteros são polígonos com 4 lados e 4 ângulos. Alguns tipos são quadrado, retângulo, losango e paralelogramo.&lt;/p&gt;&lt;div style=\"width: 100%; display:flex; justify-content: center;\"&gt;&lt;img src=\"https://blueberry-assets.oneclick.es/M3_G_9a_6.svg\" width=\"550\" style=\"display: inline-block;\"&gt;&lt;/div&gt;",
    "seed": {
        "parameters": [],
        "calculated": [
            {
                "name": "A1",
                "label": "Losango",
                "function": ""
            },
            {
                "name": "A2",
                "label": "Paralelogramo",
                "function": ""
            },
            {
                "name": "A3",
                "label": "Retângulo",
                "function": ""
            }
        ],
        "uniques": true
    },
    "algorithm": {
        "name": "calculateOperation",
        "template": "Cloze with text"
    }
}</v>
      </c>
      <c r="AA551" s="28" t="s">
        <v>2765</v>
      </c>
      <c r="AB551" s="22" t="str">
        <f t="shared" si="2"/>
        <v>M3-G-9a-E-2</v>
      </c>
      <c r="AC551" s="22" t="str">
        <f t="shared" si="3"/>
        <v>M3-G-9a-E-2-BR</v>
      </c>
      <c r="AD551" s="20" t="s">
        <v>47</v>
      </c>
      <c r="AE551" s="24"/>
      <c r="AF551" s="9" t="s">
        <v>48</v>
      </c>
      <c r="AG551" s="9" t="s">
        <v>49</v>
      </c>
    </row>
    <row r="552" ht="112.5" customHeight="1">
      <c r="A552" s="9" t="s">
        <v>2753</v>
      </c>
      <c r="B552" s="69" t="s">
        <v>2754</v>
      </c>
      <c r="C552" s="9" t="s">
        <v>50</v>
      </c>
      <c r="D552" s="10" t="s">
        <v>36</v>
      </c>
      <c r="E552" s="11"/>
      <c r="F552" s="12" t="s">
        <v>2760</v>
      </c>
      <c r="G552" s="12"/>
      <c r="H552" s="12"/>
      <c r="I552" s="11" t="s">
        <v>481</v>
      </c>
      <c r="J552" s="11" t="s">
        <v>52</v>
      </c>
      <c r="K552" s="12" t="s">
        <v>2766</v>
      </c>
      <c r="L552" s="12" t="s">
        <v>2756</v>
      </c>
      <c r="M552" s="11" t="s">
        <v>42</v>
      </c>
      <c r="N552" s="8" t="s">
        <v>2757</v>
      </c>
      <c r="O552" s="8" t="s">
        <v>2762</v>
      </c>
      <c r="P552" s="18"/>
      <c r="Q552" s="22" t="s">
        <v>481</v>
      </c>
      <c r="R552" s="18"/>
      <c r="S552" s="18"/>
      <c r="T552" s="18"/>
      <c r="U552" s="18"/>
      <c r="V552" s="18"/>
      <c r="W552" s="18"/>
      <c r="X552" s="22"/>
      <c r="Y552" s="20" t="s">
        <v>2603</v>
      </c>
      <c r="Z552" s="21" t="str">
        <f t="shared" si="1"/>
        <v>{"id":"M3-G-9a-E-3-BR","stimulus":"&lt;p&gt;Escreva os nomes dos seguintes quadriláteros.&lt;/p&gt;","template":"&lt;table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center;border:none;\"&gt;&lt;img src=\"https://blueberry-assets.oneclick.es/M3_G_9a_4.svg\" width=\"300\" style=\"display: inline-block;\"&gt;&lt;/td&gt;&lt;td style=\"width: 25%; text-align: center;border:none;\"&gt;&lt;img src=\"https://blueberry-assets.oneclick.es/M3_G_9a_1.svg\" width=\"300\" style=\"display: inline-block;\"&gt;&lt;/td&gt;&lt;td style=\"width: 25%; text-align: center;border:none;\"&gt;&lt;img src=\"https://blueberry-assets.oneclick.es/M3_G_9a_3.svg\" width=\"300\" style=\"display: inline-block;\"&gt;&lt;/td&gt;&lt;/tr&gt;&lt;/tbody&gt;&lt;/table&gt;","hint":"&lt;p&gt;Os quadriláteros são polígonos com 4 lados e 4 ângulos. Alguns tipos são quadrado, retângulo, losango e paralelogramo.&lt;/p&gt;","feedback":"&lt;p&gt;Os quadriláteros são polígonos com 4 lados e 4 ângulos. Alguns tipos são quadrado, retângulo, losango e paralelogramo.&lt;/p&gt;&lt;div style=\"width: 100%; display:flex; justify-content: center;\"&gt;&lt;img src=\"https://blueberry-assets.oneclick.es/M3_G_9a_5.svg\" width=\"550\" style=\"display: inline-block;\"&gt;&lt;/div&gt;","seed":{"parameters":[],"calculated":[{"name":"A1","label":"Paralelogramo","function":""},{"name":"A2","label":"Quadrado","function":""},{"name":"A3","label":"Retângulo","function":""}],"uniques":true},"algorithm":{"name":"calculateOperation","template":"Cloze with text"}}</v>
      </c>
      <c r="AA552" s="28" t="s">
        <v>2767</v>
      </c>
      <c r="AB552" s="22" t="str">
        <f t="shared" si="2"/>
        <v>M3-G-9a-E-3</v>
      </c>
      <c r="AC552" s="22" t="str">
        <f t="shared" si="3"/>
        <v>M3-G-9a-E-3-BR</v>
      </c>
      <c r="AD552" s="20" t="s">
        <v>47</v>
      </c>
      <c r="AE552" s="24"/>
      <c r="AF552" s="9" t="s">
        <v>48</v>
      </c>
      <c r="AG552" s="9" t="s">
        <v>49</v>
      </c>
    </row>
    <row r="553" ht="112.5" customHeight="1">
      <c r="A553" s="9" t="s">
        <v>2768</v>
      </c>
      <c r="B553" s="69" t="s">
        <v>2769</v>
      </c>
      <c r="C553" s="43" t="s">
        <v>35</v>
      </c>
      <c r="D553" s="10" t="s">
        <v>36</v>
      </c>
      <c r="E553" s="20"/>
      <c r="F553" s="13" t="s">
        <v>2770</v>
      </c>
      <c r="G553" s="13"/>
      <c r="H553" s="12"/>
      <c r="I553" s="11" t="s">
        <v>38</v>
      </c>
      <c r="J553" s="20" t="s">
        <v>1499</v>
      </c>
      <c r="K553" s="12" t="s">
        <v>113</v>
      </c>
      <c r="L553" s="12" t="s">
        <v>113</v>
      </c>
      <c r="M553" s="11" t="s">
        <v>42</v>
      </c>
      <c r="N553" s="8" t="s">
        <v>2771</v>
      </c>
      <c r="O553" s="8" t="s">
        <v>2772</v>
      </c>
      <c r="P553" s="18"/>
      <c r="Q553" s="22"/>
      <c r="R553" s="18"/>
      <c r="S553" s="18"/>
      <c r="T553" s="18"/>
      <c r="U553" s="18"/>
      <c r="V553" s="18"/>
      <c r="W553" s="18"/>
      <c r="X553" s="22"/>
      <c r="Y553" s="20" t="s">
        <v>2603</v>
      </c>
      <c r="Z553" s="21" t="str">
        <f t="shared" si="1"/>
        <v>{"id":"M3-G-10a-I-1-BR","stimulus":"&lt;p&gt;Indique se estas afirmações são verdadeiras ou falsas.&lt;/p&gt;","hint":"&lt;p&gt;Os elementos básicos de uma circunferência são:&lt;/p&gt;&lt;div style=\"width: 100%; display:flex; justify-content: center;\"&gt;&lt;img src=\"https://blueberry-assets.oneclick.es/M3_G_10a_1a.svg\" width=\"350\"&gt;&lt;/img&gt;&lt;/div&gt;","feedback":"&lt;p&gt;Os elementos básicos de uma circunferência são o centro, o raio, o diâmetro e o arco.&lt;/p&gt;","seed":{"parameters":[],"calculated":[{"name":"A1","label":"O círculo e a circunferência têm centro, raio e diâmetro.","function":""},{"name":"A2","label":"O raio une qualquer ponto da circunferência ao seu centro.","function":""},{"name":"A3","label":"O diâmetro une dois pontos quaisquer da circunferência passando pelo centro.","function":""},{"name":"A4","label":"Um arco é a parte da circunferência que está incluída entre quaisquer dois pontos da mesma.","function":""},{"name":"A5","label":"Os círculos não têm centro.","function":"","incorrect":true,"feedback":"&lt;p&gt;Os círculos e as circunferências têm os mesmos elementos básicos: centro, raio, diâmetro e arco.&lt;/p&gt;"},{"name":"A6","label":"O diâmetro une dois pontos quaisquer da circunferência e não passa pelo centro.","function":"","incorrect":true,"feedback":"&lt;p&gt;O diâmetro une dois pontos quaisquer da circunferência e passa pelo centro.&lt;/p&gt;"},{"name":"A7","label":"O raio une quaisquer dois pontos da circunferência.","function":"","incorrect":true,"feedback":"&lt;p&gt;O raio une qualquer ponto da circunferência ao centro.&lt;/p&gt;"},{"name":"A8","label":"Um arco é uma curva que une dois pontos quaisquer da circunferência e o centro.","function":"","incorrect":true,"feedback":"&lt;p&gt;O arco é a parte da circunferência que está incluída entre quaisquer dois pontos da mesma.&lt;/p&gt;"}],"uniques":true},"algorithm":{"name":"trueFalse","template":"Choice matrix – inline","params":{"countCorrect":2,"countIncorrect":1,"showCheckIcon":false,"options":["Verdadeira","Falsa"]}}}</v>
      </c>
      <c r="AA553" s="81" t="s">
        <v>2773</v>
      </c>
      <c r="AB553" s="22" t="str">
        <f t="shared" si="2"/>
        <v>M3-G-10a-I-1</v>
      </c>
      <c r="AC553" s="22" t="str">
        <f t="shared" si="3"/>
        <v>M3-G-10a-I-1-BR</v>
      </c>
      <c r="AD553" s="20" t="s">
        <v>47</v>
      </c>
      <c r="AE553" s="24"/>
      <c r="AF553" s="9" t="s">
        <v>48</v>
      </c>
      <c r="AG553" s="9"/>
    </row>
    <row r="554" ht="112.5" customHeight="1">
      <c r="A554" s="9" t="s">
        <v>2768</v>
      </c>
      <c r="B554" s="69" t="s">
        <v>2769</v>
      </c>
      <c r="C554" s="43" t="s">
        <v>50</v>
      </c>
      <c r="D554" s="10" t="s">
        <v>36</v>
      </c>
      <c r="E554" s="10"/>
      <c r="F554" s="13" t="s">
        <v>2774</v>
      </c>
      <c r="G554" s="13"/>
      <c r="H554" s="12"/>
      <c r="I554" s="11" t="s">
        <v>481</v>
      </c>
      <c r="J554" s="11" t="s">
        <v>2775</v>
      </c>
      <c r="K554" s="13" t="s">
        <v>2776</v>
      </c>
      <c r="L554" s="12" t="s">
        <v>113</v>
      </c>
      <c r="M554" s="11" t="s">
        <v>42</v>
      </c>
      <c r="N554" s="23" t="s">
        <v>2777</v>
      </c>
      <c r="O554" s="8" t="s">
        <v>2778</v>
      </c>
      <c r="P554" s="18"/>
      <c r="Q554" s="22"/>
      <c r="R554" s="18"/>
      <c r="S554" s="18"/>
      <c r="T554" s="18"/>
      <c r="U554" s="18"/>
      <c r="V554" s="18"/>
      <c r="W554" s="18"/>
      <c r="X554" s="22"/>
      <c r="Y554" s="20" t="s">
        <v>2603</v>
      </c>
      <c r="Z554" s="21" t="str">
        <f t="shared" si="1"/>
        <v>{"id":"M3-G-10a-E-1-BR","stimulus":"&lt;p&gt;Arraste o nome dos elementos indicados na circunferência.&lt;/p&gt;","hint":"&lt;p&gt;Arraste para as posições que indicam o &lt;i&gt;centro&lt;/i&gt; e o &lt;i&gt;raio.&lt;/i&gt;&lt;/p&gt;","feedback":"&lt;p&gt;Os elementos básicos de uma circunferência são o centro, o raio, o diâmetro e o arco.&lt;/p&gt;","seed":{"parameters":[],"calculated":[{"name":"A1","label":"Raio","feedback":"&lt;p&gt;O &lt;b&gt;raio&lt;/b&gt; une o centro da circunferência com qualquer ponto nela.&lt;/p&gt;"},{"name":"A2","label":"Centro","feedback":"&lt;p&gt;O &lt;b&gt;centro&lt;/b&gt; é o ponto equidistante a todos os pontos da circunferência.&lt;/p&gt;"},{"name":"A3","label":"Diâmetro","incorrect":true},{"name":"A4","label":"Arco","incorrect":true}],"uniques":true},"algorithm":{"name":"labelImage","template":"LabelImageDragDropV2","params":{"image":{"src":"https://blueberry-assets.oneclick.es/M3_G_10a_2.png","width":450,"height":600,"alt":"","title":"","percent":0.5},"responses":[{"x":40,"y":150,"z":15,"width":180,"height":70,"pointer":""},{"x":805,"y":350,"z":27,"width":180,"height":70,"pointer":""}],"fontSize":10}}}</v>
      </c>
      <c r="AA554" s="28" t="s">
        <v>2779</v>
      </c>
      <c r="AB554" s="22" t="str">
        <f t="shared" si="2"/>
        <v>M3-G-10a-E-1</v>
      </c>
      <c r="AC554" s="22" t="str">
        <f t="shared" si="3"/>
        <v>M3-G-10a-E-1-BR</v>
      </c>
      <c r="AD554" s="20" t="s">
        <v>47</v>
      </c>
      <c r="AE554" s="24"/>
      <c r="AF554" s="9" t="s">
        <v>48</v>
      </c>
      <c r="AG554" s="9"/>
    </row>
    <row r="555" ht="112.5" customHeight="1">
      <c r="A555" s="9" t="s">
        <v>2768</v>
      </c>
      <c r="B555" s="69" t="s">
        <v>2769</v>
      </c>
      <c r="C555" s="43" t="s">
        <v>50</v>
      </c>
      <c r="D555" s="10" t="s">
        <v>36</v>
      </c>
      <c r="E555" s="11"/>
      <c r="F555" s="13" t="s">
        <v>2780</v>
      </c>
      <c r="G555" s="13"/>
      <c r="H555" s="12"/>
      <c r="I555" s="11" t="s">
        <v>481</v>
      </c>
      <c r="J555" s="11" t="s">
        <v>2775</v>
      </c>
      <c r="K555" s="13" t="s">
        <v>2781</v>
      </c>
      <c r="L555" s="12" t="s">
        <v>113</v>
      </c>
      <c r="M555" s="11" t="s">
        <v>42</v>
      </c>
      <c r="N555" s="23" t="s">
        <v>2782</v>
      </c>
      <c r="O555" s="8" t="s">
        <v>2783</v>
      </c>
      <c r="P555" s="18"/>
      <c r="Q555" s="22"/>
      <c r="R555" s="18"/>
      <c r="S555" s="18"/>
      <c r="T555" s="18"/>
      <c r="U555" s="18"/>
      <c r="V555" s="18"/>
      <c r="W555" s="18"/>
      <c r="X555" s="22"/>
      <c r="Y555" s="20" t="s">
        <v>2603</v>
      </c>
      <c r="Z555" s="21" t="str">
        <f t="shared" si="1"/>
        <v>{"id":"M3-G-10a-E-2-BR","stimulus":"&lt;p&gt;Arraste o nome dos elementos indicados na circunferência.&lt;/p&gt;","hint":"&lt;p&gt;Arraste para as posições que indicam o &lt;i&gt;raio&lt;/i&gt; e o &lt;i&gt;diâmetro.&lt;/i&gt;&lt;/p&gt;","feedback":"&lt;p&gt;Os elementos básicos de uma circunferência são o centro, o raio, o diâmetro e o arco.&lt;/p&gt;","seed":{"parameters":[],"calculated":[{"name":"A1","label":"Raio","feedback":"&lt;p&gt;O &lt;b&gt;raio&lt;/b&gt; une o centro da circunferência com qualquer ponto nela.&lt;/p&gt;"},{"name":"A2","label":"Diâmetro","feedback":"&lt;p&gt;O &lt;b&gt;diâmetro&lt;/b&gt; passa pelo centro da circunferência e a divide em duas partes iguais.&lt;/p&gt;"},{"name":"A3","label":"Centro","incorrect":true},{"name":"A4","label":"Arco","incorrect":true}],"uniques":true},"algorithm":{"name":"labelImage","template":"LabelImageDragDropV2","params":{"image":{"src":"https://blueberry-assets.oneclick.es/M3_G_10a_3.png","width":450,"height":600,"alt":"","title":"","percent":0.5},"responses":[{"x":40,"y":150,"z":15,"width":180,"height":70,"pointer":""},{"x":805,"y":140,"z":27,"width":180,"height":70,"pointer":""}],"fontSize":10}}}</v>
      </c>
      <c r="AA555" s="28" t="s">
        <v>2784</v>
      </c>
      <c r="AB555" s="22" t="str">
        <f t="shared" si="2"/>
        <v>M3-G-10a-E-2</v>
      </c>
      <c r="AC555" s="22" t="str">
        <f t="shared" si="3"/>
        <v>M3-G-10a-E-2-BR</v>
      </c>
      <c r="AD555" s="20" t="s">
        <v>47</v>
      </c>
      <c r="AE555" s="24"/>
      <c r="AF555" s="9" t="s">
        <v>48</v>
      </c>
      <c r="AG555" s="9"/>
    </row>
    <row r="556" ht="112.5" customHeight="1">
      <c r="A556" s="9" t="s">
        <v>2768</v>
      </c>
      <c r="B556" s="69" t="s">
        <v>2769</v>
      </c>
      <c r="C556" s="43" t="s">
        <v>50</v>
      </c>
      <c r="D556" s="10" t="s">
        <v>36</v>
      </c>
      <c r="E556" s="11"/>
      <c r="F556" s="13" t="s">
        <v>2785</v>
      </c>
      <c r="G556" s="13"/>
      <c r="H556" s="12"/>
      <c r="I556" s="11" t="s">
        <v>481</v>
      </c>
      <c r="J556" s="11" t="s">
        <v>2775</v>
      </c>
      <c r="K556" s="13" t="s">
        <v>2786</v>
      </c>
      <c r="L556" s="12" t="s">
        <v>113</v>
      </c>
      <c r="M556" s="11" t="s">
        <v>42</v>
      </c>
      <c r="N556" s="23" t="s">
        <v>2787</v>
      </c>
      <c r="O556" s="8" t="s">
        <v>2788</v>
      </c>
      <c r="P556" s="18"/>
      <c r="Q556" s="22"/>
      <c r="R556" s="18"/>
      <c r="S556" s="18"/>
      <c r="T556" s="18"/>
      <c r="U556" s="18"/>
      <c r="V556" s="18"/>
      <c r="W556" s="18"/>
      <c r="X556" s="22"/>
      <c r="Y556" s="20" t="s">
        <v>2603</v>
      </c>
      <c r="Z556" s="21" t="str">
        <f t="shared" si="1"/>
        <v>{"id":"M3-G-10a-E-3-BR","stimulus":"&lt;p&gt;Arraste o nome dos elementos indicados na circunferência.&lt;/p&gt;","hint":"&lt;p&gt;Arraste para as posições que indicam o &lt;i&gt;diâmetro&lt;/i&gt; e o &lt;i&gt;arco.&lt;/i&gt;&lt;/p&gt;","feedback":"&lt;p&gt;Os elementos básicos de uma circunferência são o centro, o raio, o diâmetro e o arco.&lt;/p&gt;","seed":{"parameters":[],"calculated":[{"name":"A1","label":"Diâmetro","feedback":"&lt;p&gt;O &lt;b&gt;diâmetro&lt;/b&gt; passa pelo centro da circunferência e a divide em duas partes iguais.&lt;/p&gt;"},{"name":"A2","label":"Arco","feedback":"&lt;p&gt;O &lt;b&gt;arco&lt;/b&gt; é um pedaço da circunferência que está compreendido entre quaisquer dois pontos da mesma.&lt;/p&gt;"},{"name":"A3","label":"Centro","incorrect":true},{"name":"A4","label":"Raio","incorrect":true}],"uniques":true},"algorithm":{"name":"labelImage","template":"LabelImageDragDropV2","params":{"image":{"src":"https://blueberry-assets.oneclick.es/M3_G_10a_4.png","width":450,"height":600,"alt":"","title":"","percent":0.5},"responses":[{"x":45,"y":410,"z":15,"width":180,"height":70,"pointer":""},{"x":815,"y":110,"z":27,"width":180,"height":70,"pointer":""}],"fontSize":10}}}</v>
      </c>
      <c r="AA556" s="28" t="s">
        <v>2789</v>
      </c>
      <c r="AB556" s="22" t="str">
        <f t="shared" si="2"/>
        <v>M3-G-10a-E-3</v>
      </c>
      <c r="AC556" s="22" t="str">
        <f t="shared" si="3"/>
        <v>M3-G-10a-E-3-BR</v>
      </c>
      <c r="AD556" s="20" t="s">
        <v>47</v>
      </c>
      <c r="AE556" s="24"/>
      <c r="AF556" s="9" t="s">
        <v>48</v>
      </c>
      <c r="AG556" s="9"/>
    </row>
    <row r="557" ht="112.5" customHeight="1">
      <c r="A557" s="9" t="s">
        <v>2790</v>
      </c>
      <c r="B557" s="69" t="s">
        <v>2791</v>
      </c>
      <c r="C557" s="43" t="s">
        <v>35</v>
      </c>
      <c r="D557" s="10" t="s">
        <v>36</v>
      </c>
      <c r="E557" s="20"/>
      <c r="F557" s="23" t="s">
        <v>2792</v>
      </c>
      <c r="G557" s="23"/>
      <c r="H557" s="34"/>
      <c r="I557" s="24" t="s">
        <v>481</v>
      </c>
      <c r="J557" s="26" t="s">
        <v>962</v>
      </c>
      <c r="K557" s="34" t="s">
        <v>113</v>
      </c>
      <c r="L557" s="25" t="s">
        <v>2793</v>
      </c>
      <c r="M557" s="26" t="s">
        <v>42</v>
      </c>
      <c r="N557" s="35" t="s">
        <v>2794</v>
      </c>
      <c r="O557" s="35" t="s">
        <v>2795</v>
      </c>
      <c r="P557" s="18"/>
      <c r="Q557" s="22"/>
      <c r="R557" s="18"/>
      <c r="S557" s="18"/>
      <c r="T557" s="18"/>
      <c r="U557" s="18"/>
      <c r="V557" s="18"/>
      <c r="W557" s="18"/>
      <c r="X557" s="22"/>
      <c r="Y557" s="20" t="s">
        <v>2603</v>
      </c>
      <c r="Z557" s="21" t="str">
        <f t="shared" si="1"/>
        <v>{
    "id": "M3-G-10b-I-1-BR",
    "stimulus": "&lt;p&gt;Escolha o nome de cada figura.&lt;/p&gt;",
    "template": "&lt;table style=\"width: 100%;\"&gt;&lt;tbody&gt;&lt;tr&gt;&lt;td style=\"width: 50%; text-align: center; border:none;\"&gt;&lt;div style=\"display:flex; justify-content:center;\"&gt;&lt;img src=\"https://blueberry-assets.oneclick.es/{{Q1}}\" width=\"250\"&gt;&lt;/img&gt;&lt;/div&gt;&lt;/td&gt;&lt;td style=\"width: 50%; text-align: center; border:none;\"&gt;&lt;div style=\"display:flex; justify-content:center;\"&gt;&lt;img src=\"https://blueberry-assets.oneclick.es/{{Q2}}\" width=\"250\"&gt;&lt;/img&gt;&lt;/div&gt;&lt;/td&gt;&lt;/tr&gt;&lt;tr&gt;&lt;td style=\"width: 50%; text-align: center; border:none;\"&gt;{{response}}&lt;/td&gt;&lt;td style=\"width: 50%; text-align: center; border:none;\"&gt;{{response}}&lt;/td&gt;&lt;/tr&gt;&lt;/tbody&gt;&lt;/table&gt;",
    "hint": "&lt;p&gt;Uma &lt;b&gt;circunferência&lt;/b&gt; é uma linha curva fechada, cujos pontos estão todos a uma mesma distância de um centro. Um &lt;b&gt;círculo,&lt;/b&gt; no entanto, é composto de uma circunferência e seu interior.&lt;/p&gt;",
    "feedback": "&lt;p&gt;Uma &lt;b&gt;circunferência&lt;/b&gt; é uma linha curva fechada, cujos pontos estão todos a uma mesma distância de um centro. Um &lt;b&gt;círculo,&lt;/b&gt; no entanto, é composto de uma circunferência e seu interior.&lt;/p&gt;",
    "seed": {
        "parameters": [
            {
                "name": "Q1",
                "label": null,
                "list": [
                    "M3_G_10b_4.svg",
                    "M3_G_10b_5.svg",
                    "M3_G_10b_6.svg"
                ]
            },
            {
                "name": "Q2",
                "label": null,
                "list": [
                    "M3_G_10b_1.svg",
                    "M3_G_10b_2.svg",
                    "M3_G_10b_3.svg"
                ]
            }
        ],
        "calculated": [
            {
                "name": "A1",
                "label": "Círculo",
                "group": 1
            },
            {
                "name": "A2",
                "label": "Circunferência",
                "group": 1,
                "incorrect": true
            },
            {
                "name": "A3",
                "label": "Círculo",
                "group": 2,
                "incorrect": true
            },
            {
                "name": "A4",
                "label": "Circunferência",
                "group": 2
            }
        ],
        "uniques": true
    },
    "algorithm": {
        "name": "groupResponses",
        "template": "Cloze with drop down"
    }
}</v>
      </c>
      <c r="AA557" s="28" t="s">
        <v>2796</v>
      </c>
      <c r="AB557" s="22" t="str">
        <f t="shared" si="2"/>
        <v>M3-G-10b-I-1</v>
      </c>
      <c r="AC557" s="22" t="str">
        <f t="shared" si="3"/>
        <v>M3-G-10b-I-1-BR</v>
      </c>
      <c r="AD557" s="20" t="s">
        <v>47</v>
      </c>
      <c r="AE557" s="24"/>
      <c r="AF557" s="9" t="s">
        <v>48</v>
      </c>
      <c r="AG557" s="9"/>
    </row>
    <row r="558" ht="112.5" customHeight="1">
      <c r="A558" s="9" t="s">
        <v>2790</v>
      </c>
      <c r="B558" s="69" t="s">
        <v>2791</v>
      </c>
      <c r="C558" s="43" t="s">
        <v>35</v>
      </c>
      <c r="D558" s="10" t="s">
        <v>36</v>
      </c>
      <c r="E558" s="20"/>
      <c r="F558" s="23" t="s">
        <v>2797</v>
      </c>
      <c r="G558" s="23"/>
      <c r="H558" s="34"/>
      <c r="I558" s="24" t="s">
        <v>481</v>
      </c>
      <c r="J558" s="26" t="s">
        <v>962</v>
      </c>
      <c r="K558" s="34" t="s">
        <v>113</v>
      </c>
      <c r="L558" s="25" t="s">
        <v>2798</v>
      </c>
      <c r="M558" s="26" t="s">
        <v>42</v>
      </c>
      <c r="N558" s="35" t="s">
        <v>2794</v>
      </c>
      <c r="O558" s="35" t="s">
        <v>2795</v>
      </c>
      <c r="P558" s="18"/>
      <c r="Q558" s="22"/>
      <c r="R558" s="18"/>
      <c r="S558" s="18"/>
      <c r="T558" s="18"/>
      <c r="U558" s="18"/>
      <c r="V558" s="18"/>
      <c r="W558" s="18"/>
      <c r="X558" s="22"/>
      <c r="Y558" s="20" t="s">
        <v>2603</v>
      </c>
      <c r="Z558" s="21" t="str">
        <f t="shared" si="1"/>
        <v>{
    "id": "M3-G-10b-I-2-BR",
    "stimulus": "&lt;p&gt;Escolha o nome de cada figura.&lt;/p&gt;",
    "template": "&lt;table style=\"width: 100%;\"&gt;&lt;tbody&gt;&lt;tr&gt;&lt;td style=\"width: 50%; text-align: center; border:none;\"&gt;&lt;div style=\"display:flex; justify-content:center;\"&gt;&lt;img src=\"https://blueberry-assets.oneclick.es/{{Q2}}\" width=\"300\"&gt;&lt;/img&gt;&lt;/div&gt;&lt;/td&gt;&lt;td style=\"width: 50%; text-align: center; border:none;\"&gt;&lt;div style=\"display:flex; justify-content:center;\"&gt;&lt;img src=\"https://blueberry-assets.oneclick.es/{{Q1}}\" width=\"300\"&gt;&lt;/img&gt;&lt;/div&gt;&lt;/td&gt;&lt;/tr&gt;&lt;tr&gt;&lt;td style=\"width: 50%; text-align: center; border:none;\"&gt;{{response}}&lt;/td&gt;&lt;td style=\"width: 50%; text-align: center; border:none;\"&gt;{{response}}&lt;/td&gt;&lt;/tr&gt;&lt;/tbody&gt;&lt;/table&gt;",
    "hint": "&lt;p&gt;Uma &lt;b&gt;circunferência&lt;/b&gt; é uma linha curva fechada, cujos pontos estão todos a uma mesma distância de um centro. Um &lt;b&gt;círculo,&lt;/b&gt; no entanto, é composto de uma circunferência e seu interior.&lt;/p&gt;",
    "feedback": "&lt;p&gt;Uma &lt;b&gt;circunferência&lt;/b&gt; é uma linha curva fechada, cujos pontos estão todos a uma mesma distância de um centro. Um &lt;b&gt;círculo,&lt;/b&gt; no entanto, é composto de uma circunferência e seu interior.&lt;/p&gt;",
    "seed": {
        "parameters": [
            {
                "name": "Q1",
                "label": null,
                "list": [
                    "M3_G_10b_4.svg",
                    "M3_G_10b_5.svg",
                    "M3_G_10b_6.svg"
                ]
            },
            {
                "name": "Q2",
                "label": null,
                "list": [
                    "M3_G_10b_1.svg",
                    "M3_G_10b_2.svg",
                    "M3_G_10b_3.svg"
                ]
            }
        ],
        "calculated": [
            {
                "name": "A1",
                "label": "Círculo",
                "group": 1,
                "incorrect": true
            },
            {
                "name": "A2",
                "label": "Circunferência",
                "group": 1
            },
            {
                "name": "A3",
                "label": "Círculo",
                "group": 2
            },
            {
                "name": "A4",
                "label": "Circunferência",
                "group": 2,
                "incorrect": true
            }
        ],
        "uniques": true
    },
    "algorithm": {
        "name": "groupResponses",
        "template": "Cloze with drop down"
    }
}</v>
      </c>
      <c r="AA558" s="28" t="s">
        <v>2799</v>
      </c>
      <c r="AB558" s="22" t="str">
        <f t="shared" si="2"/>
        <v>M3-G-10b-I-2</v>
      </c>
      <c r="AC558" s="22" t="str">
        <f t="shared" si="3"/>
        <v>M3-G-10b-I-2-BR</v>
      </c>
      <c r="AD558" s="20" t="s">
        <v>47</v>
      </c>
      <c r="AE558" s="24"/>
      <c r="AF558" s="9" t="s">
        <v>48</v>
      </c>
      <c r="AG558" s="9"/>
    </row>
    <row r="559" ht="112.5" customHeight="1">
      <c r="A559" s="9" t="s">
        <v>2790</v>
      </c>
      <c r="B559" s="69" t="s">
        <v>2791</v>
      </c>
      <c r="C559" s="43" t="s">
        <v>50</v>
      </c>
      <c r="D559" s="10" t="s">
        <v>36</v>
      </c>
      <c r="E559" s="11"/>
      <c r="F559" s="23" t="s">
        <v>2800</v>
      </c>
      <c r="G559" s="23"/>
      <c r="H559" s="34"/>
      <c r="I559" s="26" t="s">
        <v>481</v>
      </c>
      <c r="J559" s="9" t="s">
        <v>2526</v>
      </c>
      <c r="K559" s="34" t="s">
        <v>113</v>
      </c>
      <c r="L559" s="34" t="s">
        <v>113</v>
      </c>
      <c r="M559" s="26" t="s">
        <v>42</v>
      </c>
      <c r="N559" s="57" t="s">
        <v>2801</v>
      </c>
      <c r="O559" s="35" t="s">
        <v>2802</v>
      </c>
      <c r="P559" s="18"/>
      <c r="Q559" s="22"/>
      <c r="R559" s="18"/>
      <c r="S559" s="18"/>
      <c r="T559" s="18"/>
      <c r="U559" s="18"/>
      <c r="V559" s="18"/>
      <c r="W559" s="18"/>
      <c r="X559" s="22"/>
      <c r="Y559" s="20" t="s">
        <v>2603</v>
      </c>
      <c r="Z559" s="21" t="str">
        <f t="shared" si="1"/>
        <v>{"id":"M3-G-10b-E-1-BR","stimulus":"&lt;p&gt;Escolha as figuras cujos formatos lembram uma circunferência.&lt;/p&gt;","hint":"&lt;p&gt;Uma circunferência é uma linha curva fechada na qual todos os pontos estão a uma mesma distância do centro.&lt;/p&gt;","feedback":"&lt;p&gt;Uma circunferência é uma linha curva fechada na qual todos os pontos estão a uma mesma distância do centro.&lt;/p&gt;","seed":{"parameters":[],"calculated":[{"name":"A1","label":"&lt;img src=\"https://blueberry-assets.oneclick.es/M3_G_10b_1.svg\" width=\"300\"&gt;&lt;/img&gt;"},{"name":"A2","label":"&lt;img src=\"https://blueberry-assets.oneclick.es/M3_G_10b_2.svg\" width=\"300\"&gt;&lt;/img&gt;"},{"name":"A3","label":"&lt;img src=\"https://blueberry-assets.oneclick.es/M3_G_10b_3.svg\" width=\"300\"&gt;&lt;/img&gt;"},{"name":"A4","label":"&lt;img src=\"https://blueberry-assets.oneclick.es/M3_G_10b_4.svg\" width=\"300\"&gt;&lt;/img&gt;","incorrect":true},{"name":"A5","label":"&lt;img src=\"https://blueberry-assets.oneclick.es/M3_G_10b_5.svg\" width=\"300\"&gt;&lt;/img&gt;","incorrect":true},{"name":"A6","label":"&lt;img src=\"https://blueberry-assets.oneclick.es/M3_G_10b_6.svg\" width=\"300\"&gt;&lt;/img&gt;","incorrect":true}],"uniques":true},"algorithm":{"name":"trueFalse","template":"Multiple choice – multiple response","params":{"countCorrect":2,"countIncorrect":1,"showCheckIcon":false,"columns":3}}}</v>
      </c>
      <c r="AA559" s="28" t="s">
        <v>2803</v>
      </c>
      <c r="AB559" s="22" t="str">
        <f t="shared" si="2"/>
        <v>M3-G-10b-E-1</v>
      </c>
      <c r="AC559" s="22" t="str">
        <f t="shared" si="3"/>
        <v>M3-G-10b-E-1-BR</v>
      </c>
      <c r="AD559" s="20" t="s">
        <v>47</v>
      </c>
      <c r="AE559" s="24"/>
      <c r="AF559" s="9" t="s">
        <v>48</v>
      </c>
      <c r="AG559" s="9"/>
    </row>
    <row r="560" ht="112.5" customHeight="1">
      <c r="A560" s="9" t="s">
        <v>2790</v>
      </c>
      <c r="B560" s="69" t="s">
        <v>2791</v>
      </c>
      <c r="C560" s="43" t="s">
        <v>50</v>
      </c>
      <c r="D560" s="10" t="s">
        <v>36</v>
      </c>
      <c r="E560" s="11"/>
      <c r="F560" s="23" t="s">
        <v>2804</v>
      </c>
      <c r="G560" s="23"/>
      <c r="H560" s="34"/>
      <c r="I560" s="26" t="s">
        <v>481</v>
      </c>
      <c r="J560" s="9" t="s">
        <v>2526</v>
      </c>
      <c r="K560" s="34" t="s">
        <v>113</v>
      </c>
      <c r="L560" s="34" t="s">
        <v>113</v>
      </c>
      <c r="M560" s="26" t="s">
        <v>42</v>
      </c>
      <c r="N560" s="57" t="s">
        <v>2805</v>
      </c>
      <c r="O560" s="35" t="s">
        <v>2806</v>
      </c>
      <c r="P560" s="18"/>
      <c r="Q560" s="22"/>
      <c r="R560" s="18"/>
      <c r="S560" s="18"/>
      <c r="T560" s="18"/>
      <c r="U560" s="18"/>
      <c r="V560" s="18"/>
      <c r="W560" s="18"/>
      <c r="X560" s="22"/>
      <c r="Y560" s="20" t="s">
        <v>2603</v>
      </c>
      <c r="Z560" s="21" t="str">
        <f t="shared" si="1"/>
        <v>{"id":"M3-G-10b-E-2-BR","stimulus":"&lt;p&gt;Escolha as figuras cujos formatos lembram um círculo.&lt;/p&gt;","hint":"&lt;p&gt;Um círculo é formado por uma circunferência e seu interior.&lt;/p&gt;","feedback":"&lt;p&gt;Um círculo é formado por uma circunferência e seu interior. Uma circunferência é uma linha curva fechada na qual todos os pontos estão a uma mesma distância do centro.&lt;/p&gt;","seed":{"parameters":[],"calculated":[{"name":"A1","label":"&lt;img src=\"https://blueberry-assets.oneclick.es/M3_G_10b_1.svg\" width=\"300\"&gt;&lt;/img&gt;","incorrect":true},{"name":"A2","label":"&lt;img src=\"https://blueberry-assets.oneclick.es/M3_G_10b_2.svg\" width=\"300\"&gt;&lt;/img&gt;","incorrect":true},{"name":"A3","label":"&lt;img src=\"https://blueberry-assets.oneclick.es/M3_G_10b_3.svg\" width=\"300\"&gt;&lt;/img&gt;","incorrect":true},{"name":"A4","label":"&lt;img src=\"https://blueberry-assets.oneclick.es/M3_G_10b_4.svg\" width=\"300\"&gt;&lt;/img&gt;"},{"name":"A5","label":"&lt;img src=\"https://blueberry-assets.oneclick.es/M3_G_10b_5.svg\" width=\"300\"&gt;&lt;/img&gt;"},{"name":"A6","label":"&lt;img src=\"https://blueberry-assets.oneclick.es/M3_G_10b_6.svg\" width=\"300\"&gt;&lt;/img&gt;"}],"uniques":true},"algorithm":{"name":"trueFalse","template":"Multiple choice – multiple response","params":{"countCorrect":2,"countIncorrect":1,"showCheckIcon":false,"columns":3}}}</v>
      </c>
      <c r="AA560" s="28" t="s">
        <v>2807</v>
      </c>
      <c r="AB560" s="22" t="str">
        <f t="shared" si="2"/>
        <v>M3-G-10b-E-2</v>
      </c>
      <c r="AC560" s="22" t="str">
        <f t="shared" si="3"/>
        <v>M3-G-10b-E-2-BR</v>
      </c>
      <c r="AD560" s="20" t="s">
        <v>47</v>
      </c>
      <c r="AE560" s="24"/>
      <c r="AF560" s="9" t="s">
        <v>48</v>
      </c>
      <c r="AG560" s="9"/>
    </row>
    <row r="561" ht="112.5" customHeight="1">
      <c r="A561" s="9" t="s">
        <v>2808</v>
      </c>
      <c r="B561" s="69" t="s">
        <v>2809</v>
      </c>
      <c r="C561" s="43" t="s">
        <v>35</v>
      </c>
      <c r="D561" s="10" t="s">
        <v>36</v>
      </c>
      <c r="E561" s="11"/>
      <c r="F561" s="13" t="s">
        <v>2810</v>
      </c>
      <c r="G561" s="13"/>
      <c r="H561" s="19"/>
      <c r="I561" s="11" t="s">
        <v>481</v>
      </c>
      <c r="J561" s="11" t="s">
        <v>278</v>
      </c>
      <c r="K561" s="12" t="s">
        <v>2811</v>
      </c>
      <c r="L561" s="12" t="s">
        <v>2812</v>
      </c>
      <c r="M561" s="14" t="s">
        <v>42</v>
      </c>
      <c r="N561" s="46" t="s">
        <v>2813</v>
      </c>
      <c r="O561" s="45" t="s">
        <v>2814</v>
      </c>
      <c r="P561" s="18"/>
      <c r="Q561" s="22"/>
      <c r="R561" s="18"/>
      <c r="S561" s="18"/>
      <c r="T561" s="18"/>
      <c r="U561" s="18"/>
      <c r="V561" s="18"/>
      <c r="W561" s="18"/>
      <c r="X561" s="22"/>
      <c r="Y561" s="20" t="s">
        <v>2603</v>
      </c>
      <c r="Z561" s="21" t="str">
        <f t="shared" si="1"/>
        <v>{"id":"M3-G-11a-I-1-BR","stimulus":"&lt;p&gt;Qual é o perímetro desse triângulo?&lt;/p&gt;&lt;div style=\"display:flex; justify-content:center;\"&gt;&lt;div class=\"lemo-fixed-to-responsive\" style=\"max-width: 300px;max-height: 182px;position: relative;width: 100%;display: inline-block;\"&gt;&lt;img src=\"https://blueberry-assets.oneclick.es/M3_G_11a_1.svg\" alt=\"\" tabindex=\"0\"&gt;&lt;/img&gt;&lt;div class=\"lemo-graphie-container\" style=\"position: absolute;top: 0;left: 0;width: 100%;height: 100%;\"&gt;&lt;div class=\"lemo-graphie\" style=\"position: relative; width: 100%; height: 100%;\"&gt;&lt;span class=\"lemo-graphie-label\" style=\"position: absolute; left: 13%; top: 35%; transform: rotate(303deg);\"&gt;{{T1}} cm&lt;/span&gt;&lt;span class=\"lemo-graphie-label\" style=\"position: absolute; left: 58%; top: 32%; transform: rotate(35deg);\"&gt;{{T2}} cm&lt;/span&gt;&lt;span class=\"lemo-graphie-label\" style=\"position: absolute; left: 40%; top: 85.0543%;\"&gt;{{T3}} cm&lt;/span&gt;&lt;/div&gt;&lt;/div&gt;&lt;/div&gt;&lt;/div&gt;","hint":"&lt;p&gt;O perímetro de um polígono é obtido somando-se os comprimentos de todos os seus lados.&lt;/p&gt;","feedback":"&lt;p&gt;O perímetro de um polígono é obtido somando-se os comprimentos de todos os seus lados.&lt;/p&gt;&lt;p style=\"text-align: center\"&gt;Perímetro do triângulo = {{T1}} cm + {{T2}} cm + {{T3}} cm = {{A1}} cm&lt;/p&gt;","seed":{"parameters":[{"name":"Q1","label":null,"list":[1,2,3,4]}],"calculated":[{"name":"T1","label":"{{function}}","function":"3*{{Q1}}","temp":true},{"name":"T2","label":"{{function}}","function":"4*{{Q1}}","temp":true},{"name":"T3","label":"{{function}}","function":"5*{{Q1}}","temp":true},{"name":"A1","label":"{{function}} cm","function":"{{T1}}+{{T2}}+{{T3}}"},{"name":"A2","label":"{{function}} cm","function":"{{T1}}+{{T2}}+{{T3}}-1","incorrect":true},{"name":"A3","label":"{{function}} cm","function":"{{T1}}+{{T2}}+{{T3}}+1","incorrect":true},{"name":"A4","label":"{{function}} cm","function":"{{T1}}+{{T2}}+{{T3}}-2","incorrect":true}],"uniques":true},"algorithm":{"name":"trueFalse","template":"Multiple choice – standard","params":{"countCorrect":1,"countIncorrect":2,"showCheckIcon":false,
            "columns": 3
        }
    }
}</v>
      </c>
      <c r="AA561" s="21" t="s">
        <v>2815</v>
      </c>
      <c r="AB561" s="22" t="str">
        <f t="shared" si="2"/>
        <v>M3-G-11a-I-1</v>
      </c>
      <c r="AC561" s="22" t="str">
        <f t="shared" si="3"/>
        <v>M3-G-11a-I-1-BR</v>
      </c>
      <c r="AD561" s="20" t="s">
        <v>47</v>
      </c>
      <c r="AE561" s="24"/>
      <c r="AF561" s="9" t="s">
        <v>48</v>
      </c>
      <c r="AG561" s="9" t="s">
        <v>49</v>
      </c>
    </row>
    <row r="562" ht="112.5" customHeight="1">
      <c r="A562" s="9" t="s">
        <v>2808</v>
      </c>
      <c r="B562" s="69" t="s">
        <v>2809</v>
      </c>
      <c r="C562" s="43" t="s">
        <v>35</v>
      </c>
      <c r="D562" s="10" t="s">
        <v>36</v>
      </c>
      <c r="E562" s="11"/>
      <c r="F562" s="35" t="s">
        <v>2816</v>
      </c>
      <c r="G562" s="35"/>
      <c r="H562" s="57" t="s">
        <v>2817</v>
      </c>
      <c r="I562" s="24" t="s">
        <v>481</v>
      </c>
      <c r="J562" s="24" t="s">
        <v>278</v>
      </c>
      <c r="K562" s="25" t="s">
        <v>2818</v>
      </c>
      <c r="L562" s="25" t="s">
        <v>2819</v>
      </c>
      <c r="M562" s="26" t="s">
        <v>42</v>
      </c>
      <c r="N562" s="35" t="s">
        <v>2813</v>
      </c>
      <c r="O562" s="35" t="s">
        <v>2820</v>
      </c>
      <c r="P562" s="18"/>
      <c r="Q562" s="22"/>
      <c r="R562" s="18"/>
      <c r="S562" s="18"/>
      <c r="T562" s="18"/>
      <c r="U562" s="18"/>
      <c r="V562" s="18"/>
      <c r="W562" s="18"/>
      <c r="X562" s="22"/>
      <c r="Y562" s="20" t="s">
        <v>2603</v>
      </c>
      <c r="Z562" s="21" t="str">
        <f t="shared" si="1"/>
        <v>{"id":"M3-G-11a-I-2-BR","stimulus":"&lt;p&gt;Qual é o perímetro desse hexágono regular?&lt;/p&gt;&lt;div style=\"display:flex; justify-content:center;\"&gt;&lt;div class=\"lemo-fixed-to-responsive\" style=\"max-width: 300px;max-height: 300px;position: relative;width: 100%;display: inline-block;\"&gt;&lt;img src=\"https://blueberry-assets.oneclick.es/M3_G_11a_2.svg\" alt=\"\" tabindex=\"0\"&gt;&lt;/img&gt;&lt;div class=\"lemo-graphie-container\" style=\"position: absolute;top: 0;left: 0;width: 100%;height: 100%;\"&gt;&lt;div class=\"lemo-graphie\" style=\"position: relative; width: 100%; height: 100%;\"&gt;&lt;span class=\"lemo-graphie-label\" style=\"position: absolute; left: 43.8793%; top: 4.9928%;\"&gt;{{Q1}} cm&lt;/span&gt;&lt;/div&gt;&lt;/div&gt;&lt;/div&gt;&lt;/div&gt;","hint":"&lt;p&gt;O perímetro de um polígono é obtido somando-se os comprimentos de todos os seus lados.&lt;/p&gt;","feedback":"&lt;p&gt;O perímetro de um polígono é obtido somando-se os comprimentos de todos os seus lados.&lt;/p&gt;&lt;p style=\"text-align: center\"&gt;Perímetro do hexágono regular = {{Q1}} cm + {{Q1}} cm + {{Q1}} cm + {{Q1}} cm + {{Q1}} cm + {{Q1}} cm = {{A1}} cm&lt;/p&gt;","seed":{"parameters":[{"name":"Q1","label":null,"min":3,"max":10,"step":1}],"calculated":[{"name":"A1","label":"{{function}} cm","function":"6*{{Q1}}"},{"name":"A2","label":"{{function}} cm","function":"5*{{Q1}}","incorrect":true},{"name":"A3","label":"{{function}} cm","function":"7*{{Q1}}","incorrect":true},{"name":"A4","label":"{{function}} cm","function":"6*{{Q1}}+2","incorrect":true},{"name":"A5","label":"{{function}} cm","function":"6*{{Q1}}-2","incorrect":true}],"uniques":true},"algorithm":{"name":"trueFalse","template":"Multiple choice – standard","params":{"countCorrect":1,"countIncorrect":2,"showCheckIcon":false,
            "columns": 3
        }
    }
}</v>
      </c>
      <c r="AA562" s="21" t="s">
        <v>2821</v>
      </c>
      <c r="AB562" s="22" t="str">
        <f t="shared" si="2"/>
        <v>M3-G-11a-I-2</v>
      </c>
      <c r="AC562" s="22" t="str">
        <f t="shared" si="3"/>
        <v>M3-G-11a-I-2-BR</v>
      </c>
      <c r="AD562" s="20" t="s">
        <v>47</v>
      </c>
      <c r="AE562" s="24"/>
      <c r="AF562" s="9" t="s">
        <v>48</v>
      </c>
      <c r="AG562" s="9" t="s">
        <v>49</v>
      </c>
    </row>
    <row r="563" ht="112.5" customHeight="1">
      <c r="A563" s="9" t="s">
        <v>2808</v>
      </c>
      <c r="B563" s="69" t="s">
        <v>2809</v>
      </c>
      <c r="C563" s="43" t="s">
        <v>50</v>
      </c>
      <c r="D563" s="10" t="s">
        <v>36</v>
      </c>
      <c r="E563" s="11"/>
      <c r="F563" s="23" t="s">
        <v>2822</v>
      </c>
      <c r="G563" s="23"/>
      <c r="H563" s="25"/>
      <c r="I563" s="24" t="s">
        <v>481</v>
      </c>
      <c r="J563" s="24" t="s">
        <v>156</v>
      </c>
      <c r="K563" s="25" t="s">
        <v>2823</v>
      </c>
      <c r="L563" s="25" t="s">
        <v>2824</v>
      </c>
      <c r="M563" s="26" t="s">
        <v>291</v>
      </c>
      <c r="N563" s="18"/>
      <c r="O563" s="18"/>
      <c r="P563" s="18"/>
      <c r="Q563" s="22"/>
      <c r="R563" s="66"/>
      <c r="S563" s="66" t="s">
        <v>2825</v>
      </c>
      <c r="T563" s="23" t="s">
        <v>2826</v>
      </c>
      <c r="U563" s="66" t="s">
        <v>2827</v>
      </c>
      <c r="V563" s="66" t="s">
        <v>2828</v>
      </c>
      <c r="W563" s="18"/>
      <c r="X563" s="22"/>
      <c r="Y563" s="20" t="s">
        <v>2603</v>
      </c>
      <c r="Z563" s="21" t="str">
        <f t="shared" si="1"/>
        <v>{"id":"M3-G-11a-E-1-BR","seed":{"parameters":[{"name":"Q1","label":null,"min":2,"max":25,"step":1}],"uniques":true},"scaffolding":[{"id":"step-0","stimulus":"&lt;p&gt;Determine o perímetro do seguinte pentágono regular.&lt;/p&gt;&lt;div style=\"display:flex; justify-content:center;\"&gt;&lt;div class=\"lemo-fixed-to-responsive\" style=\"max-width: 300px;max-height: 300px;position: relative;width: 100%;display: inline-block;\"&gt;&lt;img src=\"https://blueberry-assets.oneclick.es/M3_G_11a_3.svg\" alt=\"\" tabindex=\"0\"&gt;&lt;/img&gt;&lt;div class=\"lemo-graphie-container\" style=\"position: absolute;top: 0;left: 0;width: 100%;height: 100%;\"&gt;&lt;div class=\"lemo-graphie\" style=\"position: relative; width: 100%; height: 100%;\"&gt;&lt;span class=\"lemo-graphie-label\" style=\"position: absolute; left: 65%; top: 19%; transform: rotate(38deg);\"&gt;{{Q1}} cm&lt;/span&gt;&lt;/div&gt;&lt;/div&gt;&lt;/div&gt;&lt;/div&gt;","template":"&lt;p&gt;O perímetro mede {{response}} cm.&lt;/p&gt;","seed":{"calculated":[{"name":"0-A1","label":"{{function}}","function":"5*{{Q1}}"}]},"algorithm":{"name":"calculateOperation","params":{"method":"equivLiteral","keyboard":"NUMERICAL"}}},{"id":"step-1","stimulus":"&lt;p&gt;Quanto mede o lado do pentágono?&lt;/p&gt;","template":"&lt;p&gt;O lado mede {{response}} cm.&lt;/p&gt;","seed":{"calculated":[{"name":"1-A1","label":"{{function}}","function":"{{Q1}}"}]},"algorithm":{"name":"calculateOperation","params":{"method":"equivLiteral","keyboard":"NUMERICAL"}}},{"id":"step-2","stimulus":"&lt;p&gt;O que precisa ser calculado?&lt;/p&gt;","seed":{"calculated":[{"name":"2-A1","label":"&lt;p&gt;O perímetro do pentágono.&lt;/p&gt;"},{"name":"2-A2","label":"&lt;p&gt;A área do pentágono.&lt;/p&gt;","incorrect":true},{"name":"2-A3","label":"&lt;p&gt;O lado maior do pentágono.&lt;/p&gt;","incorrect":true}]},"algorithm":{"name":"trueFalse","template":"Multiple choice – standard"}},{"id":"step-3","stimulus":"&lt;p&gt;Como se calcula o perímetro de um polígono?&lt;/p&gt;","seed":{"calculated":[{"name":"3-A1","label":"&lt;p&gt;Adicionando o comprimento de todos os seus lados.&lt;/p&gt;"},{"name":"3-A2","label":"&lt;p&gt;Multiplicando o comprimento de todos os seus lados.&lt;/p&gt;","incorrect":true},{"name":"3-A3","label":"&lt;p&gt;Dividindo o comprimento de todos os seus lados.&lt;/p&gt;","incorrect":true}]},"algorithm":{"name":"trueFalse","template":"Multiple choice – standard"}},{"id":"step-4","stimulus":"&lt;p&gt;Então, efetue a adição dos comprimentos dos lados do pentágono.&lt;/p&gt;","template":"&lt;p style=\"text-align: center\"&gt;Perímetro do pentágono = {{Q1}} cm + {{Q1}} cm + {{Q1}} cm + {{Q1}} cm + {{Q1}} cm = {{response}} cm&lt;/p&gt;","seed":{"calculated":[{"name":"4-A1","label":"{{function}}","function":"5*{{Q1}}"}]},"algorithm":{"name":"calculateOperation","params":{"method":"equivLiteral","keyboard":"NUMERICAL"}}}]}</v>
      </c>
      <c r="AA563" s="21" t="s">
        <v>2829</v>
      </c>
      <c r="AB563" s="22" t="str">
        <f t="shared" si="2"/>
        <v>M3-G-11a-E-1</v>
      </c>
      <c r="AC563" s="22" t="str">
        <f t="shared" si="3"/>
        <v>M3-G-11a-E-1-BR</v>
      </c>
      <c r="AD563" s="20" t="s">
        <v>47</v>
      </c>
      <c r="AE563" s="24"/>
      <c r="AF563" s="9" t="s">
        <v>48</v>
      </c>
      <c r="AG563" s="9" t="s">
        <v>49</v>
      </c>
    </row>
    <row r="564" ht="112.5" customHeight="1">
      <c r="A564" s="9" t="s">
        <v>2808</v>
      </c>
      <c r="B564" s="69" t="s">
        <v>2809</v>
      </c>
      <c r="C564" s="43" t="s">
        <v>50</v>
      </c>
      <c r="D564" s="10" t="s">
        <v>36</v>
      </c>
      <c r="E564" s="11"/>
      <c r="F564" s="23" t="s">
        <v>2830</v>
      </c>
      <c r="G564" s="23"/>
      <c r="H564" s="25" t="s">
        <v>2831</v>
      </c>
      <c r="I564" s="24" t="s">
        <v>481</v>
      </c>
      <c r="J564" s="24" t="s">
        <v>156</v>
      </c>
      <c r="K564" s="25" t="s">
        <v>2832</v>
      </c>
      <c r="L564" s="25" t="s">
        <v>2833</v>
      </c>
      <c r="M564" s="26" t="s">
        <v>291</v>
      </c>
      <c r="N564" s="18"/>
      <c r="O564" s="18"/>
      <c r="P564" s="18"/>
      <c r="Q564" s="22"/>
      <c r="R564" s="66"/>
      <c r="S564" s="66" t="s">
        <v>2834</v>
      </c>
      <c r="T564" s="23" t="s">
        <v>2835</v>
      </c>
      <c r="U564" s="66" t="s">
        <v>2827</v>
      </c>
      <c r="V564" s="23" t="s">
        <v>2836</v>
      </c>
      <c r="W564" s="18"/>
      <c r="X564" s="22"/>
      <c r="Y564" s="20" t="s">
        <v>2603</v>
      </c>
      <c r="Z564" s="21" t="str">
        <f t="shared" si="1"/>
        <v>{"id":"M3-G-11a-E-2-BR","seed":{"parameters":[{"name":"Q1","label":null,"list":[2,3,4,5]},{"name":"Q2","label":null,"list":[0,1,2]}],"uniques":true},"scaffolding":[{"id":"step-0","stimulus":"&lt;p&gt;Calcule o perímetro do retângulo a seguir.&lt;/p&gt;&lt;div style=\"display:flex; justify-content:center;\"&gt;&lt;div class=\"lemo-fixed-to-responsive\" style=\"max-width: 300px;max-height: 200px;position: relative;width: 100%;display: inline-block;\"&gt;&lt;img src=\"https://blueberry-assets.oneclick.es/M3_G_11a_4.svg\" alt=\"\" tabindex=\"0\"&gt;&lt;/img&gt;&lt;div class=\"lemo-graphie-container\" style=\"position: absolute;top: 0;left: 0;width: 110%;height: 100%;\"&gt;&lt;div class=\"lemo-graphie\" style=\"position: relative; width: 100%; height: 100%;\"&gt;&lt;span class=\"lemo-graphie-label\" style=\"position: absolute; left: 41%; top: 4.0377%;\"&gt;{{T1}} cm&lt;/span&gt;&lt;span class=\"lemo-graphie-label\" style=\"position: absolute; left: 86%; top: 43.4561%;\"&gt;{{Q1}} cm&lt;/span&gt;&lt;/div&gt;&lt;/div&gt;&lt;/div&gt;&lt;/div&gt;","template":"&lt;p&gt;O perímetro mede {{response}} cm.&lt;/p&gt;","seed":{"calculated":[{"name":"T1","label":"{{function}}","function":"{{Q1}}*2-1+{{Q2}}","temp":true},{"name":"0-A1","label":"{{function}}","function":"{{Q1}}*2 + {{T1}}*2"}]},"algorithm":{"name":"calculateOperation","params":{"method":"equivLiteral","keyboard":"NUMERICAL"}}},{"id":"step-1","stimulus":"&lt;p&gt;Quanto medem a base e a altura do retângulo?&lt;/p&gt;","template":"&lt;p&gt;Base = {{response}} cm&lt;/p&gt;&lt;p&gt;Altura = {{response}} cm&lt;/p&gt;","seed":{"calculated":[{"name":"T1","label":"{{function}}","function":"{{Q1}}*2-1+{{Q2}}","temp":true},{"name":"1-A1","label":"{{function}}","function":"{{T1}}"},{"name":"1-A2","label":"{{function}}","function":"{{Q1}}"}]},"algorithm":{"name":"calculateOperation","params":{"method":"equivLiteral","keyboard":"NUMERICAL"}}},{"id":"step-2","stimulus":"&lt;p&gt;O que precisa ser calculado?&lt;/p&gt;","seed":{"calculated":[{"name":"2-A1","label":"&lt;p&gt;O perímetro do retângulo.&lt;/p&gt;"},{"name":"2-A2","label":"&lt;p&gt;A área do retângulo.&lt;/p&gt;","incorrect":true},{"name":"2-A3","label":"&lt;p&gt;O lado maior do retângulo.&lt;/p&gt;","incorrect":true}]},"algorithm":{"name":"trueFalse","template":"Multiple choice – standard"}},{"id":"step-3","stimulus":"&lt;p&gt;Como se calcula o perímetro de um polígono?&lt;/p&gt;","seed":{"calculated":[{"name":"3-A1","label":"&lt;p&gt;Adicionando o comprimento de todos os seus lados.&lt;/p&gt;"},{"name":"3-A2","label":"&lt;p&gt;Multiplicando o comprimento de todos os seus lados.&lt;/p&gt;","incorrect":true},{"name":"3-A3","label":"&lt;p&gt;Dividindo o comprimento de todos os seus lados.&lt;/p&gt;","incorrect":true}]},"algorithm":{"name":"trueFalse","template":"Multiple choice – standard"}},{"id":"step-4","stimulus":"&lt;p&gt;Então, adicione as medidas dos lados do retângulo.&lt;/p&gt;","template":"&lt;p style=\"text-align: center\"&gt;Perímetro do retângulo = {{T1}} cm + {{Q1}} cm + {{T1}} cm + {{Q1}} cm = {{response}} cm&lt;/p&gt;","seed":{"calculated":[{"name":"T1","label":"{{function}}","function":"{{Q1}}*2-1+{{Q2}}","temp":true},{"name":"4-A1","label":"{{function}}","function":"{{Q1}}*2 + {{T1}}*2"}]},"algorithm":{"name":"calculateOperation","params":{"method":"equivLiteral","keyboard":"NUMERICAL"}}}]}</v>
      </c>
      <c r="AA564" s="21" t="s">
        <v>2837</v>
      </c>
      <c r="AB564" s="22" t="str">
        <f t="shared" si="2"/>
        <v>M3-G-11a-E-2</v>
      </c>
      <c r="AC564" s="22" t="str">
        <f t="shared" si="3"/>
        <v>M3-G-11a-E-2-BR</v>
      </c>
      <c r="AD564" s="20" t="s">
        <v>47</v>
      </c>
      <c r="AE564" s="24"/>
      <c r="AF564" s="9" t="s">
        <v>48</v>
      </c>
      <c r="AG564" s="9" t="s">
        <v>49</v>
      </c>
    </row>
    <row r="565" ht="112.5" customHeight="1">
      <c r="A565" s="9" t="s">
        <v>2808</v>
      </c>
      <c r="B565" s="69" t="s">
        <v>2809</v>
      </c>
      <c r="C565" s="9" t="s">
        <v>68</v>
      </c>
      <c r="D565" s="10" t="s">
        <v>36</v>
      </c>
      <c r="E565" s="11"/>
      <c r="F565" s="23" t="s">
        <v>2838</v>
      </c>
      <c r="G565" s="23"/>
      <c r="H565" s="25"/>
      <c r="I565" s="24" t="s">
        <v>481</v>
      </c>
      <c r="J565" s="24" t="s">
        <v>156</v>
      </c>
      <c r="K565" s="25" t="s">
        <v>2839</v>
      </c>
      <c r="L565" s="25" t="s">
        <v>2840</v>
      </c>
      <c r="M565" s="84" t="s">
        <v>291</v>
      </c>
      <c r="N565" s="18"/>
      <c r="O565" s="18"/>
      <c r="P565" s="18"/>
      <c r="Q565" s="22"/>
      <c r="R565" s="8"/>
      <c r="S565" s="8" t="s">
        <v>2841</v>
      </c>
      <c r="T565" s="8" t="s">
        <v>2842</v>
      </c>
      <c r="U565" s="66" t="s">
        <v>2827</v>
      </c>
      <c r="V565" s="8" t="s">
        <v>2843</v>
      </c>
      <c r="W565" s="18"/>
      <c r="X565" s="22"/>
      <c r="Y565" s="20" t="s">
        <v>2603</v>
      </c>
      <c r="Z565" s="21" t="str">
        <f t="shared" si="1"/>
        <v>{"id":"M3-G-11a-A-1-BR","seed":{"parameters":[{"name":"Q1","label":null,"min":90,"max":120,"step":1}],"uniques":true},"scaffolding":[{"id":"step-0","stimulus":"&lt;p&gt;Calcule o perímetro desta mesa quadrada.&lt;/p&gt;&lt;div style=\"display:flex; justify-content:center;\"&gt;&lt;div class=\"lemo-fixed-to-responsive\" style=\"max-width: 300px;max-height: 300px;position: relative;width: 100%;display: inline-block;\"&gt;&lt;img src=\"https://blueberry-assets.oneclick.es/M3_G_11a_5.svg\" alt=\"\" tabindex=\"0\"&gt;&lt;/img&gt;&lt;div class=\"lemo-graphie-container\" style=\"position: absolute;top: 0;left: 0;width: 100%;height: 100%;\"&gt;&lt;div class=\"lemo-graphie\" style=\"position: relative; width: 100%; height: 100%;\"&gt;&lt;span class=\"lemo-graphie-label\" style=\"position: absolute; left: 68.4085%; top: 12.0188%;\"&gt;{{Q1}} cm&lt;/span&gt;&lt;/div&gt;&lt;/div&gt;&lt;/div&gt;&lt;/div&gt;","template":"&lt;p&gt;O perímetro mede {{response}} cm.&lt;/p&gt;","seed":{"calculated":[{"name":"0-A1","label":"{{function}}","function":"4*{{Q1}}"}]},"algorithm":{"name":"calculateOperation","params":{"method":"equivLiteral","keyboard":"NUMERICAL"}}},{"id":"step-1","stimulus":"&lt;p&gt;Quanto mede cada lado do quadrado?&lt;/p&gt;","template":"&lt;p&gt;Cada lado mede {{response}} cm.&lt;/p&gt;","seed":{"calculated":[{"name":"1-A1","label":"{{function}}","function":"{{Q1}}"}]},"algorithm":{"name":"calculateOperation","params":{"method":"equivLiteral","keyboard":"NUMERICAL"}}},{"id":"step-2","stimulus":"&lt;p&gt;O que precisa ser calculado?&lt;/p&gt;","seed":{"calculated":[{"name":"2-A1","label":"&lt;p&gt;O perímetro da mesa.&lt;/p&gt;"},{"name":"2-A2","label":"&lt;p&gt;A área da mesa.&lt;/p&gt;","incorrect":true},{"name":"2-A3","label":"&lt;p&gt;O lado maior da mesa.&lt;/p&gt;","incorrect":true}]},"algorithm":{"name":"trueFalse","template":"Multiple choice – standard"}},{"id":"step-3","stimulus":"&lt;p&gt;Como se calcula o perímetro de um polígono?&lt;/p&gt;","seed":{"calculated":[{"name":"3-A1","label":"&lt;p&gt;Adicionando o comprimento de todos os seus lados.&lt;/p&gt;"},{"name":"3-A2","label":"&lt;p&gt;Multiplicando o comprimento de todos os seus lados.&lt;/p&gt;","incorrect":true},{"name":"3-A3","label":"&lt;p&gt;Dividindo o comprimento de todos os seus lados.&lt;/p&gt;","incorrect":true}]},"algorithm":{"name":"trueFalse","template":"Multiple choice – standard"}},{"id":"step-4","stimulus":"&lt;p&gt;Portanto, adicione as medidas dos lados da mesa.&lt;/p&gt;","template":"&lt;p style=\"text-align: center\"&gt;Perímetro do quadrado = {{Q1}} cm + {{Q1}} cm + {{Q1}} cm + {{Q1}} cm = {{response}} cm&lt;/p&gt;","seed":{"calculated":[{"name":"4-A1","label":"{{function}}","function":"4*{{Q1}}"}]},"algorithm":{"name":"calculateOperation","params":{"method":"equivLiteral","keyboard":"NUMERICAL"}}}]}</v>
      </c>
      <c r="AA565" s="21" t="s">
        <v>2844</v>
      </c>
      <c r="AB565" s="22" t="str">
        <f t="shared" si="2"/>
        <v>M3-G-11a-A-1</v>
      </c>
      <c r="AC565" s="22" t="str">
        <f t="shared" si="3"/>
        <v>M3-G-11a-A-1-BR</v>
      </c>
      <c r="AD565" s="20" t="s">
        <v>47</v>
      </c>
      <c r="AE565" s="24"/>
      <c r="AF565" s="9" t="s">
        <v>48</v>
      </c>
      <c r="AG565" s="9" t="s">
        <v>49</v>
      </c>
    </row>
    <row r="566" ht="112.5" customHeight="1">
      <c r="A566" s="9" t="s">
        <v>2808</v>
      </c>
      <c r="B566" s="69" t="s">
        <v>2809</v>
      </c>
      <c r="C566" s="43" t="s">
        <v>68</v>
      </c>
      <c r="D566" s="10" t="s">
        <v>36</v>
      </c>
      <c r="E566" s="11"/>
      <c r="F566" s="23" t="s">
        <v>2845</v>
      </c>
      <c r="G566" s="23"/>
      <c r="H566" s="66"/>
      <c r="I566" s="24" t="s">
        <v>481</v>
      </c>
      <c r="J566" s="43" t="s">
        <v>156</v>
      </c>
      <c r="K566" s="66" t="s">
        <v>2846</v>
      </c>
      <c r="L566" s="66" t="s">
        <v>2847</v>
      </c>
      <c r="M566" s="56" t="s">
        <v>291</v>
      </c>
      <c r="N566" s="18"/>
      <c r="O566" s="8"/>
      <c r="P566" s="18"/>
      <c r="Q566" s="22"/>
      <c r="R566" s="23"/>
      <c r="S566" s="23" t="s">
        <v>2848</v>
      </c>
      <c r="T566" s="23" t="s">
        <v>2849</v>
      </c>
      <c r="U566" s="66" t="s">
        <v>2827</v>
      </c>
      <c r="V566" s="8" t="s">
        <v>2850</v>
      </c>
      <c r="W566" s="18"/>
      <c r="X566" s="22"/>
      <c r="Y566" s="20" t="s">
        <v>2603</v>
      </c>
      <c r="Z566" s="21" t="str">
        <f t="shared" si="1"/>
        <v>{"id":"M3-G-11a-A-2-BR","seed":{"parameters":[{"name":"Q1","label":null,"min":35,"max":80,"step":1}],"uniques":true},"scaffolding":[{"id":"step-0","stimulus":"&lt;p&gt;Em uma cidade há uma praça que cuja forma lembra o triâgulo regular representado na figura a seguir. Calcule o perímetro da praça.&lt;/p&gt;&lt;div style=\"display:flex; justify-content:center;\"&gt;&lt;div class=\"lemo-fixed-to-responsive\" style=\"max-width: 250px;max-height: 250px;position: relative;width: 100%;display: inline-block;\"&gt;&lt;img src=\"https://blueberry-assets.oneclick.es/M3_G_11a_6.svg\" alt=\"\" tabindex=\"0\"&gt;&lt;/img&gt;&lt;div class=\"lemo-graphie-container\" style=\"position: absolute;top: 0;left: 0;width: 100%;height: 100%;\"&gt;&lt;div class=\"lemo-graphie\" style=\"position: relative; width: 100%; height: 100%;\"&gt;&lt;span class=\"lemo-graphie-label\" style=\"position: absolute; left: 71.8336%; top: 40.1166%;\"&gt;{{Q1}} m&lt;/span&gt;&lt;/div&gt;&lt;/div&gt;&lt;/div&gt;&lt;/div&gt;","template":"&lt;p&gt;O perímetro mede {{response}} m.&lt;/p&gt;","seed":{"calculated":[{"name":"0-A1","label":"{{function}}","function":"3*{{Q1}}"}]},"algorithm":{"name":"calculateOperation","params":{"method":"equivLiteral","keyboard":"NUMERICAL"}}},{"id":"step-1","stimulus":"&lt;p&gt;Quanto mede cada lado do triângulo?&lt;/p&gt;","template":"&lt;p&gt;Cada lado mede {{response}} m.&lt;/p&gt;","seed":{"calculated":[{"name":"1-A1","label":"{{function}}","function":"{{Q1}}"}]},"algorithm":{"name":"calculateOperation","params":{"method":"equivLiteral","keyboard":"NUMERICAL"}}},{"id":"step-2","stimulus":"&lt;p&gt;O que precisa ser calculado?&lt;/p&gt;","seed":{"calculated":[{"name":"2-A1","label":"&lt;p&gt;O perímetro da praça.&lt;/p&gt;"},{"name":"2-A2","label":"&lt;p&gt;A área da praça.&lt;/p&gt;","incorrect":true},{"name":"2-A3","label":"&lt;p&gt;O lado maior da praça.&lt;/p&gt;","incorrect":true}]},"algorithm":{"name":"trueFalse","template":"Multiple choice – standard"}},{"id":"step-3","stimulus":"&lt;p&gt;Como se calcula o perímetro de um polígono?&lt;/p&gt;","seed":{"calculated":[{"name":"3-A1","label":"&lt;p&gt;Adicionando o comprimento de todos os seus lados.&lt;/p&gt;"},{"name":"3-A2","label":"&lt;p&gt;Multiplicando o comprimento de todos os seus lados.&lt;/p&gt;","incorrect":true},{"name":"3-A3","label":"&lt;p&gt;Dividindo o comprimento de todos os seus lados.&lt;/p&gt;","incorrect":true}]},"algorithm":{"name":"trueFalse","template":"Multiple choice – standard"}},{"id":"step-4","stimulus":"&lt;p&gt;Portanto, efetue a adição de todos os lados do triângulo.&lt;/p&gt;","template":"&lt;p style=\"text-align: center\"&gt;Perímetro da praça = {{Q1}} m + {{Q1}} m + {{Q1}} m = {{response}} m&lt;/p&gt;","seed":{"calculated":[{"name":"4-A1","label":"{{function}}","function":"3*{{Q1}}"}]},"algorithm":{"name":"calculateOperation","params":{"method":"equivLiteral","keyboard":"NUMERICAL"}}}]}</v>
      </c>
      <c r="AA566" s="21" t="s">
        <v>2851</v>
      </c>
      <c r="AB566" s="22" t="str">
        <f t="shared" si="2"/>
        <v>M3-G-11a-A-2</v>
      </c>
      <c r="AC566" s="22" t="str">
        <f t="shared" si="3"/>
        <v>M3-G-11a-A-2-BR</v>
      </c>
      <c r="AD566" s="20" t="s">
        <v>47</v>
      </c>
      <c r="AE566" s="24"/>
      <c r="AF566" s="9" t="s">
        <v>48</v>
      </c>
      <c r="AG566" s="9" t="s">
        <v>49</v>
      </c>
    </row>
    <row r="567" ht="112.5" customHeight="1">
      <c r="A567" s="9" t="s">
        <v>2808</v>
      </c>
      <c r="B567" s="69" t="s">
        <v>2809</v>
      </c>
      <c r="C567" s="43" t="s">
        <v>68</v>
      </c>
      <c r="D567" s="10" t="s">
        <v>36</v>
      </c>
      <c r="E567" s="11"/>
      <c r="F567" s="23" t="s">
        <v>2852</v>
      </c>
      <c r="G567" s="23"/>
      <c r="H567" s="66"/>
      <c r="I567" s="24" t="s">
        <v>481</v>
      </c>
      <c r="J567" s="43" t="s">
        <v>156</v>
      </c>
      <c r="K567" s="66" t="s">
        <v>2853</v>
      </c>
      <c r="L567" s="23" t="s">
        <v>2854</v>
      </c>
      <c r="M567" s="20" t="s">
        <v>291</v>
      </c>
      <c r="N567" s="18"/>
      <c r="O567" s="18"/>
      <c r="P567" s="18"/>
      <c r="Q567" s="22"/>
      <c r="R567" s="23"/>
      <c r="S567" s="23" t="s">
        <v>2834</v>
      </c>
      <c r="T567" s="23" t="s">
        <v>2855</v>
      </c>
      <c r="U567" s="66" t="s">
        <v>2827</v>
      </c>
      <c r="V567" s="69" t="s">
        <v>2856</v>
      </c>
      <c r="W567" s="18"/>
      <c r="X567" s="22"/>
      <c r="Y567" s="20" t="s">
        <v>2603</v>
      </c>
      <c r="Z567" s="21" t="str">
        <f t="shared" si="1"/>
        <v>{"id":"M3-G-11a-A-3-BR","seed":{"parameters":[{"name":"Q1","label":null,"min":20,"max":50,"step":1},{"name":"Q2","label":null,"list":[0,1,2,3,4]}],"uniques":true},"scaffolding":[{"id":"step-0","stimulus":"&lt;p&gt;Renata fez uma pintura em uma tela retângular cujas medidas estão representadas na figura a seguir. Calcule o perímetro da pintura.&lt;/p&gt;&lt;div style=\"display:flex; justify-content:center;\"&gt;&lt;div class=\"lemo-fixed-to-responsive\" style=\"max-width: 300px;max-height: 140px;position: relative;width: 100%;display: inline-block;\"&gt;&lt;img src=\"https://blueberry-assets.oneclick.es/M3_G_11a_7.svg\" alt=\"\" tabindex=\"0\"&gt;&lt;/img&gt;&lt;div class=\"lemo-graphie-container\" style=\"position: absolute;top: 0;left: 0;width: 130%;height: 100%;\"&gt;&lt;div class=\"lemo-graphie\" style=\"position: relative; width: 100%; height: 100%;\"&gt;&lt;span class=\"lemo-graphie-label\" style=\"position: absolute; left: 75%; top: 38.8424%;\"&gt;{{Q1}} cm&lt;/span&gt;&lt;span class=\"lemo-graphie-label\" style=\"position: absolute; left: 33%; top: 0.7923%;\"&gt;{{T1}} cm&lt;/span&gt;&lt;/div&gt;&lt;/div&gt;&lt;/div&gt;&lt;/div&gt;","template":"&lt;p&gt;O perímetro mede {{response}} cm.&lt;/p&gt;","seed":{"calculated":[{"name":"T1","label":"{{function}}","function":"3*{{Q1}}-2+{{Q2}}","temp":true},{"name":"0-A1","label":"{{function}}","function":"2*{{Q1}}+2*{{T1}}"}]},"algorithm":{"name":"calculateOperation","params":{"method":"equivLiteral","keyboard":"NUMERICAL"}}},{"id":"step-1","stimulus":"&lt;p&gt;Quanto medem a base e a altura do retângulo?&lt;/p&gt;","template":"&lt;p&gt;Base = {{response}} cm&lt;/p&gt;&lt;p&gt;Altura = {{response}} cm&lt;/p&gt;","seed":{"calculated":[{"name":"T1","label":"{{function}}","function":"3*{{Q1}}-2+{{Q2}}","temp":true},{"name":"1-A1","label":"{{function}}","function":"{{T1}}"},{"name":"1-A2","label":"{{function}}","function":"{{Q1}}"}]},"algorithm":{"name":"calculateOperation","params":{"method":"equivLiteral","keyboard":"NUMERICAL"}}},{"id":"step-2","stimulus":"&lt;p&gt;O que precisa ser calculado?&lt;/p&gt;","seed":{"calculated":[{"name":"2-A1","label":"&lt;p&gt;O perímetro da pintura.&lt;/p&gt;"},{"name":"2-A2","label":"&lt;p&gt;A área da pintura.&lt;/p&gt;","incorrect":true},{"name":"2-A3","label":"&lt;p&gt;O lado maior da pintura.&lt;/p&gt;","incorrect":true}]},"algorithm":{"name":"trueFalse","template":"Multiple choice – standard"}},{"id":"step-3","stimulus":"&lt;p&gt;Como se calcula o perímetro de um polígono?&lt;/p&gt;","seed":{"calculated":[{"name":"3-A1","label":"&lt;p&gt;Adicionando o comprimento de todos os seus lados.&lt;/p&gt;"},{"name":"3-A2","label":"&lt;p&gt;Multiplicando o comprimento de todos os seus lados.&lt;/p&gt;","incorrect":true},{"name":"3-A3","label":"&lt;p&gt;Dividindo o comprimento de todos os seus lados.&lt;/p&gt;","incorrect":true}]},"algorithm":{"name":"trueFalse","template":"Multiple choice – standard"}},{"id":"step-4","stimulus":"&lt;p&gt;Portanto, efetue a adição de todos os lados da pintura.&lt;/p&gt;","template":"&lt;p style=\"text-align: center\"&gt;Perímetro da pintura = {{Q1}} cm + {{T1}} cm + {{Q1}} cm + {{T1}} cm = {{response}} cm&lt;/p&gt;","seed":{"calculated":[{"name":"T1","label":"{{function}}","function":"3*{{Q1}}-2+{{Q2}}","temp":true},{"name":"4-A1","label":"{{function}}","function":"2*{{Q1}}+2*{{T1}}"}]},"algorithm":{"name":"calculateOperation","params":{"method":"equivLiteral","keyboard":"NUMERICAL"}}}]}</v>
      </c>
      <c r="AA567" s="21" t="s">
        <v>2857</v>
      </c>
      <c r="AB567" s="22" t="str">
        <f t="shared" si="2"/>
        <v>M3-G-11a-A-3</v>
      </c>
      <c r="AC567" s="22" t="str">
        <f t="shared" si="3"/>
        <v>M3-G-11a-A-3-BR</v>
      </c>
      <c r="AD567" s="20" t="s">
        <v>47</v>
      </c>
      <c r="AE567" s="24"/>
      <c r="AF567" s="9" t="s">
        <v>48</v>
      </c>
      <c r="AG567" s="9" t="s">
        <v>49</v>
      </c>
    </row>
    <row r="568" ht="112.5" customHeight="1">
      <c r="A568" s="24" t="s">
        <v>2858</v>
      </c>
      <c r="B568" s="25" t="s">
        <v>2859</v>
      </c>
      <c r="C568" s="9" t="s">
        <v>35</v>
      </c>
      <c r="D568" s="10" t="s">
        <v>36</v>
      </c>
      <c r="E568" s="11"/>
      <c r="F568" s="23" t="s">
        <v>2860</v>
      </c>
      <c r="G568" s="23"/>
      <c r="H568" s="66"/>
      <c r="I568" s="24" t="s">
        <v>481</v>
      </c>
      <c r="J568" s="43" t="s">
        <v>2526</v>
      </c>
      <c r="K568" s="66"/>
      <c r="L568" s="66"/>
      <c r="M568" s="84" t="s">
        <v>42</v>
      </c>
      <c r="N568" s="23" t="s">
        <v>2861</v>
      </c>
      <c r="O568" s="66" t="s">
        <v>2862</v>
      </c>
      <c r="P568" s="18"/>
      <c r="Q568" s="22"/>
      <c r="R568" s="18"/>
      <c r="S568" s="8"/>
      <c r="T568" s="18"/>
      <c r="U568" s="18"/>
      <c r="V568" s="18"/>
      <c r="W568" s="18"/>
      <c r="X568" s="22"/>
      <c r="Y568" s="20" t="s">
        <v>2603</v>
      </c>
      <c r="Z568" s="21" t="str">
        <f t="shared" si="1"/>
        <v>{"id":"M3-G-15a-I-1-BR","stimulus":"&lt;p&gt;Selecione o hexágono que é uma ampliação da figura a seguir.&lt;/p&gt;&lt;div style=\"display:flex; justify-content:center;\"&gt;&lt;img src=\"https://blueberry-assets.oneclick.es/M3_G_15a_2.svg\" width=\"300\"&gt;&lt;/img&gt;&lt;/div&gt;","hint":"&lt;p&gt;Para ampliar uma figura, multiplique seus lados por um número.&lt;/p&gt;","feedback":"&lt;p&gt;Para ampliar uma figura, multiplique seus lados por um número.&lt;/p&gt;","seed":{"parameters":[],"calculated":[{"name":"A1","label":"&lt;div style=\"display:flex; justify-content:center;\"&gt;&lt;img src=\"https://blueberry-assets.oneclick.es/M3_G_15a_1.svg\" width=\"300\"&gt;&lt;/img&gt;&lt;/div&gt;"},{"name":"A2","label":"&lt;div style=\"display:flex; justify-content:center;\"&gt;&lt;img src=\"https://blueberry-assets.oneclick.es/M3_G_15a_2.svg\" width=\"300\"&gt;&lt;/img&gt;&lt;/div&gt;","incorrect":true},{"name":"A3","label":"&lt;div style=\"display:flex; justify-content:center;\"&gt;&lt;img src=\"https://blueberry-assets.oneclick.es/M3_G_15a_3.svg\" width=\"300\"&gt;&lt;/img&gt;&lt;/div&gt;","incorrect":true}],"uniques":true},"algorithm":{"name":"trueFalse","template":"Multiple choice – standard","params":{"countCorrect":1,"countIncorrect":2,"showCheckIcon":false,"columns":3}}}</v>
      </c>
      <c r="AA568" s="28" t="s">
        <v>2863</v>
      </c>
      <c r="AB568" s="22" t="str">
        <f t="shared" si="2"/>
        <v>M3-G-15a-I-1</v>
      </c>
      <c r="AC568" s="22" t="str">
        <f t="shared" si="3"/>
        <v>M3-G-15a-I-1-BR</v>
      </c>
      <c r="AD568" s="22"/>
      <c r="AE568" s="24"/>
      <c r="AF568" s="9" t="s">
        <v>48</v>
      </c>
      <c r="AG568" s="9"/>
    </row>
    <row r="569" ht="112.5" customHeight="1">
      <c r="A569" s="24" t="s">
        <v>2858</v>
      </c>
      <c r="B569" s="25" t="s">
        <v>2859</v>
      </c>
      <c r="C569" s="9" t="s">
        <v>35</v>
      </c>
      <c r="D569" s="10" t="s">
        <v>36</v>
      </c>
      <c r="E569" s="11"/>
      <c r="F569" s="23" t="s">
        <v>2864</v>
      </c>
      <c r="G569" s="23"/>
      <c r="H569" s="66"/>
      <c r="I569" s="24" t="s">
        <v>481</v>
      </c>
      <c r="J569" s="43" t="s">
        <v>2526</v>
      </c>
      <c r="K569" s="66"/>
      <c r="L569" s="66"/>
      <c r="M569" s="56" t="s">
        <v>42</v>
      </c>
      <c r="N569" s="66" t="s">
        <v>2865</v>
      </c>
      <c r="O569" s="66" t="s">
        <v>2866</v>
      </c>
      <c r="P569" s="18"/>
      <c r="Q569" s="22"/>
      <c r="R569" s="18"/>
      <c r="S569" s="18"/>
      <c r="T569" s="18"/>
      <c r="U569" s="18"/>
      <c r="V569" s="18"/>
      <c r="W569" s="18"/>
      <c r="X569" s="22"/>
      <c r="Y569" s="20" t="s">
        <v>2603</v>
      </c>
      <c r="Z569" s="21" t="str">
        <f t="shared" si="1"/>
        <v>{"id":"M3-G-15a-I-2-BR","stimulus":"&lt;p&gt;Selecione o hexágono que é uma redução da figura a seguir.&lt;/p&gt;&lt;div style=\"display:flex; justify-content:center;\"&gt;&lt;img src=\"https://blueberry-assets.oneclick.es/M3_G_15a_2.svg\" width=\"300\"&gt;&lt;/img&gt;&lt;/div&gt;","hint":"&lt;p&gt;Para reduzir uma figura, divida seus lados por um número.&lt;/p&gt;","feedback":"&lt;p&gt;Para reduzir uma figura, divida seus lados por um número.&lt;/p&gt;","seed":{"parameters":[],"calculated":[{"name":"A1","label":"&lt;div style=\"display:flex; justify-content:center;\"&gt;&lt;img src=\"https://blueberry-assets.oneclick.es/M3_G_15a_1.svg\" width=\"300\"&gt;&lt;/img&gt;&lt;/div&gt;","incorrect":true},{"name":"A2","label":"&lt;div style=\"display:flex; justify-content:center;\"&gt;&lt;img src=\"https://blueberry-assets.oneclick.es/M3_G_15a_2.svg\" width=\"300\"&gt;&lt;/img&gt;&lt;/div&gt;","incorrect":true},{"name":"A3","label":"&lt;div style=\"display:flex; justify-content:center;\"&gt;&lt;img src=\"https://blueberry-assets.oneclick.es/M3_G_15a_3.svg\" width=\"300\"&gt;&lt;/img&gt;&lt;/div&gt;"}],"uniques":true},"algorithm":{"name":"trueFalse","template":"Multiple choice – standard","params":{"countCorrect":1,"countIncorrect":2,"showCheckIcon":false,"columns":3}}}</v>
      </c>
      <c r="AA569" s="28" t="s">
        <v>2867</v>
      </c>
      <c r="AB569" s="22" t="str">
        <f t="shared" si="2"/>
        <v>M3-G-15a-I-2</v>
      </c>
      <c r="AC569" s="22" t="str">
        <f t="shared" si="3"/>
        <v>M3-G-15a-I-2-BR</v>
      </c>
      <c r="AD569" s="22"/>
      <c r="AE569" s="24"/>
      <c r="AF569" s="9" t="s">
        <v>48</v>
      </c>
      <c r="AG569" s="9"/>
    </row>
    <row r="570" ht="112.5" customHeight="1">
      <c r="A570" s="24" t="s">
        <v>2858</v>
      </c>
      <c r="B570" s="25" t="s">
        <v>2859</v>
      </c>
      <c r="C570" s="9" t="s">
        <v>35</v>
      </c>
      <c r="D570" s="10" t="s">
        <v>36</v>
      </c>
      <c r="E570" s="11"/>
      <c r="F570" s="23" t="s">
        <v>2868</v>
      </c>
      <c r="G570" s="23"/>
      <c r="H570" s="66"/>
      <c r="I570" s="24" t="s">
        <v>481</v>
      </c>
      <c r="J570" s="43" t="s">
        <v>2526</v>
      </c>
      <c r="K570" s="66"/>
      <c r="L570" s="66"/>
      <c r="M570" s="56" t="s">
        <v>42</v>
      </c>
      <c r="N570" s="23" t="s">
        <v>2861</v>
      </c>
      <c r="O570" s="66" t="s">
        <v>2862</v>
      </c>
      <c r="P570" s="18"/>
      <c r="Q570" s="22"/>
      <c r="R570" s="18"/>
      <c r="S570" s="18"/>
      <c r="T570" s="18"/>
      <c r="U570" s="18"/>
      <c r="V570" s="18"/>
      <c r="W570" s="18"/>
      <c r="X570" s="22"/>
      <c r="Y570" s="20" t="s">
        <v>2603</v>
      </c>
      <c r="Z570" s="21" t="str">
        <f t="shared" si="1"/>
        <v>{"id":"M3-G-15a-I-3-BR","stimulus":"&lt;p&gt;Selecione a casa que é uma ampliação da figura a seguir.&lt;/p&gt;&lt;div style=\"display:flex; justify-content:center;\"&gt;&lt;img src=\"https://blueberry-assets.oneclick.es/M3_G_15a_5.svg\" width=\"300\"&gt;&lt;/img&gt;&lt;/div&gt;","hint":"&lt;p&gt;Para ampliar uma figura, multiplique seus lados por um número.&lt;/p&gt;","feedback":"&lt;p&gt;Para ampliar uma figura, multiplique seus lados por um número.&lt;/p&gt;","seed":{"parameters":[],"calculated":[{"name":"A1","label":"&lt;div style=\"display:flex; justify-content:center;\"&gt;&lt;img src=\"https://blueberry-assets.oneclick.es/M3_G_15a_4.svg\" width=\"300\"&gt;&lt;/img&gt;&lt;/div&gt;"},{"name":"A2","label":"&lt;div style=\"display:flex; justify-content:center;\"&gt;&lt;img src=\"https://blueberry-assets.oneclick.es/M3_G_15a_5.svg\" width=\"300\"&gt;&lt;/img&gt;&lt;/div&gt;","incorrect":true},{"name":"A3","label":"&lt;div style=\"display:flex; justify-content:center;\"&gt;&lt;img src=\"https://blueberry-assets.oneclick.es/M3_G_15a_6.svg\" width=\"300\"&gt;&lt;/img&gt;&lt;/div&gt;","incorrect":true}],"uniques":true},"algorithm":{"name":"trueFalse","template":"Multiple choice – standard","params":{"countCorrect":1,"countIncorrect":2,"showCheckIcon":false,"columns":3}}}</v>
      </c>
      <c r="AA570" s="28" t="s">
        <v>2869</v>
      </c>
      <c r="AB570" s="22" t="str">
        <f t="shared" si="2"/>
        <v>M3-G-15a-I-3</v>
      </c>
      <c r="AC570" s="22" t="str">
        <f t="shared" si="3"/>
        <v>M3-G-15a-I-3-BR</v>
      </c>
      <c r="AD570" s="22"/>
      <c r="AE570" s="24"/>
      <c r="AF570" s="9" t="s">
        <v>48</v>
      </c>
      <c r="AG570" s="9"/>
    </row>
    <row r="571" ht="112.5" customHeight="1">
      <c r="A571" s="24" t="s">
        <v>2858</v>
      </c>
      <c r="B571" s="25" t="s">
        <v>2859</v>
      </c>
      <c r="C571" s="9" t="s">
        <v>35</v>
      </c>
      <c r="D571" s="10" t="s">
        <v>36</v>
      </c>
      <c r="E571" s="11"/>
      <c r="F571" s="23" t="s">
        <v>2870</v>
      </c>
      <c r="G571" s="23"/>
      <c r="H571" s="66"/>
      <c r="I571" s="24" t="s">
        <v>481</v>
      </c>
      <c r="J571" s="43" t="s">
        <v>2526</v>
      </c>
      <c r="K571" s="66"/>
      <c r="L571" s="66"/>
      <c r="M571" s="56" t="s">
        <v>42</v>
      </c>
      <c r="N571" s="66" t="s">
        <v>2865</v>
      </c>
      <c r="O571" s="66" t="s">
        <v>2866</v>
      </c>
      <c r="P571" s="18"/>
      <c r="Q571" s="22"/>
      <c r="R571" s="18"/>
      <c r="S571" s="18"/>
      <c r="T571" s="18"/>
      <c r="U571" s="18"/>
      <c r="V571" s="18"/>
      <c r="W571" s="18"/>
      <c r="X571" s="22"/>
      <c r="Y571" s="20" t="s">
        <v>2603</v>
      </c>
      <c r="Z571" s="21" t="str">
        <f t="shared" si="1"/>
        <v>{"id":"M3-G-15a-I-4-BR","stimulus":"&lt;p&gt;Selecione a casa que é uma redução da figura a seguir.&lt;/p&gt;&lt;div style=\"display:flex; justify-content:center;\"&gt;&lt;img src=\"https://blueberry-assets.oneclick.es/M3_G_15a_5.svg\" width=\"300\"&gt;&lt;/img&gt;&lt;/div&gt;","hint":"&lt;p&gt;Para reduzir uma figura, divida seus lados por um número.&lt;/p&gt;","feedback":"&lt;p&gt;Para reduzir uma figura, divida seus lados por um número.&lt;/p&gt;","seed":{"parameters":[],"calculated":[{"name":"A1","label":"&lt;div style=\"display:flex; justify-content:center;\"&gt;&lt;img src=\"https://blueberry-assets.oneclick.es/M3_G_15a_4.svg\" width=\"300\"&gt;&lt;/img&gt;&lt;/div&gt;","incorrect":true},{"name":"A2","label":"&lt;div style=\"display:flex; justify-content:center;\"&gt;&lt;img src=\"https://blueberry-assets.oneclick.es/M3_G_15a_5.svg\" width=\"300\"&gt;&lt;/img&gt;&lt;/div&gt;","incorrect":true},{"name":"A3","label":"&lt;div style=\"display:flex; justify-content:center;\"&gt;&lt;img src=\"https://blueberry-assets.oneclick.es/M3_G_15a_6.svg\" width=\"300\"&gt;&lt;/img&gt;&lt;/div&gt;"}],"uniques":true},"algorithm":{"name":"trueFalse","template":"Multiple choice – standard","params":{"countCorrect":1,"countIncorrect":2,"showCheckIcon":false,"columns":3}}}</v>
      </c>
      <c r="AA571" s="28" t="s">
        <v>2871</v>
      </c>
      <c r="AB571" s="22" t="str">
        <f t="shared" si="2"/>
        <v>M3-G-15a-I-4</v>
      </c>
      <c r="AC571" s="22" t="str">
        <f t="shared" si="3"/>
        <v>M3-G-15a-I-4-BR</v>
      </c>
      <c r="AD571" s="22"/>
      <c r="AE571" s="24"/>
      <c r="AF571" s="9" t="s">
        <v>48</v>
      </c>
      <c r="AG571" s="9"/>
    </row>
    <row r="572" ht="112.5" customHeight="1">
      <c r="A572" s="24" t="s">
        <v>2858</v>
      </c>
      <c r="B572" s="25" t="s">
        <v>2859</v>
      </c>
      <c r="C572" s="9" t="s">
        <v>35</v>
      </c>
      <c r="D572" s="10" t="s">
        <v>36</v>
      </c>
      <c r="E572" s="11"/>
      <c r="F572" s="23" t="s">
        <v>2872</v>
      </c>
      <c r="G572" s="23"/>
      <c r="H572" s="66"/>
      <c r="I572" s="24" t="s">
        <v>481</v>
      </c>
      <c r="J572" s="43" t="s">
        <v>2526</v>
      </c>
      <c r="K572" s="66"/>
      <c r="L572" s="66"/>
      <c r="M572" s="56" t="s">
        <v>42</v>
      </c>
      <c r="N572" s="23" t="s">
        <v>2861</v>
      </c>
      <c r="O572" s="66" t="s">
        <v>2862</v>
      </c>
      <c r="P572" s="18"/>
      <c r="Q572" s="22"/>
      <c r="R572" s="18"/>
      <c r="S572" s="18"/>
      <c r="T572" s="18"/>
      <c r="U572" s="18"/>
      <c r="V572" s="18"/>
      <c r="W572" s="18"/>
      <c r="X572" s="22"/>
      <c r="Y572" s="20" t="s">
        <v>2603</v>
      </c>
      <c r="Z572" s="21" t="str">
        <f t="shared" si="1"/>
        <v>{"id":"M3-G-15a-I-5-BR","stimulus":"&lt;p&gt;Selecione a estrela que é uma ampliação da figura a seguir.&lt;/p&gt;&lt;div style=\"display:flex; justify-content:center;\"&gt;&lt;img src=\"https://blueberry-assets.oneclick.es/M3_G_15a_8.svg\" width=\"300\"&gt;&lt;/img&gt;&lt;/div&gt;","hint":"&lt;p&gt;Para ampliar uma figura, multiplique seus lados por um número.&lt;/p&gt;","feedback":"&lt;p&gt;Para ampliar uma figura, multiplique seus lados por um número.&lt;/p&gt;","seed":{"parameters":[],"calculated":[{"name":"A1","label":"&lt;div style=\"display:flex; justify-content:center;\"&gt;&lt;img src=\"https://blueberry-assets.oneclick.es/M3_G_15a_7.svg\" width=\"300\"&gt;&lt;/img&gt;&lt;/div&gt;"},{"name":"A2","label":"&lt;div style=\"display:flex; justify-content:center;\"&gt;&lt;img src=\"https://blueberry-assets.oneclick.es/M3_G_15a_8.svg\" width=\"300\"&gt;&lt;/img&gt;&lt;/div&gt;","incorrect":true},{"name":"A3","label":"&lt;div style=\"display:flex; justify-content:center;\"&gt;&lt;img src=\"https://blueberry-assets.oneclick.es/M3_G_15a_9.svg\" width=\"300\"&gt;&lt;/img&gt;&lt;/div&gt;","incorrect":true}],"uniques":true},"algorithm":{"name":"trueFalse","template":"Multiple choice – standard","params":{"countCorrect":1,"countIncorrect":2,"showCheckIcon":false,"columns":3}}}</v>
      </c>
      <c r="AA572" s="28" t="s">
        <v>2873</v>
      </c>
      <c r="AB572" s="22" t="str">
        <f t="shared" si="2"/>
        <v>M3-G-15a-I-5</v>
      </c>
      <c r="AC572" s="22" t="str">
        <f t="shared" si="3"/>
        <v>M3-G-15a-I-5-BR</v>
      </c>
      <c r="AD572" s="22"/>
      <c r="AE572" s="24"/>
      <c r="AF572" s="9" t="s">
        <v>48</v>
      </c>
      <c r="AG572" s="9"/>
    </row>
    <row r="573" ht="112.5" customHeight="1">
      <c r="A573" s="24" t="s">
        <v>2858</v>
      </c>
      <c r="B573" s="25" t="s">
        <v>2859</v>
      </c>
      <c r="C573" s="9" t="s">
        <v>35</v>
      </c>
      <c r="D573" s="10" t="s">
        <v>36</v>
      </c>
      <c r="E573" s="11"/>
      <c r="F573" s="23" t="s">
        <v>2874</v>
      </c>
      <c r="G573" s="23"/>
      <c r="H573" s="66"/>
      <c r="I573" s="24" t="s">
        <v>481</v>
      </c>
      <c r="J573" s="43" t="s">
        <v>2526</v>
      </c>
      <c r="K573" s="66"/>
      <c r="L573" s="66"/>
      <c r="M573" s="56" t="s">
        <v>42</v>
      </c>
      <c r="N573" s="66" t="s">
        <v>2865</v>
      </c>
      <c r="O573" s="66" t="s">
        <v>2866</v>
      </c>
      <c r="P573" s="18"/>
      <c r="Q573" s="22"/>
      <c r="R573" s="18"/>
      <c r="S573" s="18"/>
      <c r="T573" s="18"/>
      <c r="U573" s="18"/>
      <c r="V573" s="18"/>
      <c r="W573" s="18"/>
      <c r="X573" s="22"/>
      <c r="Y573" s="20" t="s">
        <v>2603</v>
      </c>
      <c r="Z573" s="21" t="str">
        <f t="shared" si="1"/>
        <v>{"id":"M3-G-15a-I-6-BR","stimulus":"&lt;p&gt;Selecione a estrela que é uma redução da figura a seguir.&lt;/p&gt;&lt;div style=\"display:flex; justify-content:center;\"&gt;&lt;img src=\"https://blueberry-assets.oneclick.es/M3_G_15a_8.svg\" width=\"300\"&gt;&lt;/img&gt;&lt;/div&gt;","hint":"&lt;p&gt;Para reduzir uma figura, divida seus lados por um número.&lt;/p&gt;","feedback":"&lt;p&gt;Para reduzir uma figura, divida seus lados por um número.&lt;/p&gt;","seed":{"parameters":[],"calculated":[{"name":"A1","label":"&lt;div style=\"display:flex; justify-content:center;\"&gt;&lt;img src=\"https://blueberry-assets.oneclick.es/M3_G_15a_7.svg\" width=\"300\"&gt;&lt;/img&gt;&lt;/div&gt;","incorrect":true},{"name":"A2","label":"&lt;div style=\"display:flex; justify-content:center;\"&gt;&lt;img src=\"https://blueberry-assets.oneclick.es/M3_G_15a_8.svg\" width=\"300\"&gt;&lt;/img&gt;&lt;/div&gt;","incorrect":true},{"name":"A3","label":"&lt;div style=\"display:flex; justify-content:center;\"&gt;&lt;img src=\"https://blueberry-assets.oneclick.es/M3_G_15a_9.svg\" width=\"300\"&gt;&lt;/img&gt;&lt;/div&gt;"}],"uniques":true},"algorithm":{"name":"trueFalse","template":"Multiple choice – standard","params":{"countCorrect":1,"countIncorrect":2,"showCheckIcon":false,"columns":3}}}</v>
      </c>
      <c r="AA573" s="28" t="s">
        <v>2875</v>
      </c>
      <c r="AB573" s="22" t="str">
        <f t="shared" si="2"/>
        <v>M3-G-15a-I-6</v>
      </c>
      <c r="AC573" s="22" t="str">
        <f t="shared" si="3"/>
        <v>M3-G-15a-I-6-BR</v>
      </c>
      <c r="AD573" s="22"/>
      <c r="AE573" s="24"/>
      <c r="AF573" s="9" t="s">
        <v>48</v>
      </c>
      <c r="AG573" s="9"/>
    </row>
    <row r="574" ht="112.5" customHeight="1">
      <c r="A574" s="9" t="s">
        <v>2876</v>
      </c>
      <c r="B574" s="69" t="s">
        <v>2877</v>
      </c>
      <c r="C574" s="43" t="s">
        <v>35</v>
      </c>
      <c r="D574" s="10" t="s">
        <v>36</v>
      </c>
      <c r="E574" s="11"/>
      <c r="F574" s="35" t="s">
        <v>2878</v>
      </c>
      <c r="G574" s="35"/>
      <c r="H574" s="66"/>
      <c r="I574" s="24" t="s">
        <v>38</v>
      </c>
      <c r="J574" s="24" t="s">
        <v>111</v>
      </c>
      <c r="K574" s="34" t="s">
        <v>113</v>
      </c>
      <c r="L574" s="25" t="s">
        <v>113</v>
      </c>
      <c r="M574" s="26" t="s">
        <v>42</v>
      </c>
      <c r="N574" s="35" t="s">
        <v>2879</v>
      </c>
      <c r="O574" s="23" t="s">
        <v>2880</v>
      </c>
      <c r="P574" s="18"/>
      <c r="Q574" s="22"/>
      <c r="R574" s="18"/>
      <c r="S574" s="18"/>
      <c r="T574" s="18"/>
      <c r="U574" s="18"/>
      <c r="V574" s="18"/>
      <c r="W574" s="18"/>
      <c r="X574" s="19"/>
      <c r="Y574" s="20" t="s">
        <v>2603</v>
      </c>
      <c r="Z574" s="21" t="str">
        <f t="shared" si="1"/>
        <v>{"id":"M3-G-12a-I-1-BR","stimulus":"&lt;p&gt;Indique se as seguintes afirmações são verdadeiras ou falsas.&lt;/p&gt;","hint":"&lt;p&gt;Os &lt;b&gt;prismas&lt;/b&gt; têm duas bases paralelas e suas faces laterais são paralelogramos. As &lt;b&gt;pirâmides&lt;/b&gt; têm apenas uma base e suas faces laterais são triângulos.&lt;/p&gt;","feedback":"&lt;p&gt;Os &lt;b&gt;prismas&lt;/b&gt; têm duas bases paralelas e suas faces laterais são paralelogramos. As &lt;b&gt;pirâmides&lt;/b&gt; têm apenas uma base e suas faces laterais são triângulos.&lt;/p&gt;","seed":{"parameters":[],"calculated":[{"name":"A1","label":"Os prismas são corpos geométricos formados por polígonos.","function":""},{"name":"A2","label":"Os prismas têm duas bases iguais e várias faces laterais.","function":""},{"name":"A3","label":"As faces de uma pirâmide são triângulos.","function":""},{"name":"A4","label":"O nome de uma pirâmide depende do polígono de sua base.","function":""},{"name":"A5","label":"As faces laterais de uma pirâmide quadrangular são quadrados.","function":"","incorrect":true,"feedback":"&lt;p&gt;As faces laterais de uma pirâmide são sempre triângulos.&lt;/p&gt;"},{"name":"A6","label":"As faces laterais de um prisma triangular são triângulos.","function":"","incorrect":true,"feedback":"&lt;p&gt;As faces laterais de um prisma são sempre paralelogramos.&lt;/p&gt;"},{"name":"A7","label":"As faces laterais das pirâmides nem sempre são triângulos.","function":"","incorrect":true,"feedback":"&lt;p&gt;As faces laterais de uma pirâmide são sempre triângulos.&lt;/p&gt;"},{"name":"A8","label":"Prismas têm duas bases diferentes uma da outra.","function":"","incorrect":true,"feedback":"&lt;p&gt;As bases de um prisma são sempre iguais entre si.&lt;/p&gt;"},{"name":"A9","label":"As bases dos prismas são sempre quadradas.","function":"","incorrect":true,"feedback":"&lt;p&gt;As bases de um prisma podem ter a forma de qualquer polígono.&lt;/p&gt;"},{"name":"A10","label":"As bases das pirâmides são sempre triangulares.","function":"","incorrect":true,"feedback":"&lt;p&gt;As bases de uma pirâmide podem ter a forma de qualquer polígono.&lt;/p&gt;"}],"uniques":true},"algorithm":{"name":"trueFalse","template":"Choice matrix – inline","params":{"countCorrect":2,"countIncorrect":1,"showCheckIcon":false,"options":["Verdadeira","Falsa"]}}}</v>
      </c>
      <c r="AA574" s="28" t="s">
        <v>2881</v>
      </c>
      <c r="AB574" s="22" t="str">
        <f t="shared" si="2"/>
        <v>M3-G-12a-I-1</v>
      </c>
      <c r="AC574" s="22" t="str">
        <f t="shared" si="3"/>
        <v>M3-G-12a-I-1-BR</v>
      </c>
      <c r="AD574" s="20" t="s">
        <v>47</v>
      </c>
      <c r="AE574" s="9"/>
      <c r="AF574" s="9" t="s">
        <v>48</v>
      </c>
      <c r="AG574" s="9" t="s">
        <v>49</v>
      </c>
    </row>
    <row r="575" ht="112.5" customHeight="1">
      <c r="A575" s="9" t="s">
        <v>2876</v>
      </c>
      <c r="B575" s="69" t="s">
        <v>2877</v>
      </c>
      <c r="C575" s="43" t="s">
        <v>50</v>
      </c>
      <c r="D575" s="10" t="s">
        <v>36</v>
      </c>
      <c r="E575" s="11"/>
      <c r="F575" s="23" t="s">
        <v>2882</v>
      </c>
      <c r="G575" s="23"/>
      <c r="H575" s="66"/>
      <c r="I575" s="24" t="s">
        <v>481</v>
      </c>
      <c r="J575" s="24" t="s">
        <v>156</v>
      </c>
      <c r="K575" s="25" t="s">
        <v>113</v>
      </c>
      <c r="L575" s="25" t="s">
        <v>2883</v>
      </c>
      <c r="M575" s="24" t="s">
        <v>42</v>
      </c>
      <c r="N575" s="35" t="s">
        <v>2884</v>
      </c>
      <c r="O575" s="23" t="s">
        <v>2885</v>
      </c>
      <c r="P575" s="18"/>
      <c r="Q575" s="22"/>
      <c r="R575" s="18"/>
      <c r="S575" s="18"/>
      <c r="T575" s="18"/>
      <c r="U575" s="18"/>
      <c r="V575" s="18"/>
      <c r="W575" s="18"/>
      <c r="X575" s="19"/>
      <c r="Y575" s="20" t="s">
        <v>2603</v>
      </c>
      <c r="Z575" s="21" t="str">
        <f t="shared" si="1"/>
        <v>{"id":"M3-G-12a-E-1-BR","stimulus":"&lt;p&gt;Responda a estas perguntas sobre a seguinte pirâmide.&lt;/p&gt;&lt;div style=\"display:flex; justify-content:center;\"&gt;&lt;img src=\"https://blueberry-assets.oneclick.es/M3_G_12a_1.svg\" width=\"300\"&gt;&lt;/img&gt;&lt;/div&gt;","template":"&lt;p&gt;Quantas bases tem? {{response}}&lt;/p&gt;&lt;p&gt;Quantas arestas tem? {{response}}&lt;/p&gt;&lt;p&gt;Quantos vértices tem? {{response}}&lt;/p&gt;","hint":"&lt;p&gt;As pirâmides tem apenas uma base.&lt;/p&gt;","feedback":"&lt;p&gt;Os elementos básicos de uma pirâmide são as faces, as arestas e os vértices.&lt;/p&gt;&lt;div style=\"display:flex; justify-content:center;\"&gt;&lt;img src=\"https://blueberry-assets.oneclick.es/M3_G_12a_9a.svg\" width=\"400\"&gt;&lt;/img&gt;&lt;/div&gt;","seed":{"parameters":[],"calculated":[{"name":"A1","label":"{{function}}","function":"1"},{"name":"A2","label":"{{function}}","function":"6"},{"name":"A3","label":"{{function}}","function":"4"}],"uniques":true},"algorithm":{"name":"calculateOperation","params":{"method":"equivLiteral","keyboard":"NUMERICAL"}}}</v>
      </c>
      <c r="AA575" s="21" t="s">
        <v>2886</v>
      </c>
      <c r="AB575" s="22" t="str">
        <f t="shared" si="2"/>
        <v>M3-G-12a-E-1</v>
      </c>
      <c r="AC575" s="22" t="str">
        <f t="shared" si="3"/>
        <v>M3-G-12a-E-1-BR</v>
      </c>
      <c r="AD575" s="20" t="s">
        <v>47</v>
      </c>
      <c r="AE575" s="9"/>
      <c r="AF575" s="9" t="s">
        <v>48</v>
      </c>
      <c r="AG575" s="9" t="s">
        <v>49</v>
      </c>
    </row>
    <row r="576" ht="112.5" customHeight="1">
      <c r="A576" s="9" t="s">
        <v>2876</v>
      </c>
      <c r="B576" s="69" t="s">
        <v>2877</v>
      </c>
      <c r="C576" s="43" t="s">
        <v>50</v>
      </c>
      <c r="D576" s="10" t="s">
        <v>36</v>
      </c>
      <c r="E576" s="11"/>
      <c r="F576" s="23" t="s">
        <v>2887</v>
      </c>
      <c r="G576" s="23"/>
      <c r="H576" s="66"/>
      <c r="I576" s="24" t="s">
        <v>481</v>
      </c>
      <c r="J576" s="24" t="s">
        <v>156</v>
      </c>
      <c r="K576" s="25" t="s">
        <v>113</v>
      </c>
      <c r="L576" s="25" t="s">
        <v>2888</v>
      </c>
      <c r="M576" s="24" t="s">
        <v>42</v>
      </c>
      <c r="N576" s="35" t="s">
        <v>2884</v>
      </c>
      <c r="O576" s="23" t="s">
        <v>2889</v>
      </c>
      <c r="P576" s="18"/>
      <c r="Q576" s="22"/>
      <c r="R576" s="18"/>
      <c r="S576" s="18"/>
      <c r="T576" s="18"/>
      <c r="U576" s="18"/>
      <c r="V576" s="18"/>
      <c r="W576" s="18"/>
      <c r="X576" s="19"/>
      <c r="Y576" s="20" t="s">
        <v>2603</v>
      </c>
      <c r="Z576" s="21" t="str">
        <f t="shared" si="1"/>
        <v>{"id":"M3-G-12a-E-2-BR","stimulus":"&lt;p&gt;Responda a estas perguntas sobre a seguinte pirâmide.&lt;/p&gt;&lt;div style=\"display:flex; justify-content:center;\"&gt;&lt;img src=\"https://blueberry-assets.oneclick.es/M3_G_12a_2.svg\" width=\"300\"&gt;&lt;/img&gt;&lt;/div&gt;","template":"&lt;p&gt;Quantas bases tem? {{response}}&lt;/p&gt;&lt;p&gt;Quantas arestas tem? {{response}}&lt;/p&gt;&lt;p&gt;Quantos vértices tem? {{response}}&lt;/p&gt;","hint":"&lt;p&gt;As pirâmides têm apenas uma base.&lt;/p&gt;","feedback":"&lt;p&gt;Os elementos básicos de uma pirâmide são as faces, as arestas e os vértices.&lt;/p&gt;&lt;div style=\"display:flex; justify-content:center;\"&gt;&lt;img src=\"https://blueberry-assets.oneclick.es/M3_G_12a_10a.svg\" width=\"400\"&gt;&lt;/img&gt;&lt;/div&gt;","seed":{"parameters":[],"calculated":[{"name":"A1","label":"{{function}}","function":"1"},{"name":"A2","label":"{{function}}","function":"8"},{"name":"A3","label":"{{function}}","function":"5"}],"uniques":true},"algorithm":{"name":"calculateOperation","params":{"method":"equivLiteral","keyboard":"NUMERICAL"}}}</v>
      </c>
      <c r="AA576" s="21" t="s">
        <v>2890</v>
      </c>
      <c r="AB576" s="22" t="str">
        <f t="shared" si="2"/>
        <v>M3-G-12a-E-2</v>
      </c>
      <c r="AC576" s="22" t="str">
        <f t="shared" si="3"/>
        <v>M3-G-12a-E-2-BR</v>
      </c>
      <c r="AD576" s="20" t="s">
        <v>47</v>
      </c>
      <c r="AE576" s="9"/>
      <c r="AF576" s="9" t="s">
        <v>48</v>
      </c>
      <c r="AG576" s="9" t="s">
        <v>49</v>
      </c>
    </row>
    <row r="577" ht="112.5" customHeight="1">
      <c r="A577" s="9" t="s">
        <v>2876</v>
      </c>
      <c r="B577" s="69" t="s">
        <v>2877</v>
      </c>
      <c r="C577" s="43" t="s">
        <v>50</v>
      </c>
      <c r="D577" s="10" t="s">
        <v>36</v>
      </c>
      <c r="E577" s="11"/>
      <c r="F577" s="23" t="s">
        <v>2891</v>
      </c>
      <c r="G577" s="23"/>
      <c r="H577" s="66"/>
      <c r="I577" s="24" t="s">
        <v>481</v>
      </c>
      <c r="J577" s="24" t="s">
        <v>156</v>
      </c>
      <c r="K577" s="25" t="s">
        <v>113</v>
      </c>
      <c r="L577" s="25" t="s">
        <v>2892</v>
      </c>
      <c r="M577" s="24" t="s">
        <v>42</v>
      </c>
      <c r="N577" s="57" t="s">
        <v>2893</v>
      </c>
      <c r="O577" s="23" t="s">
        <v>2894</v>
      </c>
      <c r="P577" s="18"/>
      <c r="Q577" s="22"/>
      <c r="R577" s="18"/>
      <c r="S577" s="18"/>
      <c r="T577" s="18"/>
      <c r="U577" s="18"/>
      <c r="V577" s="18"/>
      <c r="W577" s="18"/>
      <c r="X577" s="19"/>
      <c r="Y577" s="20" t="s">
        <v>2603</v>
      </c>
      <c r="Z577" s="21" t="str">
        <f t="shared" si="1"/>
        <v>{"id":"M3-G-12a-E-3-BR","stimulus":"&lt;p&gt;Responda a estas perguntas sobre o seguinte prisma.&lt;/p&gt;&lt;div style=\"display:flex; justify-content:center;\"&gt;&lt;img src=\"https://blueberry-assets.oneclick.es/M3_G_12a_4.svg\" width=\"300\"&gt;&lt;/img&gt;&lt;/div&gt;","template":"&lt;p&gt;Quantas bases tem? {{response}}&lt;/p&gt;&lt;p&gt;Quantas arestas tem? {{response}}&lt;/p&gt;&lt;p&gt;Quantos vértices tem? {{response}}&lt;/p&gt;","hint":"&lt;p&gt;Os prismas têm duas bases.&lt;/p&gt;","feedback":"&lt;p&gt;Os elementos básicos de um prisma são as faces, as arestas e os vértices.&lt;/p&gt;&lt;div style=\"display:flex; justify-content:center;\"&gt;&lt;img src=\"https://blueberry-assets.oneclick.es/M3_G_12a_7a.svg\" width=\"420\"&gt;&lt;/img&gt;&lt;/div&gt;","seed":{"parameters":[],"calculated":[{"name":"A1","label":"{{function}}","function":"2"},{"name":"A2","label":"{{function}}","function":"9"},{"name":"A3","label":"{{function}}","function":"6"}],"uniques":true},"algorithm":{"name":"calculateOperation","params":{"method":"equivLiteral","keyboard":"NUMERICAL"}}}</v>
      </c>
      <c r="AA577" s="21" t="s">
        <v>2895</v>
      </c>
      <c r="AB577" s="22" t="str">
        <f t="shared" si="2"/>
        <v>M3-G-12a-E-3</v>
      </c>
      <c r="AC577" s="22" t="str">
        <f t="shared" si="3"/>
        <v>M3-G-12a-E-3-BR</v>
      </c>
      <c r="AD577" s="20" t="s">
        <v>47</v>
      </c>
      <c r="AE577" s="9"/>
      <c r="AF577" s="9" t="s">
        <v>48</v>
      </c>
      <c r="AG577" s="9" t="s">
        <v>49</v>
      </c>
    </row>
    <row r="578" ht="112.5" customHeight="1">
      <c r="A578" s="9" t="s">
        <v>2876</v>
      </c>
      <c r="B578" s="69" t="s">
        <v>2877</v>
      </c>
      <c r="C578" s="43" t="s">
        <v>50</v>
      </c>
      <c r="D578" s="10" t="s">
        <v>36</v>
      </c>
      <c r="E578" s="11"/>
      <c r="F578" s="23" t="s">
        <v>2896</v>
      </c>
      <c r="G578" s="23"/>
      <c r="H578" s="66"/>
      <c r="I578" s="24" t="s">
        <v>481</v>
      </c>
      <c r="J578" s="24" t="s">
        <v>156</v>
      </c>
      <c r="K578" s="25" t="s">
        <v>113</v>
      </c>
      <c r="L578" s="25" t="s">
        <v>2897</v>
      </c>
      <c r="M578" s="24" t="s">
        <v>42</v>
      </c>
      <c r="N578" s="57" t="s">
        <v>2893</v>
      </c>
      <c r="O578" s="23" t="s">
        <v>2894</v>
      </c>
      <c r="P578" s="18"/>
      <c r="Q578" s="22"/>
      <c r="R578" s="18"/>
      <c r="S578" s="18"/>
      <c r="T578" s="18"/>
      <c r="U578" s="18"/>
      <c r="V578" s="18"/>
      <c r="W578" s="18"/>
      <c r="X578" s="19"/>
      <c r="Y578" s="20" t="s">
        <v>2603</v>
      </c>
      <c r="Z578" s="21" t="str">
        <f t="shared" si="1"/>
        <v>{"id":"M3-G-12a-E-4-BR","stimulus":"&lt;p&gt;Responda a estas perguntas sobre o seguinte prisma.&lt;/p&gt;&lt;div style=\"display:flex; justify-content:center;\"&gt;&lt;img src=\"https://blueberry-assets.oneclick.es/M3_G_12a_5.svg\" width=\"300\"&gt;&lt;/img&gt;&lt;/div&gt;","template":"&lt;p&gt;Quantas bases tem? {{response}}&lt;/p&gt;&lt;p&gt;Quantas arestas tem? {{response}}&lt;/p&gt;&lt;p&gt;Quantos vértices tem? {{response}}&lt;/p&gt;","hint":"&lt;p&gt;Os prismas têm duas bases.&lt;/p&gt;","feedback":"&lt;p&gt;Os elementos básicos de um prisma são as faces, as arestas e os vértices.&lt;/p&gt;&lt;div style=\"display:flex; justify-content:center;\"&gt;&lt;img src=\"https://blueberry-assets.oneclick.es/M3_G_12a_8a.svg\" width=\"420\"&gt;&lt;/img&gt;&lt;/div&gt;","seed":{"parameters":[],"calculated":[{"name":"A1","label":"{{function}}","function":"2"},{"name":"A2","label":"{{function}}","function":"12"},{"name":"A3","label":"{{function}}","function":"8"}],"uniques":true},"algorithm":{"name":"calculateOperation","params":{"method":"equivLiteral","keyboard":"NUMERICAL"}}}</v>
      </c>
      <c r="AA578" s="21" t="s">
        <v>2898</v>
      </c>
      <c r="AB578" s="22" t="str">
        <f t="shared" si="2"/>
        <v>M3-G-12a-E-4</v>
      </c>
      <c r="AC578" s="22" t="str">
        <f t="shared" si="3"/>
        <v>M3-G-12a-E-4-BR</v>
      </c>
      <c r="AD578" s="20" t="s">
        <v>47</v>
      </c>
      <c r="AE578" s="9"/>
      <c r="AF578" s="9" t="s">
        <v>48</v>
      </c>
      <c r="AG578" s="9" t="s">
        <v>49</v>
      </c>
    </row>
    <row r="579" ht="112.5" customHeight="1">
      <c r="A579" s="9" t="s">
        <v>2899</v>
      </c>
      <c r="B579" s="69" t="s">
        <v>2900</v>
      </c>
      <c r="C579" s="43" t="s">
        <v>35</v>
      </c>
      <c r="D579" s="10" t="s">
        <v>36</v>
      </c>
      <c r="E579" s="11"/>
      <c r="F579" s="23" t="s">
        <v>2901</v>
      </c>
      <c r="G579" s="23"/>
      <c r="H579" s="66"/>
      <c r="I579" s="24" t="s">
        <v>38</v>
      </c>
      <c r="J579" s="24" t="s">
        <v>1938</v>
      </c>
      <c r="K579" s="34" t="s">
        <v>113</v>
      </c>
      <c r="L579" s="34" t="s">
        <v>113</v>
      </c>
      <c r="M579" s="26" t="s">
        <v>42</v>
      </c>
      <c r="N579" s="35" t="s">
        <v>2902</v>
      </c>
      <c r="O579" s="35" t="s">
        <v>2903</v>
      </c>
      <c r="P579" s="18"/>
      <c r="Q579" s="22"/>
      <c r="R579" s="18"/>
      <c r="S579" s="18"/>
      <c r="T579" s="18"/>
      <c r="U579" s="18"/>
      <c r="V579" s="18"/>
      <c r="W579" s="18"/>
      <c r="X579" s="22"/>
      <c r="Y579" s="20" t="s">
        <v>2603</v>
      </c>
      <c r="Z579" s="21" t="str">
        <f t="shared" si="1"/>
        <v>{"id":"M3-G-17a-I-1-BR","stimulus":"&lt;p&gt;Marque as afirmações corretas.&lt;/p&gt;","hint":"&lt;p&gt;Os corpos redondos são sólidos cuja superfície contém curvas. Os corpos redondos são o cilindro, o cone e a esfera.&lt;/p&gt;","feedback":"&lt;p&gt;Os corpos redondos são sólidos cuja superfície contém curvas. Os corpos redondos são o cilindro, o cone e a esfera.&lt;/p&gt;","seed":{"parameters":[],"calculated":[{"name":"A1","label":"Os corpos redondos têm superfícies arredondadas."},{"name":"A2","label":"A esfera é completamente redonda."},{"name":"A3","label":"O cone tem uma base circular e uma superfície curva."},{"name":"A4","label":"O cilindro tem duas bases circulares."},{"name":"A5","label":"Os corpos redondos são o cilindro, o cone e a esfera."},{"name":"A6","label":"As esferas não têm bases."},{"name":"A7","label":"A esfera tem uma base.","incorrect":true,"feedback":"&lt;p&gt;A esfera não tem base.&lt;/p&gt;"},{"name":"A8","label":"O cone tem duas bases circulares.","incorrect":true,"feedback":"&lt;p&gt;O cone tem apenas uma base circular.&lt;/p&gt;"},{"name":"A9","label":"O cilindro tem apenas uma base circular.","incorrect":true,"feedback":"&lt;p&gt;O cilindro tem duas bases circulares.&lt;/p&gt;"},{"name":"A10","label":"A esfera tem duas bases circulares.","incorrect":true,"feedback":"&lt;p&gt;A esfera não tem base.&lt;/p&gt;"},{"name":"A11","label":"Os corpos redondos são o prisma e a pirâmide.","incorrect":true,"feedback":"&lt;p&gt;Os corpos redondos são o cilindro, o cone e a esfera.&lt;/p&gt;"},{"name":"A12","label":"Os corpos redondos são o cone e a esfera.","incorrect":true,"feedback":"&lt;p&gt;Os corpos redondos são o cilindro, o cone e a esfera.&lt;/p&gt;"}],"uniques":true},"algorithm":{"name":"trueFalse","template":"Multiple choice – multiple response","params":{"countCorrect":2,"countIncorrect":1,"showCheckIcon":true
        }
    }
}</v>
      </c>
      <c r="AA579" s="21" t="s">
        <v>2904</v>
      </c>
      <c r="AB579" s="22" t="str">
        <f t="shared" si="2"/>
        <v>M3-G-17a-I-1</v>
      </c>
      <c r="AC579" s="22" t="str">
        <f t="shared" si="3"/>
        <v>M3-G-17a-I-1-BR</v>
      </c>
      <c r="AD579" s="20" t="s">
        <v>47</v>
      </c>
      <c r="AE579" s="24"/>
      <c r="AF579" s="9" t="s">
        <v>48</v>
      </c>
      <c r="AG579" s="9" t="s">
        <v>49</v>
      </c>
    </row>
    <row r="580" ht="112.5" customHeight="1">
      <c r="A580" s="9" t="s">
        <v>2899</v>
      </c>
      <c r="B580" s="69" t="s">
        <v>2900</v>
      </c>
      <c r="C580" s="9" t="s">
        <v>50</v>
      </c>
      <c r="D580" s="10" t="s">
        <v>36</v>
      </c>
      <c r="E580" s="11"/>
      <c r="F580" s="23" t="s">
        <v>2905</v>
      </c>
      <c r="G580" s="23"/>
      <c r="H580" s="66"/>
      <c r="I580" s="24" t="s">
        <v>481</v>
      </c>
      <c r="J580" s="24" t="s">
        <v>2775</v>
      </c>
      <c r="K580" s="34" t="s">
        <v>2906</v>
      </c>
      <c r="L580" s="25" t="s">
        <v>2907</v>
      </c>
      <c r="M580" s="56" t="s">
        <v>42</v>
      </c>
      <c r="N580" s="35" t="s">
        <v>2908</v>
      </c>
      <c r="O580" s="35" t="s">
        <v>2909</v>
      </c>
      <c r="P580" s="18"/>
      <c r="Q580" s="22"/>
      <c r="R580" s="18"/>
      <c r="S580" s="18"/>
      <c r="T580" s="18"/>
      <c r="U580" s="18"/>
      <c r="V580" s="18"/>
      <c r="W580" s="18"/>
      <c r="X580" s="22"/>
      <c r="Y580" s="20" t="s">
        <v>2603</v>
      </c>
      <c r="Z580" s="21" t="str">
        <f t="shared" si="1"/>
        <v>{"id":"M3-G-17a-E-1-BR","stimulus":"&lt;p&gt;Arraste o nome das partes indicadas neste cone.&lt;/p&gt;","hint":"&lt;p&gt;O cone tem uma base, que é um círculo, e uma superfície curva.&lt;/p&gt;","feedback":"&lt;p&gt;Os elementos básicos que compõem um cone são a base e a superfície curva. A &lt;b&gt;base&lt;/b&gt; é a face inferior com formato circular. A &lt;b&gt;superfície curva&lt;/b&gt; é a que forma a lateral do cone.&lt;/p&gt;","seed":{"parameters":[{"name":"Q1","label":null,"list":["face","circunferência"]},{"name":"Q2","label":null,"list":["prisma","pirâmide"]}],"calculated":[{"name":"A1","label":"{{function}}","function":"superfície curva"},{"name":"A2","label":"{{function}}","function":"base"},{"name":"A3","label":"{{function}}","function":"{{Q1}}","incorrect":true},{"name":"A4","label":"{{function}}","function":"{{Q2}}","incorrect":true}],"uniques":true},"algorithm":{"name":"labelImage","template":"LabelImageDragDropV2","params":{"image":{"src":"https://blueberry-assets.oneclick.es/M3_G_12b_1.png","width":450,"height":600,"alt":"","title":"","percent":0.5},"responses":[{"x":113,"y":90,"z":15,"width":200,"height":70,"pointer":""},{"x":695,"y":330,"z":27,"width":200,"height":70,"pointer":""}],"fontSize":10}}}</v>
      </c>
      <c r="AA580" s="28" t="s">
        <v>2910</v>
      </c>
      <c r="AB580" s="22" t="str">
        <f t="shared" si="2"/>
        <v>M3-G-17a-E-1</v>
      </c>
      <c r="AC580" s="22" t="str">
        <f t="shared" si="3"/>
        <v>M3-G-17a-E-1-BR</v>
      </c>
      <c r="AD580" s="20" t="s">
        <v>47</v>
      </c>
      <c r="AE580" s="24"/>
      <c r="AF580" s="9" t="s">
        <v>48</v>
      </c>
      <c r="AG580" s="9" t="s">
        <v>49</v>
      </c>
    </row>
    <row r="581" ht="112.5" customHeight="1">
      <c r="A581" s="9" t="s">
        <v>2899</v>
      </c>
      <c r="B581" s="69" t="s">
        <v>2900</v>
      </c>
      <c r="C581" s="9" t="s">
        <v>50</v>
      </c>
      <c r="D581" s="10" t="s">
        <v>36</v>
      </c>
      <c r="E581" s="11"/>
      <c r="F581" s="23" t="s">
        <v>2911</v>
      </c>
      <c r="G581" s="23"/>
      <c r="H581" s="66"/>
      <c r="I581" s="24" t="s">
        <v>481</v>
      </c>
      <c r="J581" s="24" t="s">
        <v>2775</v>
      </c>
      <c r="K581" s="34" t="s">
        <v>2912</v>
      </c>
      <c r="L581" s="25" t="s">
        <v>2913</v>
      </c>
      <c r="M581" s="56" t="s">
        <v>42</v>
      </c>
      <c r="N581" s="35" t="s">
        <v>2914</v>
      </c>
      <c r="O581" s="35" t="s">
        <v>2915</v>
      </c>
      <c r="P581" s="18"/>
      <c r="Q581" s="22"/>
      <c r="R581" s="18"/>
      <c r="S581" s="18"/>
      <c r="T581" s="18"/>
      <c r="U581" s="18"/>
      <c r="V581" s="18"/>
      <c r="W581" s="18"/>
      <c r="X581" s="22"/>
      <c r="Y581" s="20" t="s">
        <v>2603</v>
      </c>
      <c r="Z581" s="21" t="str">
        <f t="shared" si="1"/>
        <v>{"id":"M3-G-17a-E-2-BR","stimulus":"&lt;p&gt;Arraste o nome das partes indicadas neste cilindro.&lt;/p&gt;","hint":"&lt;p&gt;O cilindro tem duas bases iguais em forma de círculos e uma superfície curva.&lt;/p&gt;","feedback":"&lt;p&gt;Os elementos básicos que compõem um cilindro são as duas bases e a superfície curva. As &lt;b&gt;bases&lt;/b&gt; são as faces superior e inferior com formato circular. A &lt;b&gt;superfície curva&lt;/b&gt; é a que forma a lateral do cilindro.&lt;/p&gt;","seed":{"parameters":[{"name":"Q1","label":null,"list":["vértice","face"]},{"name":"Q2","label":null,"list":["circunferência","perímetro"]},{"name":"Q3","label":null,"list":["triângulo","quadrado"]}],"calculated":[{"name":"A1","label":"{{function}}","function":"superfície curva"},{"name":"A2","label":"{{function}}","function":"base"},{"name":"A3","label":"{{function}}","function":"{{Q1}}","incorrect":true},{"name":"A4","label":"{{function}}","function":"{{Q2}}","incorrect":true},{"name":"A5","label":"{{function}}","function":"{{Q3}}","incorrect":true}],"uniques":true},"algorithm":{"name":"labelImage","template":"LabelImageDragDropV2","params":{"image":{"src":"https://blueberry-assets.oneclick.es/M3_G_12b_2.png","width":450,"height":600,"alt":"","title":"","percent":0.5},"responses":[{"x":110,"y":140,"z":15,"width":200,"height":70,"pointer":""},{"x":700,"y":70,"z":27,"width":200,"height":70,"pointer":""}],"fontSize":10}}}</v>
      </c>
      <c r="AA581" s="28" t="s">
        <v>2916</v>
      </c>
      <c r="AB581" s="22" t="str">
        <f t="shared" si="2"/>
        <v>M3-G-17a-E-2</v>
      </c>
      <c r="AC581" s="22" t="str">
        <f t="shared" si="3"/>
        <v>M3-G-17a-E-2-BR</v>
      </c>
      <c r="AD581" s="20" t="s">
        <v>47</v>
      </c>
      <c r="AE581" s="24"/>
      <c r="AF581" s="9" t="s">
        <v>48</v>
      </c>
      <c r="AG581" s="9" t="s">
        <v>49</v>
      </c>
    </row>
    <row r="582" ht="112.5" customHeight="1">
      <c r="A582" s="9" t="s">
        <v>2899</v>
      </c>
      <c r="B582" s="69" t="s">
        <v>2900</v>
      </c>
      <c r="C582" s="9" t="s">
        <v>68</v>
      </c>
      <c r="D582" s="10" t="s">
        <v>36</v>
      </c>
      <c r="E582" s="11"/>
      <c r="F582" s="23" t="s">
        <v>2917</v>
      </c>
      <c r="G582" s="23"/>
      <c r="H582" s="66"/>
      <c r="I582" s="24" t="s">
        <v>481</v>
      </c>
      <c r="J582" s="24" t="s">
        <v>52</v>
      </c>
      <c r="K582" s="34" t="s">
        <v>113</v>
      </c>
      <c r="L582" s="23" t="s">
        <v>2918</v>
      </c>
      <c r="M582" s="56" t="s">
        <v>42</v>
      </c>
      <c r="N582" s="35" t="s">
        <v>2902</v>
      </c>
      <c r="O582" s="35" t="s">
        <v>2919</v>
      </c>
      <c r="P582" s="18"/>
      <c r="Q582" s="22"/>
      <c r="R582" s="18"/>
      <c r="S582" s="18"/>
      <c r="T582" s="18"/>
      <c r="U582" s="18"/>
      <c r="V582" s="18"/>
      <c r="W582" s="18"/>
      <c r="X582" s="22"/>
      <c r="Y582" s="20" t="s">
        <v>2603</v>
      </c>
      <c r="Z582" s="21" t="str">
        <f t="shared" si="1"/>
        <v>{
    "id": "M3-G-17a-A-1-BR",
    "stimulus": "&lt;p&gt;Escreva o nome do corpo redondo com o qual cada objeto se parece.&lt;/p&gt;",
    "template": "&lt;table style=\"width: 100%;\"&gt;&lt;tbody&gt;&lt;tr&gt;&lt;td style=\"width: 33%; text-align: center; vertical-align: middle;border:none;\"&gt;&lt;div style=\"display:flex; justify-content:center;\"&gt;&lt;img src=\"https://blueberry-assets.oneclick.es/{{Q1}}\" width=\"300\"&gt;&lt;/img&gt;&lt;/div&gt;&lt;/td&gt;&lt;td style=\"width: 33%; text-align: center; vertical-align: middle;border:none;\"&gt;&lt;div style=\"display:flex; justify-content:center;\"&gt;&lt;img src=\"https://blueberry-assets.oneclick.es/{{Q2}}\" width=\"300\"&gt;&lt;/img&gt;&lt;/div&gt;&lt;/td&gt;&lt;td style=\"width: 33%; text-align: center; vertical-align: middle;border:none;\"&gt;&lt;div style=\"display:flex; justify-content:center;\"&gt;&lt;img src=\"https://blueberry-assets.oneclick.es/{{Q3}}\" width=\"300\"&gt;&lt;/img&gt;&lt;/div&gt;&lt;/td&gt;&lt;/tr&gt;&lt;tr&gt;&lt;td style=\"width: 33%; text-align: center; vertical-align: middle;border:none;\"&gt;Tem forma de {{response}}.&lt;/td&gt;&lt;td style=\"width: 33%; text-align: center; vertical-align: middle;border:none;\"&gt;Tem forma de {{response}}.&lt;/td&gt;&lt;td style=\"width: 33%; text-align: center; vertical-align: middle;border:none;\"&gt;Tem forma de {{response}}.&lt;/td&gt;&lt;/tr&gt;&lt;/tbody&gt;&lt;/table&gt;",
    "hint": "&lt;p&gt;Os corpos redondos são sólidos cuja superfície contém curvas. Os corpos redondos são o cilindro, o cone e a esfera.&lt;/p&gt;",
    "feedback": "&lt;p&gt;Corpos redondos são caracterizados por terem superfícies curvas. Os &lt;b&gt;cilindros&lt;/b&gt; têm duas bases circulares, os &lt;b&gt;cones&lt;/b&gt; têm uma e as &lt;b&gt;esferas&lt;/b&gt; nenhuma.&lt;/p&gt;",
    "seed": {
        "parameters": [
            {
                "name": "Q1",
                "label": null,
                "list": [
                    "M3_G_12b_3.svg",
                    "M3_G_12b_4.svg"
                ]
            },
            {
                "name": "Q2",
                "label": null,
                "list": [
                    "M3_G_12b_5.svg",
                    "M3_G_12b_6.svg"
                ]
            },
            {
                "name": "Q3",
                "label": null,
                "list": [
                    "M3_G_12b_7.svg",
                    "M3_G_12b_8.svg"
                ]
            }
        ],
        "calculated": [
            {
                "name": "A1",
                "label": "cone"
            },
            {
                "name": "A2",
                "label": "esfera"
            },
            {
                "name": "A3",
                "label": "cilindro"
            }
        ],
        "uniques": true
    },
    "algorithm": {
        "name": "calculateOperation",
        "template": "Cloze with text"
    }
}</v>
      </c>
      <c r="AA582" s="28" t="s">
        <v>2920</v>
      </c>
      <c r="AB582" s="22" t="str">
        <f t="shared" si="2"/>
        <v>M3-G-17a-A-1</v>
      </c>
      <c r="AC582" s="22" t="str">
        <f t="shared" si="3"/>
        <v>M3-G-17a-A-1-BR</v>
      </c>
      <c r="AD582" s="20" t="s">
        <v>47</v>
      </c>
      <c r="AE582" s="24"/>
      <c r="AF582" s="9" t="s">
        <v>48</v>
      </c>
      <c r="AG582" s="9" t="s">
        <v>49</v>
      </c>
    </row>
    <row r="583" ht="112.5" customHeight="1">
      <c r="A583" s="9" t="s">
        <v>2899</v>
      </c>
      <c r="B583" s="69" t="s">
        <v>2900</v>
      </c>
      <c r="C583" s="9" t="s">
        <v>68</v>
      </c>
      <c r="D583" s="10" t="s">
        <v>36</v>
      </c>
      <c r="E583" s="11"/>
      <c r="F583" s="23" t="s">
        <v>2921</v>
      </c>
      <c r="G583" s="23"/>
      <c r="H583" s="66"/>
      <c r="I583" s="24" t="s">
        <v>481</v>
      </c>
      <c r="J583" s="24" t="s">
        <v>52</v>
      </c>
      <c r="K583" s="34" t="s">
        <v>113</v>
      </c>
      <c r="L583" s="23" t="s">
        <v>2922</v>
      </c>
      <c r="M583" s="56" t="s">
        <v>42</v>
      </c>
      <c r="N583" s="35" t="s">
        <v>2902</v>
      </c>
      <c r="O583" s="35" t="s">
        <v>2919</v>
      </c>
      <c r="P583" s="18"/>
      <c r="Q583" s="22"/>
      <c r="R583" s="18"/>
      <c r="S583" s="18"/>
      <c r="T583" s="18"/>
      <c r="U583" s="18"/>
      <c r="V583" s="18"/>
      <c r="W583" s="18"/>
      <c r="X583" s="22"/>
      <c r="Y583" s="20" t="s">
        <v>2603</v>
      </c>
      <c r="Z583" s="21" t="str">
        <f t="shared" si="1"/>
        <v>{
    "id": "M3-G-17a-A-2-BR",
    "stimulus": "&lt;p&gt;Escreva o nome do corpo redondo com o qual cada objeto se parece.&lt;/p&gt;",
    "template": "&lt;table style=\"width: 100%;\"&gt;&lt;tbody&gt;&lt;tr&gt;&lt;td style=\"width: 33%; text-align: center; vertical-align: middle;border:none;\"&gt;&lt;div style=\"display:flex; justify-content:center;\"&gt;&lt;img src=\"https://blueberry-assets.oneclick.es/{{Q3}}\" width=\"300\"&gt;&lt;/img&gt;&lt;/div&gt;&lt;/td&gt;&lt;td style=\"width: 33%; text-align: center; vertical-align: middle;border:none;\"&gt;&lt;div style=\"display:flex; justify-content:center;\"&gt;&lt;img src=\"https://blueberry-assets.oneclick.es/{{Q1}}\" width=\"300\"&gt;&lt;/img&gt;&lt;/div&gt;&lt;/td&gt;&lt;td style=\"width: 33%; text-align: center; vertical-align: middle;border:none;\"&gt;&lt;div style=\"display:flex; justify-content:center;\"&gt;&lt;img src=\"https://blueberry-assets.oneclick.es/{{Q2}}\" width=\"300\"&gt;&lt;/img&gt;&lt;/div&gt;&lt;/td&gt;&lt;/tr&gt;&lt;tr&gt;&lt;td style=\"width: 33%; text-align: center; vertical-align: middle;border:none;\"&gt;Tem forma de {{response}}.&lt;/td&gt;&lt;td style=\"width: 33%; text-align: center; vertical-align: middle;border:none;\"&gt;Tem forma de {{response}}.&lt;/td&gt;&lt;td style=\"width: 33%; text-align: center; vertical-align: middle;border:none;\"&gt;Tem forma de {{response}}.&lt;/td&gt;&lt;/tr&gt;&lt;/tbody&gt;&lt;/table&gt;",
    "hint": "&lt;p&gt;Os corpos redondos são sólidos cuja superfície contém curvas. Os corpos redondos são o cilindro, o cone e a esfera.&lt;/p&gt;",
    "feedback": "&lt;p&gt;Corpos redondos são caracterizados por terem superfícies curvas. Os &lt;b&gt;cilindros&lt;/b&gt; têm duas bases circulares, os &lt;b&gt;cones&lt;/b&gt; têm uma e as &lt;b&gt;esferas&lt;/b&gt; nenhuma.&lt;/p&gt;",
    "seed": {
        "parameters": [
            {
                "name": "Q1",
                "label": null,
                "list": [
                    "M3_G_12b_3.svg",
                    "M3_G_12b_4.svg"
                ]
            },
            {
                "name": "Q2",
                "label": null,
                "list": [
                    "M3_G_12b_5.svg",
                    "M3_G_12b_6.svg"
                ]
            },
            {
                "name": "Q3",
                "label": null,
                "list": [
                    "M3_G_12b_7.svg",
                    "M3_G_12b_8.svg"
                ]
            }
        ],
        "calculated": [
            {
                "name": "A1",
                "label": "cilindro"
            },
            {
                "name": "A2",
                "label": "cone"
            },
            {
                "name": "A3",
                "label": "esfera"
            }
        ],
        "uniques": true
    },
    "algorithm": {
        "name": "calculateOperation",
        "template": "Cloze with text"
    }
}</v>
      </c>
      <c r="AA583" s="28" t="s">
        <v>2923</v>
      </c>
      <c r="AB583" s="22" t="str">
        <f t="shared" si="2"/>
        <v>M3-G-17a-A-2</v>
      </c>
      <c r="AC583" s="22" t="str">
        <f t="shared" si="3"/>
        <v>M3-G-17a-A-2-BR</v>
      </c>
      <c r="AD583" s="20" t="s">
        <v>47</v>
      </c>
      <c r="AE583" s="24"/>
      <c r="AF583" s="9" t="s">
        <v>48</v>
      </c>
      <c r="AG583" s="9" t="s">
        <v>49</v>
      </c>
    </row>
    <row r="584" ht="112.5" customHeight="1">
      <c r="A584" s="9" t="s">
        <v>2924</v>
      </c>
      <c r="B584" s="69" t="s">
        <v>2925</v>
      </c>
      <c r="C584" s="9" t="s">
        <v>35</v>
      </c>
      <c r="D584" s="10" t="s">
        <v>36</v>
      </c>
      <c r="E584" s="11"/>
      <c r="F584" s="46" t="s">
        <v>2926</v>
      </c>
      <c r="G584" s="46"/>
      <c r="H584" s="70"/>
      <c r="I584" s="14" t="s">
        <v>481</v>
      </c>
      <c r="J584" s="14" t="s">
        <v>1938</v>
      </c>
      <c r="K584" s="46" t="s">
        <v>113</v>
      </c>
      <c r="L584" s="46" t="s">
        <v>113</v>
      </c>
      <c r="M584" s="17" t="s">
        <v>42</v>
      </c>
      <c r="N584" s="45" t="s">
        <v>2927</v>
      </c>
      <c r="O584" s="45" t="s">
        <v>2928</v>
      </c>
      <c r="P584" s="18"/>
      <c r="Q584" s="22"/>
      <c r="R584" s="18"/>
      <c r="S584" s="18"/>
      <c r="T584" s="18"/>
      <c r="U584" s="18"/>
      <c r="V584" s="18"/>
      <c r="W584" s="18"/>
      <c r="X584" s="22"/>
      <c r="Y584" s="20" t="s">
        <v>2603</v>
      </c>
      <c r="Z584" s="21" t="str">
        <f t="shared" si="1"/>
        <v>{"id":"M3-G-13a-I-1-BR","stimulus":"&lt;p&gt;Selecione as figuras que representam as planificações do prisma quadrangular e da pirâmide.&lt;/p&gt;","hint":"&lt;p&gt;A planificação de um sólido é a representação de todas as suas faces desdobradas em um plano.&lt;/p&gt;","feedback":"&lt;p&gt;A planificação de um sólido é a representação de todas as suas faces desdobradas em um plano.&lt;/p&gt;","seed":{"parameters":[],"calculated":[{"name":"A1","label":"&lt;div style=\"display:flex; justify-content:center;\"&gt;&lt;img src=\"https://blueberry-assets.oneclick.es/M3_G_12c_1.svg\" width=\"300\"&gt;&lt;/img&gt;&lt;/div&gt;","incorrect":true,"feedback":"&lt;p&gt;Esta figura representa a planificação de um cilindro.&lt;/p&gt;"},{"name":"A2","label":"&lt;div style=\"display:flex; justify-content:center;\"&gt;&lt;img src=\"https://blueberry-assets.oneclick.es/M3_G_12c_2.svg\" width=\"300\"&gt;&lt;/img&gt;&lt;/div&gt;","incorrect":true,"feedback":"&lt;p&gt;Esta figura representa a planificação de um cone.&lt;/p&gt;"},{"name":"A3","label":"&lt;div style=\"display:flex; justify-content:center;\"&gt;&lt;img src=\"https://blueberry-assets.oneclick.es/M3_G_12c_3.svg\" width=\"300\"&gt;&lt;/img&gt;&lt;/div&gt;"},{"name":"A4","label":"&lt;div style=\"display:flex; justify-content:center;\"&gt;&lt;img src=\"https://blueberry-assets.oneclick.es/M3_G_12c_4.svg\" width=\"300\"&gt;&lt;/img&gt;&lt;/div&gt;"},{"name":"A5","label":"&lt;div style=\"display:flex; justify-content:center;\"&gt;&lt;img src=\"https://blueberry-assets.oneclick.es/M3_G_12c_5.svg\" width=\"300\"&gt;&lt;/img&gt;&lt;/div&gt;","incorrect":true,"feedback":"&lt;p&gt;Esta figura representa a planificação de um prisma pentagonal.&lt;/p&gt;"},{"name":"A6","label":"&lt;div style=\"display:flex; justify-content:center;\"&gt;&lt;img src=\"https://blueberry-assets.oneclick.es/M3_G_12c_6.svg\" width=\"300\"&gt;&lt;/img&gt;&lt;/div&gt;","incorrect":true,"feedback":"&lt;pEsta figura representa a planificação de uma pirâmide hexagonal.&lt;/p&gt;"}],"uniques":true},"algorithm":{"name":"trueFalse","template":"Multiple choice – multiple response","params":{"countCorrect":2,"countIncorrect":2,"showCheckIcon":false,"columns":4}}}</v>
      </c>
      <c r="AA584" s="28" t="s">
        <v>2929</v>
      </c>
      <c r="AB584" s="22" t="str">
        <f t="shared" si="2"/>
        <v>M3-G-13a-I-1</v>
      </c>
      <c r="AC584" s="22" t="str">
        <f t="shared" si="3"/>
        <v>M3-G-13a-I-1-BR</v>
      </c>
      <c r="AD584" s="20" t="s">
        <v>47</v>
      </c>
      <c r="AE584" s="24"/>
      <c r="AF584" s="9" t="s">
        <v>48</v>
      </c>
      <c r="AG584" s="9"/>
    </row>
    <row r="585" ht="112.5" customHeight="1">
      <c r="A585" s="9" t="s">
        <v>2924</v>
      </c>
      <c r="B585" s="69" t="s">
        <v>2925</v>
      </c>
      <c r="C585" s="9" t="s">
        <v>35</v>
      </c>
      <c r="D585" s="10" t="s">
        <v>36</v>
      </c>
      <c r="E585" s="11"/>
      <c r="F585" s="13" t="s">
        <v>2930</v>
      </c>
      <c r="G585" s="13"/>
      <c r="H585" s="70"/>
      <c r="I585" s="14" t="s">
        <v>481</v>
      </c>
      <c r="J585" s="14" t="s">
        <v>1938</v>
      </c>
      <c r="K585" s="46" t="s">
        <v>113</v>
      </c>
      <c r="L585" s="46" t="s">
        <v>113</v>
      </c>
      <c r="M585" s="17" t="s">
        <v>42</v>
      </c>
      <c r="N585" s="45" t="s">
        <v>2927</v>
      </c>
      <c r="O585" s="45" t="s">
        <v>2931</v>
      </c>
      <c r="P585" s="18"/>
      <c r="Q585" s="22"/>
      <c r="R585" s="18"/>
      <c r="S585" s="18"/>
      <c r="T585" s="18"/>
      <c r="U585" s="18"/>
      <c r="V585" s="18"/>
      <c r="W585" s="18"/>
      <c r="X585" s="22"/>
      <c r="Y585" s="20" t="s">
        <v>2603</v>
      </c>
      <c r="Z585" s="21" t="str">
        <f t="shared" si="1"/>
        <v>{"id":"M3-G-13a-I-2-BR","stimulus":"&lt;p&gt;Selecione as figuras que representam as planificações do prisma quadrangular e da pirâmide hexagonal.&lt;/p&gt;","hint":"&lt;p&gt;A planificação de um sólido é a representação de todas as suas faces desdobradas em um plano.&lt;/p&gt;","feedback":"&lt;p&gt;A planificação de um sólido é a representação de todas as suas faces desdobradas em um plano.&lt;/p&gt;","seed":{"parameters":[],"calculated":[{"name":"A1","label":"&lt;div style=\"display:flex; justify-content:center;\"&gt;&lt;img src=\"https://blueberry-assets.oneclick.es/M3_G_12c_1.svg\" width=\"300\"&gt;&lt;/img&gt;&lt;/div&gt;","incorrect":true,"feedback":"&lt;p&gt;Esta figura representa a planificação de um cilindro.&lt;/p&gt;"},{"name":"A2","label":"&lt;div style=\"display:flex; justify-content:center;\"&gt;&lt;img src=\"https://blueberry-assets.oneclick.es/M3_G_12c_2.svg\" width=\"300\"&gt;&lt;/img&gt;&lt;/div&gt;","incorrect":true,"feedback":"&lt;p&gt;Esta figura representa a planificação de um cone.&lt;/p&gt;"},{"name":"A3","label":"&lt;div style=\"display:flex; justify-content:center;\"&gt;&lt;img src=\"https://blueberry-assets.oneclick.es/M3_G_12c_3.svg\" width=\"300\"&gt;&lt;/img&gt;&lt;/div&gt;"},{"name":"A4","label":"&lt;div style=\"display:flex; justify-content:center;\"&gt;&lt;img src=\"https://blueberry-assets.oneclick.es/M3_G_12c_4.svg\" width=\"300\"&gt;&lt;/img&gt;&lt;/div&gt;","incorrect":true,"feedback":"&lt;p&gt;Esta figura representa a planificação de uma pirâmide quadrangular.&lt;/p&gt;"},{"name":"A5","label":"&lt;div style=\"display:flex; justify-content:center;\"&gt;&lt;img src=\"https://blueberry-assets.oneclick.es/M3_G_12c_5.svg\" width=\"300\"&gt;&lt;/img&gt;&lt;/div&gt;","incorrect":true,"feedback":"&lt;p&gt;Esta figura representa a planificação de um prisma pentagonal.&lt;/p&gt;"},{"name":"A6","label":"&lt;div style=\"display:flex; justify-content:center;\"&gt;&lt;img src=\"https://blueberry-assets.oneclick.es/M3_G_12c_6.svg\" width=\"300\"&gt;&lt;/img&gt;&lt;/div&gt;"}],"uniques":true},"algorithm":{"name":"trueFalse","template":"Multiple choice – multiple response","params":{"countCorrect":2,"countIncorrect":2,"showCheckIcon":false,"columns":4}}}</v>
      </c>
      <c r="AA585" s="28" t="s">
        <v>2932</v>
      </c>
      <c r="AB585" s="22" t="str">
        <f t="shared" si="2"/>
        <v>M3-G-13a-I-2</v>
      </c>
      <c r="AC585" s="22" t="str">
        <f t="shared" si="3"/>
        <v>M3-G-13a-I-2-BR</v>
      </c>
      <c r="AD585" s="20" t="s">
        <v>47</v>
      </c>
      <c r="AE585" s="24"/>
      <c r="AF585" s="9" t="s">
        <v>48</v>
      </c>
      <c r="AG585" s="9"/>
    </row>
    <row r="586" ht="112.5" customHeight="1">
      <c r="A586" s="9" t="s">
        <v>2924</v>
      </c>
      <c r="B586" s="69" t="s">
        <v>2925</v>
      </c>
      <c r="C586" s="9" t="s">
        <v>50</v>
      </c>
      <c r="D586" s="10" t="s">
        <v>36</v>
      </c>
      <c r="E586" s="11"/>
      <c r="F586" s="45" t="s">
        <v>2933</v>
      </c>
      <c r="G586" s="45"/>
      <c r="H586" s="70"/>
      <c r="I586" s="14" t="s">
        <v>481</v>
      </c>
      <c r="J586" s="14" t="s">
        <v>52</v>
      </c>
      <c r="K586" s="46" t="s">
        <v>113</v>
      </c>
      <c r="L586" s="45" t="s">
        <v>2934</v>
      </c>
      <c r="M586" s="17" t="s">
        <v>42</v>
      </c>
      <c r="N586" s="70" t="s">
        <v>2927</v>
      </c>
      <c r="O586" s="45" t="s">
        <v>2935</v>
      </c>
      <c r="P586" s="18"/>
      <c r="Q586" s="22"/>
      <c r="R586" s="18"/>
      <c r="S586" s="18"/>
      <c r="T586" s="18"/>
      <c r="U586" s="18"/>
      <c r="V586" s="18"/>
      <c r="W586" s="18"/>
      <c r="X586" s="22"/>
      <c r="Y586" s="20" t="s">
        <v>2603</v>
      </c>
      <c r="Z586" s="21" t="str">
        <f t="shared" si="1"/>
        <v>{"id":"M3-G-13a-E-1-BR","stimulus":"&lt;p&gt;Escreva o nome dos corpos geométricos cujas planificações estão representadas a seguir.&lt;/p&gt;","template":"&lt;table style=\"width: 100%;\"&gt;&lt;tbody&gt;&lt;tr&gt;&lt;td style=\"width: 50%; text-align: center; border: none;\"&gt;&lt;div style=\"display: inline-block;\"&gt;&lt;img src=\"https://blueberry-assets.oneclick.es/M3_G_12c_3.svg\" width=\"350\"&gt;&lt;/img&gt;&lt;/div&gt;&lt;/td&gt;&lt;td style=\"width: 50%; text-align: center; border: none;\"&gt;&lt;div style=\"display: inline-block;\"&gt;&lt;img src=\"https://blueberry-assets.oneclick.es/M3_G_12c_5.svg\" width=\"350\"&gt;&lt;/img&gt;&lt;/div&gt;&lt;/td&gt;&lt;/tr&gt;&lt;tr&gt;&lt;td style=\"width: 50%; text-align: center; border: none;\"&gt;Seu nome é {{response}}.&lt;/td&gt;&lt;td style=\"width: 50%; text-align: center; border: none;\"&gt;Seu nome é {{response}}.&lt;/td&gt;&lt;/tr&gt;&lt;/tbody&gt;&lt;/table&gt;","feedback":"&lt;p&gt;A planificação de um sólido é a representação de todas as suas faces desdobradas em um plano.&lt;/p&gt;","hint":"&lt;p&gt;A planificação de um sólido é a representação de todas as suas faces desdobradas em um plano.&lt;/p&gt;","seed":{"parameters":[],"calculated":[{"name":"A1","label":"{{function}}","function":"prisma quadrangular"},{"name":"A2","label":"{{function}}","function":"prisma pentagonal"}],"uniques":true},"algorithm":{"name":"calculateOperation","template":"Cloze with text"}}</v>
      </c>
      <c r="AA586" s="28" t="s">
        <v>2936</v>
      </c>
      <c r="AB586" s="22" t="str">
        <f t="shared" si="2"/>
        <v>M3-G-13a-E-1</v>
      </c>
      <c r="AC586" s="22" t="str">
        <f t="shared" si="3"/>
        <v>M3-G-13a-E-1-BR</v>
      </c>
      <c r="AD586" s="20" t="s">
        <v>47</v>
      </c>
      <c r="AE586" s="24"/>
      <c r="AF586" s="9" t="s">
        <v>48</v>
      </c>
      <c r="AG586" s="9"/>
    </row>
    <row r="587" ht="112.5" customHeight="1">
      <c r="A587" s="9" t="s">
        <v>2924</v>
      </c>
      <c r="B587" s="69" t="s">
        <v>2925</v>
      </c>
      <c r="C587" s="9" t="s">
        <v>50</v>
      </c>
      <c r="D587" s="10" t="s">
        <v>36</v>
      </c>
      <c r="E587" s="11"/>
      <c r="F587" s="45" t="s">
        <v>2937</v>
      </c>
      <c r="G587" s="45"/>
      <c r="H587" s="70"/>
      <c r="I587" s="14" t="s">
        <v>481</v>
      </c>
      <c r="J587" s="14" t="s">
        <v>52</v>
      </c>
      <c r="K587" s="46" t="s">
        <v>113</v>
      </c>
      <c r="L587" s="13" t="s">
        <v>2938</v>
      </c>
      <c r="M587" s="17" t="s">
        <v>42</v>
      </c>
      <c r="N587" s="70" t="s">
        <v>2927</v>
      </c>
      <c r="O587" s="45" t="s">
        <v>2935</v>
      </c>
      <c r="P587" s="18"/>
      <c r="Q587" s="22"/>
      <c r="R587" s="18"/>
      <c r="S587" s="18"/>
      <c r="T587" s="18"/>
      <c r="U587" s="18"/>
      <c r="V587" s="18"/>
      <c r="W587" s="18"/>
      <c r="X587" s="22"/>
      <c r="Y587" s="20" t="s">
        <v>2603</v>
      </c>
      <c r="Z587" s="21" t="str">
        <f t="shared" si="1"/>
        <v>{"id":"M3-G-13a-E-2-BR","stimulus":"&lt;p&gt;Escreva o nome dos corpos geométricos associados às planificações a seguir.&lt;/p&gt;","template":"&lt;table style=\"width: 100%;\"&gt;&lt;tbody&gt;&lt;tr&gt;&lt;td style=\"width: 50%; text-align: center; border: none;\"&gt;&lt;div style=\"display: inline-block;\"&gt;&lt;img src=\"https://blueberry-assets.oneclick.es/M3_G_12c_4.svg\" width=\"350\"&gt;&lt;/img&gt;&lt;/div&gt;&lt;/td&gt;&lt;td style=\"width: 50%; text-align: center; border: none;\"&gt;&lt;div style=\"display: inline-block;\"&gt;&lt;img src=\"https://blueberry-assets.oneclick.es/M3_G_12c_6.svg\" width=\"350\"&gt;&lt;/img&gt;&lt;/div&gt;&lt;/td&gt;&lt;/tr&gt;&lt;tr&gt;&lt;td style=\"width: 50%; text-align: center; border: none;\"&gt;O nome é {{response}}.&lt;/td&gt;&lt;td style=\"width: 50%; text-align: center; border: none;\"&gt;O nome é {{response}}.&lt;/td&gt;&lt;/tr&gt;&lt;/tbody&gt;&lt;/table&gt;","feedback":"&lt;p&gt;A planificação de um sólido é a representação de todas as suas faces desdobradas em um plano.&lt;/p&gt;","hint":"&lt;p&gt;A planificação de um sólido é a representação de todas as suas faces desdobradas em um plano.&lt;/p&gt;","seed":{"parameters":[],"calculated":[{"name":"A1","label":"{{function}}","function":"pirâmide quadrangular"},{"name":"A2","label":"{{function}}","function":"pirâmide hexagonal"}],"uniques":true},"algorithm":{"name":"calculateOperation","template":"Cloze with text"}}</v>
      </c>
      <c r="AA587" s="28" t="s">
        <v>2939</v>
      </c>
      <c r="AB587" s="22" t="str">
        <f t="shared" si="2"/>
        <v>M3-G-13a-E-2</v>
      </c>
      <c r="AC587" s="22" t="str">
        <f t="shared" si="3"/>
        <v>M3-G-13a-E-2-BR</v>
      </c>
      <c r="AD587" s="20" t="s">
        <v>47</v>
      </c>
      <c r="AE587" s="24"/>
      <c r="AF587" s="9" t="s">
        <v>48</v>
      </c>
      <c r="AG587" s="9"/>
    </row>
    <row r="588" ht="112.5" customHeight="1">
      <c r="A588" s="9" t="s">
        <v>2924</v>
      </c>
      <c r="B588" s="69" t="s">
        <v>2925</v>
      </c>
      <c r="C588" s="9" t="s">
        <v>50</v>
      </c>
      <c r="D588" s="10" t="s">
        <v>36</v>
      </c>
      <c r="E588" s="11"/>
      <c r="F588" s="45" t="s">
        <v>2940</v>
      </c>
      <c r="G588" s="45"/>
      <c r="H588" s="70"/>
      <c r="I588" s="14" t="s">
        <v>481</v>
      </c>
      <c r="J588" s="14" t="s">
        <v>52</v>
      </c>
      <c r="K588" s="46" t="s">
        <v>113</v>
      </c>
      <c r="L588" s="45" t="s">
        <v>2941</v>
      </c>
      <c r="M588" s="17" t="s">
        <v>42</v>
      </c>
      <c r="N588" s="70" t="s">
        <v>2927</v>
      </c>
      <c r="O588" s="45" t="s">
        <v>2935</v>
      </c>
      <c r="P588" s="18"/>
      <c r="Q588" s="22"/>
      <c r="R588" s="18"/>
      <c r="S588" s="18"/>
      <c r="T588" s="18"/>
      <c r="U588" s="18"/>
      <c r="V588" s="18"/>
      <c r="W588" s="18"/>
      <c r="X588" s="22"/>
      <c r="Y588" s="20" t="s">
        <v>2603</v>
      </c>
      <c r="Z588" s="21" t="str">
        <f t="shared" si="1"/>
        <v>{"id":"M3-G-13a-E-3-BR","stimulus":"&lt;p&gt;Escreva o nome dos corpos geométricos associados às planificações a seguir.&lt;/p&gt;","template":"&lt;table style=\"width: 100%;\"&gt;&lt;tbody&gt;&lt;tr&gt;&lt;td style=\"width: 50%; text-align: center; border: none;\"&gt;&lt;div style=\"display: inline-block;\"&gt;&lt;img src=\"https://blueberry-assets.oneclick.es/M3_G_12c_1.svg\" width=\"300\"&gt;&lt;/img&gt;&lt;/div&gt;&lt;/td&gt;&lt;td style=\"width: 50%; text-align: center; border: none;\"&gt;&lt;div style=\"display: inline-block;\"&gt;&lt;img src=\"https://blueberry-assets.oneclick.es/M3_G_12c_4.svg\" width=\"300\"&gt;&lt;/img&gt;&lt;/div&gt;&lt;/td&gt;&lt;/tr&gt;&lt;tr&gt;&lt;td style=\"width: 50%; text-align: center; border: none;\"&gt;O nome é {{response}}.&lt;/td&gt;&lt;td style=\"width: 50%; text-align: center; border: none;\"&gt;O nome é {{response}}.&lt;/td&gt;&lt;/tr&gt;&lt;/tbody&gt;&lt;/table&gt;","feedback":"&lt;p&gt;A planificação de um sólido é a representação de todas as suas faces desdobradas em um plano.&lt;/p&gt;","hint":"&lt;p&gt;A planificação de um sólido é a representação de todas as suas faces desdobradas em um plano.&lt;/p&gt;","seed":{"parameters":[],"calculated":[{"name":"A1","label":"{{function}}","function":"cilindro"},{"name":"A2","label":"{{function}}","function":"pirâmide quadrangular"}],"uniques":true},"algorithm":{"name":"calculateOperation","template":"Cloze with text"}}</v>
      </c>
      <c r="AA588" s="28" t="s">
        <v>2942</v>
      </c>
      <c r="AB588" s="22" t="str">
        <f t="shared" si="2"/>
        <v>M3-G-13a-E-3</v>
      </c>
      <c r="AC588" s="22" t="str">
        <f t="shared" si="3"/>
        <v>M3-G-13a-E-3-BR</v>
      </c>
      <c r="AD588" s="20" t="s">
        <v>47</v>
      </c>
      <c r="AE588" s="24"/>
      <c r="AF588" s="9" t="s">
        <v>48</v>
      </c>
      <c r="AG588" s="9"/>
    </row>
    <row r="589" ht="112.5" customHeight="1">
      <c r="A589" s="9" t="s">
        <v>2943</v>
      </c>
      <c r="B589" s="69" t="s">
        <v>2944</v>
      </c>
      <c r="C589" s="9" t="s">
        <v>35</v>
      </c>
      <c r="D589" s="10" t="s">
        <v>36</v>
      </c>
      <c r="E589" s="11"/>
      <c r="F589" s="45" t="s">
        <v>2945</v>
      </c>
      <c r="G589" s="45"/>
      <c r="H589" s="70"/>
      <c r="I589" s="14" t="s">
        <v>481</v>
      </c>
      <c r="J589" s="68" t="s">
        <v>278</v>
      </c>
      <c r="K589" s="46" t="s">
        <v>113</v>
      </c>
      <c r="L589" s="46" t="s">
        <v>113</v>
      </c>
      <c r="M589" s="17" t="s">
        <v>42</v>
      </c>
      <c r="N589" s="45" t="s">
        <v>2927</v>
      </c>
      <c r="O589" s="45" t="s">
        <v>2946</v>
      </c>
      <c r="P589" s="18"/>
      <c r="Q589" s="22"/>
      <c r="R589" s="18"/>
      <c r="S589" s="18"/>
      <c r="T589" s="18"/>
      <c r="U589" s="18"/>
      <c r="V589" s="18"/>
      <c r="W589" s="18"/>
      <c r="X589" s="22"/>
      <c r="Y589" s="20" t="s">
        <v>2603</v>
      </c>
      <c r="Z589" s="21" t="str">
        <f t="shared" si="1"/>
        <v>{"id":"M3-G-18a-I-1-BR","stimulus":"&lt;p&gt;Selecione a figura que representa a planificação de um cilindro.&lt;/p&gt;","hint":"&lt;p&gt;A planificação de um sólido é a representação de todas as suas faces desdobradas em um plano.&lt;/p&gt;","seed":{"parameters":[],"calculated":[{"name":"A1","label":"&lt;div style=\"display:flex; justify-content:center;\"&gt;&lt;img src=\"https://blueberry-assets.oneclick.es/M3_G_12c_1.svg\" width=\"300\"&gt;&lt;/img&gt;&lt;/div&gt;"},{"name":"A2","label":"&lt;div style=\"display:flex; justify-content:center;\"&gt;&lt;img src=\"https://blueberry-assets.oneclick.es/M3_G_12c_2.svg\" width=\"300\"&gt;&lt;/img&gt;&lt;/div&gt;","incorrect":true,"feedback":"&lt;p&gt;Esta figura representa a planificação de um cone.&lt;/p&gt;"},{"name":"A3","label":"&lt;div style=\"display:flex; justify-content:center;\"&gt;&lt;img src=\"https://blueberry-assets.oneclick.es/M3_G_12c_3.svg\" width=\"300\"&gt;&lt;/img&gt;&lt;/div&gt;","incorrect":true,"feedback":"&lt;p&gt;Esta figura representa a planificação de um prisma quadrangular.&lt;/p&gt;"},{"name":"A4","label":"&lt;div style=\"display:flex; justify-content:center;\"&gt;&lt;img src=\"https://blueberry-assets.oneclick.es/M3_G_12c_4.svg\" width=\"300\"&gt;&lt;/img&gt;&lt;/div&gt;","incorrect":true,"feedback":"&lt;p&gt;Esta figura representa a planificação de uma pirâmide quadrangular.&lt;/p&gt;"},{"name":"A5","label":"&lt;div style=\"display:flex; justify-content:center;\"&gt;&lt;img src=\"https://blueberry-assets.oneclick.es/M3_G_12c_5.svg\" width=\"300\"&gt;&lt;/img&gt;&lt;/div&gt;","incorrect":true,"feedback":"&lt;p&gt;Esta figura representa a planificação de um prisma pentagonal.&lt;/p&gt;"},{"name":"A6","label":"&lt;div style=\"display:flex; justify-content:center;\"&gt;&lt;img src=\"https://blueberry-assets.oneclick.es/M3_G_12c_6.svg\" width=\"300\"&gt;&lt;/img&gt;&lt;/div&gt;","incorrect":true,"feedback":"&lt;p&gt;Esta figura representa a planificação de uma pirâmide hexagonal.&lt;/p&gt;"}],"uniques":true},"algorithm":{"name":"trueFalse","template":"Multiple choice – standard","params":{"countCorrect":1,"countIncorrect":2,"showCheckIcon":false,"columns":3}}}</v>
      </c>
      <c r="AA589" s="28" t="s">
        <v>2947</v>
      </c>
      <c r="AB589" s="22" t="str">
        <f t="shared" si="2"/>
        <v>M3-G-18a-I-1</v>
      </c>
      <c r="AC589" s="22" t="str">
        <f t="shared" si="3"/>
        <v>M3-G-18a-I-1-BR</v>
      </c>
      <c r="AD589" s="20" t="s">
        <v>47</v>
      </c>
      <c r="AE589" s="24"/>
      <c r="AF589" s="9" t="s">
        <v>48</v>
      </c>
      <c r="AG589" s="9"/>
    </row>
    <row r="590" ht="112.5" customHeight="1">
      <c r="A590" s="9" t="s">
        <v>2943</v>
      </c>
      <c r="B590" s="69" t="s">
        <v>2944</v>
      </c>
      <c r="C590" s="9" t="s">
        <v>35</v>
      </c>
      <c r="D590" s="10" t="s">
        <v>36</v>
      </c>
      <c r="E590" s="11"/>
      <c r="F590" s="45" t="s">
        <v>2948</v>
      </c>
      <c r="G590" s="45"/>
      <c r="H590" s="70"/>
      <c r="I590" s="14" t="s">
        <v>481</v>
      </c>
      <c r="J590" s="68" t="s">
        <v>278</v>
      </c>
      <c r="K590" s="46" t="s">
        <v>113</v>
      </c>
      <c r="L590" s="46" t="s">
        <v>113</v>
      </c>
      <c r="M590" s="17" t="s">
        <v>42</v>
      </c>
      <c r="N590" s="45" t="s">
        <v>2927</v>
      </c>
      <c r="O590" s="45" t="s">
        <v>2949</v>
      </c>
      <c r="P590" s="18"/>
      <c r="Q590" s="22"/>
      <c r="R590" s="18"/>
      <c r="S590" s="18"/>
      <c r="T590" s="18"/>
      <c r="U590" s="18"/>
      <c r="V590" s="18"/>
      <c r="W590" s="18"/>
      <c r="X590" s="22"/>
      <c r="Y590" s="20" t="s">
        <v>2603</v>
      </c>
      <c r="Z590" s="21" t="str">
        <f t="shared" si="1"/>
        <v>{"id":"M3-G-18a-I-2-BR","stimulus":"&lt;p&gt;Selecione a figura que representa a planificação de um cone.&lt;/p&gt;","hint":"&lt;p&gt;A planificação de um sólido é a representação de todas as suas faces desdobradas em um plano.&lt;/p&gt;","seed":{"parameters":[],"calculated":[{"name":"A1","label":"&lt;div style=\"display:flex; justify-content:center;\"&gt;&lt;img src=\"https://blueberry-assets.oneclick.es/M3_G_12c_1.svg\" width=\"300\"&gt;&lt;/img&gt;&lt;/div&gt;","incorrect":true,"feedback":"&lt;p&gt;Esta figura representa a planificação de um cilindro.&lt;/p&gt;"},{"name":"A2","label":"&lt;div style=\"display:flex; justify-content:center;\"&gt;&lt;img src=\"https://blueberry-assets.oneclick.es/M3_G_12c_2.svg\" width=\"300\"&gt;&lt;/img&gt;&lt;/div&gt;"},{"name":"A3","label":"&lt;div style=\"display:flex; justify-content:center;\"&gt;&lt;img src=\"https://blueberry-assets.oneclick.es/M3_G_12c_3.svg\" width=\"300\"&gt;&lt;/img&gt;&lt;/div&gt;","incorrect":true,"feedback":"&lt;p&gt;Esta figura representa a planificação de um prisma quadrangular.&lt;/p&gt;"},{"name":"A4","label":"&lt;div style=\"display:flex; justify-content:center;\"&gt;&lt;img src=\"https://blueberry-assets.oneclick.es/M3_G_12c_4.svg\" width=\"300\"&gt;&lt;/img&gt;&lt;/div&gt;","incorrect":true,"feedback":"&lt;p&gt;Esta figura representa a planificação de uma pirâmide quadrangular.&lt;/p&gt;"},{"name":"A5","label":"&lt;div style=\"display:flex; justify-content:center;\"&gt;&lt;img src=\"https://blueberry-assets.oneclick.es/M3_G_12c_5.svg\" width=\"300\"&gt;&lt;/img&gt;&lt;/div&gt;","incorrect":true,"feedback":"&lt;p&gt;Esta figura representa a planificação de um prisma pentagonal.&lt;/p&gt;"},{"name":"A6","label":"&lt;div style=\"display:flex; justify-content:center;\"&gt;&lt;img src=\"https://blueberry-assets.oneclick.es/M3_G_12c_6.svg\" width=\"300\"&gt;&lt;/img&gt;&lt;/div&gt;","incorrect":true,"feedback":"&lt;p&gt;Esta figura representa a planificação de uma pirâmide hexagonal.&lt;/p&gt;"}],"uniques":true},"algorithm":{"name":"trueFalse","template":"Multiple choice – standard","params":{"countCorrect":1,"countIncorrect":2,"showCheckIcon":false,"columns":3}}}</v>
      </c>
      <c r="AA590" s="28" t="s">
        <v>2950</v>
      </c>
      <c r="AB590" s="22" t="str">
        <f t="shared" si="2"/>
        <v>M3-G-18a-I-2</v>
      </c>
      <c r="AC590" s="22" t="str">
        <f t="shared" si="3"/>
        <v>M3-G-18a-I-2-BR</v>
      </c>
      <c r="AD590" s="20" t="s">
        <v>47</v>
      </c>
      <c r="AE590" s="24"/>
      <c r="AF590" s="9" t="s">
        <v>48</v>
      </c>
      <c r="AG590" s="9"/>
    </row>
    <row r="591" ht="112.5" customHeight="1">
      <c r="A591" s="9" t="s">
        <v>2943</v>
      </c>
      <c r="B591" s="69" t="s">
        <v>2944</v>
      </c>
      <c r="C591" s="9" t="s">
        <v>50</v>
      </c>
      <c r="D591" s="10" t="s">
        <v>36</v>
      </c>
      <c r="E591" s="11"/>
      <c r="F591" s="23" t="s">
        <v>2951</v>
      </c>
      <c r="G591" s="23"/>
      <c r="H591" s="57" t="s">
        <v>2952</v>
      </c>
      <c r="I591" s="24" t="s">
        <v>481</v>
      </c>
      <c r="J591" s="24" t="s">
        <v>52</v>
      </c>
      <c r="K591" s="25"/>
      <c r="L591" s="25" t="s">
        <v>2953</v>
      </c>
      <c r="M591" s="56" t="s">
        <v>42</v>
      </c>
      <c r="N591" s="25" t="s">
        <v>2954</v>
      </c>
      <c r="O591" s="23" t="s">
        <v>2955</v>
      </c>
      <c r="P591" s="18"/>
      <c r="Q591" s="22"/>
      <c r="R591" s="18"/>
      <c r="S591" s="18"/>
      <c r="T591" s="18"/>
      <c r="U591" s="18"/>
      <c r="V591" s="18"/>
      <c r="W591" s="18"/>
      <c r="X591" s="22"/>
      <c r="Y591" s="20" t="s">
        <v>2603</v>
      </c>
      <c r="Z591" s="21" t="str">
        <f t="shared" si="1"/>
        <v>{"id":"M3-G-18a-E-1-BR","stimulus":"&lt;p&gt;Para cada planificação, escreva o nome do sólido que ela representa.&lt;/p&gt;","template":"&lt;table style=\"width: 100%;\"&gt;&lt;tbody&gt;&lt;tr&gt;&lt;td style=\"width: 50%; text-align: center; border: none;\"&gt;&lt;div style=\"display: inline-block;\"&gt;&lt;img src=\"https://blueberry-assets.oneclick.es/M3_G_12c_1.svg\" width=\"300\"&gt;&lt;/img&gt;&lt;/div&gt;&lt;/td&gt;&lt;td style=\"width: 50%; text-align: center; border: none;\"&gt;&lt;div style=\"display: inline-block;\"&gt;&lt;img src=\"https://blueberry-assets.oneclick.es/M3_G_12c_2.svg\" width=\"300\"&gt;&lt;/img&gt;&lt;/div&gt;&lt;/td&gt;&lt;/tr&gt;&lt;tr&gt;&lt;td style=\"width: 50%; text-align: center; border: none;\"&gt;{{response}}&lt;/td&gt;&lt;td style=\"width: 50%; text-align: center; border: none;\"&gt;{{response}}&lt;/td&gt;&lt;/tr&gt;&lt;/tbody&gt;&lt;/table&gt;","feedback":"&lt;p&gt;Os cilindros têm duas bases, enquanto os cones têm uma.&lt;/p&gt;","hint":"&lt;p&gt;Os cilindros têm duas bases, enquanto os cones têm uma.&lt;/p&gt;","seed":{"parameters":[],"calculated":[{"name":"A1","label":"{{function}}","function":"Cilindro"},{"name":"A2","label":"{{function}}","function":"Cone"}],"uniques":true},"algorithm":{"name":"calculateOperation","template":"Cloze with text"}}</v>
      </c>
      <c r="AA591" s="28" t="s">
        <v>2956</v>
      </c>
      <c r="AB591" s="22" t="str">
        <f t="shared" si="2"/>
        <v>M3-G-18a-E-1</v>
      </c>
      <c r="AC591" s="22" t="str">
        <f t="shared" si="3"/>
        <v>M3-G-18a-E-1-BR</v>
      </c>
      <c r="AD591" s="20" t="s">
        <v>47</v>
      </c>
      <c r="AE591" s="24"/>
      <c r="AF591" s="9" t="s">
        <v>48</v>
      </c>
      <c r="AG591" s="9"/>
    </row>
    <row r="592" ht="112.5" customHeight="1">
      <c r="A592" s="9" t="s">
        <v>2943</v>
      </c>
      <c r="B592" s="69" t="s">
        <v>2944</v>
      </c>
      <c r="C592" s="9" t="s">
        <v>50</v>
      </c>
      <c r="D592" s="10" t="s">
        <v>36</v>
      </c>
      <c r="E592" s="11"/>
      <c r="F592" s="23" t="s">
        <v>2957</v>
      </c>
      <c r="G592" s="23"/>
      <c r="H592" s="57" t="s">
        <v>2952</v>
      </c>
      <c r="I592" s="24" t="s">
        <v>481</v>
      </c>
      <c r="J592" s="24" t="s">
        <v>52</v>
      </c>
      <c r="K592" s="25"/>
      <c r="L592" s="23" t="s">
        <v>2958</v>
      </c>
      <c r="M592" s="56" t="s">
        <v>42</v>
      </c>
      <c r="N592" s="25" t="s">
        <v>2954</v>
      </c>
      <c r="O592" s="23" t="s">
        <v>2955</v>
      </c>
      <c r="P592" s="18"/>
      <c r="Q592" s="22"/>
      <c r="R592" s="18"/>
      <c r="S592" s="18"/>
      <c r="T592" s="18"/>
      <c r="U592" s="18"/>
      <c r="V592" s="18"/>
      <c r="W592" s="18"/>
      <c r="X592" s="22"/>
      <c r="Y592" s="20" t="s">
        <v>2603</v>
      </c>
      <c r="Z592" s="21" t="str">
        <f t="shared" si="1"/>
        <v>{"id":"M3-G-18a-E-2-BR","stimulus":"&lt;p&gt;Para cada planificação, escreva o nome do sólido que ela representa.&lt;/p&gt;","template":"&lt;table style=\"width: 100%;\"&gt;&lt;tbody&gt;&lt;tr&gt;&lt;td style=\"width: 50%; text-align: center; border: none;\"&gt;&lt;div style=\"display: inline-block;\"&gt;&lt;img src=\"https://blueberry-assets.oneclick.es/M3_G_12c_2.svg\" width=\"300\"&gt;&lt;/img&gt;&lt;/div&gt;&lt;/td&gt;&lt;td style=\"width: 50%; text-align: center; border: none;\"&gt;&lt;div style=\"display: inline-block;\"&gt;&lt;img src=\"https://blueberry-assets.oneclick.es/M3_G_12c_1.svg\" width=\"300\"&gt;&lt;/img&gt;&lt;/div&gt;&lt;/td&gt;&lt;/tr&gt;&lt;tr&gt;&lt;td style=\"width: 50%; text-align: center; border: none;\"&gt;{{response}}&lt;/td&gt;&lt;td style=\"width: 50%; text-align: center; border: none;\"&gt;{{response}}&lt;/td&gt;&lt;/tr&gt;&lt;/tbody&gt;&lt;/table&gt;","feedback":"&lt;p&gt;Os cilindros têm duas bases, enquanto os cones têm uma.&lt;/p&gt;","hint":"&lt;p&gt;Os cilindros têm duas bases, enquanto os cones têm uma.&lt;/p&gt;","seed":{"parameters":[],"calculated":[{"name":"A1","label":"{{function}}","function":"Cone"},{"name":"A2","label":"{{function}}","function":"Cilindro"}],"uniques":true},"algorithm":{"name":"calculateOperation","template":"Cloze with text"}}</v>
      </c>
      <c r="AA592" s="28" t="s">
        <v>2959</v>
      </c>
      <c r="AB592" s="22" t="str">
        <f t="shared" si="2"/>
        <v>M3-G-18a-E-2</v>
      </c>
      <c r="AC592" s="22" t="str">
        <f t="shared" si="3"/>
        <v>M3-G-18a-E-2-BR</v>
      </c>
      <c r="AD592" s="20" t="s">
        <v>47</v>
      </c>
      <c r="AE592" s="24"/>
      <c r="AF592" s="9" t="s">
        <v>48</v>
      </c>
      <c r="AG592" s="9"/>
    </row>
    <row r="593" ht="112.5" customHeight="1">
      <c r="A593" s="9" t="s">
        <v>2960</v>
      </c>
      <c r="B593" s="69" t="s">
        <v>2961</v>
      </c>
      <c r="C593" s="43" t="s">
        <v>35</v>
      </c>
      <c r="D593" s="10" t="s">
        <v>36</v>
      </c>
      <c r="E593" s="11"/>
      <c r="F593" s="23" t="s">
        <v>2962</v>
      </c>
      <c r="G593" s="23"/>
      <c r="H593" s="57"/>
      <c r="I593" s="24" t="s">
        <v>38</v>
      </c>
      <c r="J593" s="9" t="s">
        <v>278</v>
      </c>
      <c r="K593" s="25" t="s">
        <v>2963</v>
      </c>
      <c r="L593" s="25" t="s">
        <v>113</v>
      </c>
      <c r="M593" s="24" t="s">
        <v>42</v>
      </c>
      <c r="N593" s="25" t="s">
        <v>2964</v>
      </c>
      <c r="O593" s="23" t="s">
        <v>2965</v>
      </c>
      <c r="P593" s="18"/>
      <c r="Q593" s="22"/>
      <c r="R593" s="18"/>
      <c r="S593" s="18"/>
      <c r="T593" s="18"/>
      <c r="U593" s="18"/>
      <c r="V593" s="18"/>
      <c r="W593" s="18"/>
      <c r="X593" s="22"/>
      <c r="Y593" s="20" t="s">
        <v>2966</v>
      </c>
      <c r="Z593" s="21" t="str">
        <f t="shared" si="1"/>
        <v>{"id":"M3-EyP-1a-I-1-BR","stimulus":"&lt;p&gt;Qual tabela de frequência representa esses valores?&lt;/p&gt;&lt;div style=\"border: 3px solid #C77CB7; padding: 0.5rem;\"&gt;&lt;table style=\"width: 100%; background: none !important;\"&gt;&lt;tbody&gt;&lt;tr&gt;&lt;td style=\"width: 20%; text-align: center; border: none; background: none !important;\"&gt;{{Q2}}&lt;/td&gt;&lt;td style=\"width: 20%; text-align: center; border: none; background: none !important;\"&gt;{{Q1}}&lt;/td&gt;&lt;td style=\"width: 20%; text-align: center; border: none; background: none !important;\"&gt;{{Q4}}&lt;/td&gt;&lt;td style=\"width: 20%; text-align: center; border: none; background: none !important;\"&gt;{{Q4}}&lt;/td&gt;&lt;td style=\"width: 20%; text-align: center; border: none; background: none !important;\"&gt;{{Q1}}&lt;/td&gt;&lt;/tr&gt;&lt;tr&gt;&lt;td style=\"width: 20%; text-align: center; border: none; background: none !important;\"&gt;{{Q4}}&lt;/td&gt;&lt;td style=\"width: 20%; text-align: center; border: none; background: none !important;\"&gt;{{Q3}}&lt;/td&gt;&lt;td style=\"width: 20%; text-align: center; border: none; background: none !important;\"&gt;{{Q2}}&lt;/td&gt;&lt;td style=\"width: 20%; text-align: center; border: none; background: none !important;\"&gt;{{Q4}}&lt;/td&gt;&lt;td style=\"width: 20%; text-align: center; border: none; background: none !important;\"&gt;{{Q3}}&lt;/td&gt;&lt;/tr&gt;&lt;/tbody&gt;&lt;/table&gt;&lt;/div&gt;","hint":"&lt;p&gt;A frequência absoluta de um dado é o número de vezes que ele é repetido.&lt;/p&gt;","feedback":"&lt;p&gt;A frequência absoluta é o número que indica a quantidade de vezes que um dado é repetido. Por exemplo, o valor {{Q2}} aparece repetido duas vezes, então sua frequência absoluta é 2.&lt;/p&gt;","seed":{"parameters":[{"name":"Q1","label":null,"min":1,"max":12,"step":1},{"name":"Q2","label":null,"min":1,"max":12,"step":1},{"name":"Q3","label":null,"min":1,"max":12,"step":1},{"name":"Q4","label":null,"min":1,"max":12,"step":1}],"calculated":[{"name":"A1","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center;\"&gt;2&lt;/td&gt;&lt;/tr&gt;&lt;tr&gt;&lt;td style=\"width: 50%; text-align: center;\"&gt;{{Q2}}&lt;/td&gt;&lt;td style=\"width: 50%; text-align: center;\"&gt;2&lt;/td&gt;&lt;/tr&gt;&lt;tr&gt;&lt;td style=\"width: 50%; text-align: center;\"&gt;{{Q3}}&lt;/td&gt;&lt;td style=\"width: 50%; text-align: center;\"&gt;2&lt;/td&gt;&lt;/tr&gt;&lt;tr&gt;&lt;td style=\"width: 50%; text-align: center;\"&gt;{{Q4}}&lt;/td&gt;&lt;td style=\"width: 50%; text-align: center;\"&gt;4&lt;/td&gt;&lt;/tr&gt;&lt;/tbody&gt;&lt;/table&gt;"},{"name":"A2","label":"&lt;table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center;\"&gt;{{Q1}}&lt;/td&gt;&lt;/tr&gt;&lt;tr&gt;&lt;td style=\"width: 50%; text-align: center;\"&gt;{{Q2}}&lt;/td&gt;&lt;td style=\"width: 50%; text-align: center;\"&gt;{{Q2}}&lt;/td&gt;&lt;/tr&gt;&lt;tr&gt;&lt;td style=\"width: 50%; text-align: center;\"&gt;{{Q3}}&lt;/td&gt;&lt;td style=\"width: 50%; text-align: center;\"&gt;{{Q3}}&lt;/td&gt;&lt;/tr&gt;&lt;tr&gt;&lt;td style=\"width: 50%; text-align: center;\"&gt;{{Q4}}&lt;/td&gt;&lt;td style=\"width: 50%; text-align: center;\"&gt;{{Q4}}&lt;/td&gt;&lt;/tr&gt;&lt;/tbody&gt;&lt;/table&gt;","incorrect":true},{"name":"A3","label":"&lt;table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center;\"&gt;4&lt;/td&gt;&lt;/tr&gt;&lt;tr&gt;&lt;td style=\"width: 50%; text-align: center;\"&gt;{{Q2}}&lt;/td&gt;&lt;td style=\"width: 50%; text-align: center;\"&gt;2&lt;/td&gt;&lt;/tr&gt;&lt;tr&gt;&lt;td style=\"width: 50%; text-align: center;\"&gt;{{Q3}}&lt;/td&gt;&lt;td style=\"width: 50%; text-align: center;\"&gt;2&lt;/td&gt;&lt;/tr&gt;&lt;tr&gt;&lt;td style=\"width: 50%; text-align: center;\"&gt;{{Q4}}&lt;/td&gt;&lt;td style=\"width: 50%; text-align: center;\"&gt;2&lt;/td&gt;&lt;/tr&gt;&lt;/tbody&gt;&lt;/table&gt;","incorrect":true},{"name":"A4","label":"&lt;table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center;\"&gt;2&lt;/td&gt;&lt;/tr&gt;&lt;tr&gt;&lt;td style=\"width: 50%; text-align: center;\"&gt;{{Q2}}&lt;/td&gt;&lt;td style=\"width: 50%; text-align: center;\"&gt;4&lt;/td&gt;&lt;/tr&gt;&lt;tr&gt;&lt;td style=\"width: 50%; text-align: center;\"&gt;{{Q3}}&lt;/td&gt;&lt;td style=\"width: 50%; text-align: center;\"&gt;2&lt;/td&gt;&lt;/tr&gt;&lt;tr&gt;&lt;td style=\"width: 50%; text-align: center;\"&gt;{{Q4}}&lt;/td&gt;&lt;td style=\"width: 50%; text-align: center;\"&gt;2&lt;/td&gt;&lt;/tr&gt;&lt;/tbody&gt;&lt;/table&gt;","incorrect":true},{"name":"A5","label":"&lt;table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center;\"&gt;2&lt;/td&gt;&lt;td style=\"width: 50%; text-align: center;\"&gt;{{Q1}}&lt;/td&gt;&lt;/tr&gt;&lt;tr&gt;&lt;td style=\"width: 50%; text-align: center;\"&gt;2&lt;/td&gt;&lt;td style=\"width: 50%; text-align: center;\"&gt;{{Q2}}&lt;/td&gt;&lt;/tr&gt;&lt;tr&gt;&lt;td style=\"width: 50%; text-align: center;\"&gt;2&lt;/td&gt;&lt;td style=\"width: 50%; text-align: center;\"&gt;{{Q3}}&lt;/td&gt;&lt;/tr&gt;&lt;tr&gt;&lt;td style=\"width: 50%; text-align: center;\"&gt;4&lt;/td&gt;&lt;td style=\"width: 50%; text-align: center;\"&gt;{{Q4}}&lt;/td&gt;&lt;/tr&gt;&lt;/tbody&gt;&lt;/table&gt;","incorrect":true}],"uniques":true},"algorithm":{"name":"trueFalse","template":"Multiple choice – standard","params":{"countCorrect":1,"countIncorrect":2,"showCheckIcon":false,"columns":3}}}</v>
      </c>
      <c r="AA593" s="21" t="s">
        <v>2967</v>
      </c>
      <c r="AB593" s="22" t="str">
        <f t="shared" si="2"/>
        <v>M3-EyP-1a-I-1</v>
      </c>
      <c r="AC593" s="22" t="str">
        <f t="shared" si="3"/>
        <v>M3-EyP-1a-I-1-BR</v>
      </c>
      <c r="AD593" s="20" t="s">
        <v>47</v>
      </c>
      <c r="AE593" s="24"/>
      <c r="AF593" s="9" t="s">
        <v>48</v>
      </c>
      <c r="AG593" s="9"/>
    </row>
    <row r="594" ht="112.5" customHeight="1">
      <c r="A594" s="24" t="s">
        <v>2960</v>
      </c>
      <c r="B594" s="25" t="s">
        <v>2961</v>
      </c>
      <c r="C594" s="43" t="s">
        <v>35</v>
      </c>
      <c r="D594" s="10" t="s">
        <v>36</v>
      </c>
      <c r="E594" s="25"/>
      <c r="F594" s="23" t="s">
        <v>2968</v>
      </c>
      <c r="G594" s="23"/>
      <c r="H594" s="57"/>
      <c r="I594" s="24" t="s">
        <v>38</v>
      </c>
      <c r="J594" s="9" t="s">
        <v>278</v>
      </c>
      <c r="K594" s="25" t="s">
        <v>2969</v>
      </c>
      <c r="L594" s="25" t="s">
        <v>113</v>
      </c>
      <c r="M594" s="24" t="s">
        <v>42</v>
      </c>
      <c r="N594" s="25" t="s">
        <v>2964</v>
      </c>
      <c r="O594" s="23" t="s">
        <v>2970</v>
      </c>
      <c r="P594" s="66"/>
      <c r="Q594" s="66"/>
      <c r="R594" s="66"/>
      <c r="S594" s="66"/>
      <c r="T594" s="66"/>
      <c r="U594" s="66"/>
      <c r="V594" s="66"/>
      <c r="W594" s="66"/>
      <c r="X594" s="66"/>
      <c r="Y594" s="20" t="s">
        <v>2966</v>
      </c>
      <c r="Z594" s="21" t="str">
        <f t="shared" si="1"/>
        <v>{"id":"M3-EyP-1a-I-2-BR","stimulus":"&lt;p&gt;Qual tabela de frequência representa esses valores?&lt;/p&gt;&lt;div style=\"border: 3px solid #C77CB7; padding: 0.5rem;\"&gt;&lt;table style=\"width: 100%; background: none !important;\"&gt;&lt;tbody&gt;&lt;tr&gt;&lt;td style=\"width: 20%; text-align: center; border: none; background: none !important;\"&gt;{{Q2}}&lt;/td&gt;&lt;td style=\"width: 20%; text-align: center; border: none; background: none !important;\"&gt;{{Q3}}&lt;/td&gt;&lt;td style=\"width: 20%; text-align: center; border: none; background: none !important;\"&gt;{{Q2}}&lt;/td&gt;&lt;td style=\"width: 20%; text-align: center; border: none; background: none !important;\"&gt;{{Q4}}&lt;/td&gt;&lt;td style=\"width: 20%; text-align: center; border: none; background: none !important;\"&gt;{{Q1}}&lt;/td&gt;&lt;/tr&gt;&lt;tr&gt;&lt;td style=\"width: 20%; text-align: center; border: none; background: none !important;\"&gt;{{Q3}}&lt;/td&gt;&lt;td style=\"width: 20%; text-align: center; border: none; background: none !important;\"&gt;{{Q3}}&lt;/td&gt;&lt;td style=\"width: 20%; text-align: center; border: none; background: none !important;\"&gt;{{Q2}}&lt;/td&gt;&lt;td style=\"width: 20%; text-align: center; border: none; background: none !important;\"&gt;{{Q4}}&lt;/td&gt;&lt;td style=\"width: 20%; text-align: center; border: none; background: none !important;\"&gt;{{Q3}}&lt;/td&gt;&lt;/tr&gt;&lt;/tbody&gt;&lt;/table&gt;&lt;/div&gt;","hint":"&lt;p&gt;A frequência absoluta de um dado é o número de vezes que ele é repetido.&lt;/p&gt;","feedback":"&lt;p&gt;A frequência absoluta é o número que indica a quantidade de vezes que um dado é repetido. Por exemplo, o valor {{Q2}} aparece repetido três vezes, então sua frequência absoluta é 3.&lt;/p&gt;","seed":{"parameters":[{"name":"Q1","label":null,"min":1,"max":12,"step":1},{"name":"Q2","label":null,"min":1,"max":12,"step":1},{"name":"Q3","label":null,"min":1,"max":12,"step":1},{"name":"Q4","label":null,"min":1,"max":12,"step":1}],"calculated":[{"name":"A1","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center;\"&gt;1&lt;/td&gt;&lt;/tr&gt;&lt;tr&gt;&lt;td style=\"width: 50%; text-align: center;\"&gt;{{Q2}}&lt;/td&gt;&lt;td style=\"width: 50%; text-align: center;\"&gt;3&lt;/td&gt;&lt;/tr&gt;&lt;tr&gt;&lt;td style=\"width: 50%; text-align: center;\"&gt;{{Q3}}&lt;/td&gt;&lt;td style=\"width: 50%; text-align: center;\"&gt;4&lt;/td&gt;&lt;/tr&gt;&lt;tr&gt;&lt;td style=\"width: 50%; text-align: center;\"&gt;{{Q4}}&lt;/td&gt;&lt;td style=\"width: 50%; text-align: center;\"&gt;2&lt;/td&gt;&lt;/tr&gt;&lt;/tbody&gt;&lt;/table&gt;"},{"name":"A2","label":"&lt;table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center;\"&gt;{{Q1}}&lt;/td&gt;&lt;/tr&gt;&lt;tr&gt;&lt;td style=\"width: 50%; text-align: center;\"&gt;{{Q2}}&lt;/td&gt;&lt;td style=\"width: 50%; text-align: center;\"&gt;{{Q2}}&lt;/td&gt;&lt;/tr&gt;&lt;tr&gt;&lt;td style=\"width: 50%; text-align: center;\"&gt;{{Q3}}&lt;/td&gt;&lt;td style=\"width: 50%; text-align: center;\"&gt;{{Q3}}&lt;/td&gt;&lt;/tr&gt;&lt;tr&gt;&lt;td style=\"width: 50%; text-align: center;\"&gt;{{Q4}}&lt;/td&gt;&lt;td style=\"width: 50%; text-align: center;\"&gt;{{Q4}}&lt;/td&gt;&lt;/tr&gt;&lt;/tbody&gt;&lt;/table&gt;","incorrect":true},{"name":"A3","label":"&lt;table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center;\"&gt;1&lt;/td&gt;&lt;/tr&gt;&lt;tr&gt;&lt;td style=\"width: 50%; text-align: center;\"&gt;{{Q2}}&lt;/td&gt;&lt;td style=\"width: 50%; text-align: center;\"&gt;2&lt;/td&gt;&lt;/tr&gt;&lt;tr&gt;&lt;td style=\"width: 50%; text-align: center;\"&gt;{{Q3}}&lt;/td&gt;&lt;td style=\"width: 50%; text-align: center;\"&gt;4&lt;/td&gt;&lt;/tr&gt;&lt;tr&gt;&lt;td style=\"width: 50%; text-align: center;\"&gt;{{Q4}}&lt;/td&gt;&lt;td style=\"width: 50%; text-align: center;\"&gt;3&lt;/td&gt;&lt;/tr&gt;&lt;/tbody&gt;&lt;/table&gt;","incorrect":true},{"name":"A4","label":"&lt;table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center;\"&gt;2&lt;/td&gt;&lt;/tr&gt;&lt;tr&gt;&lt;td style=\"width: 50%; text-align: center;\"&gt;{{Q2}}&lt;/td&gt;&lt;td style=\"width: 50%; text-align: center;\"&gt;1&lt;/td&gt;&lt;/tr&gt;&lt;tr&gt;&lt;td style=\"width: 50%; text-align: center;\"&gt;{{Q3}}&lt;/td&gt;&lt;td style=\"width: 50%; text-align: center;\"&gt;4&lt;/td&gt;&lt;/tr&gt;&lt;tr&gt;&lt;td style=\"width: 50%; text-align: center;\"&gt;{{Q4}}&lt;/td&gt;&lt;td style=\"width: 50%; text-align: center;\"&gt;3&lt;/td&gt;&lt;/tr&gt;&lt;/tbody&gt;&lt;/table&gt;","incorrect":true},{"name":"A5","label":"&lt;table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center;\"&gt;1&lt;/td&gt;&lt;td style=\"width: 50%; text-align: center;\"&gt;{{Q1}}&lt;/td&gt;&lt;/tr&gt;&lt;tr&gt;&lt;td style=\"width: 50%; text-align: center;\"&gt;3&lt;/td&gt;&lt;td style=\"width: 50%; text-align: center;\"&gt;{{Q2}}&lt;/td&gt;&lt;/tr&gt;&lt;tr&gt;&lt;td style=\"width: 50%; text-align: center;\"&gt;4&lt;/td&gt;&lt;td style=\"width: 50%; text-align: center;\"&gt;{{Q3}}&lt;/td&gt;&lt;/tr&gt;&lt;tr&gt;&lt;td style=\"width: 50%; text-align: center;\"&gt;2&lt;/td&gt;&lt;td style=\"width: 50%; text-align: center;\"&gt;{{Q4}}&lt;/td&gt;&lt;/tr&gt;&lt;/tbody&gt;&lt;/table&gt;","incorrect":true}],"uniques":true},"algorithm":{"name":"trueFalse","template":"Multiple choice – standard","params":{"countCorrect":1,"countIncorrect":2,"showCheckIcon":false,"columns":3}}}</v>
      </c>
      <c r="AA594" s="21" t="s">
        <v>2971</v>
      </c>
      <c r="AB594" s="22" t="str">
        <f t="shared" si="2"/>
        <v>M3-EyP-1a-I-2</v>
      </c>
      <c r="AC594" s="22" t="str">
        <f t="shared" si="3"/>
        <v>M3-EyP-1a-I-2-BR</v>
      </c>
      <c r="AD594" s="20" t="s">
        <v>47</v>
      </c>
      <c r="AE594" s="25"/>
      <c r="AF594" s="24" t="s">
        <v>48</v>
      </c>
      <c r="AG594" s="24"/>
    </row>
    <row r="595" ht="112.5" customHeight="1">
      <c r="A595" s="9" t="s">
        <v>2960</v>
      </c>
      <c r="B595" s="69" t="s">
        <v>2961</v>
      </c>
      <c r="C595" s="43" t="s">
        <v>50</v>
      </c>
      <c r="D595" s="10" t="s">
        <v>36</v>
      </c>
      <c r="E595" s="11"/>
      <c r="F595" s="23" t="s">
        <v>2972</v>
      </c>
      <c r="G595" s="23"/>
      <c r="H595" s="34"/>
      <c r="I595" s="24" t="s">
        <v>38</v>
      </c>
      <c r="J595" s="24" t="s">
        <v>92</v>
      </c>
      <c r="K595" s="25" t="s">
        <v>2973</v>
      </c>
      <c r="L595" s="25" t="s">
        <v>2974</v>
      </c>
      <c r="M595" s="43" t="s">
        <v>42</v>
      </c>
      <c r="N595" s="66" t="s">
        <v>2964</v>
      </c>
      <c r="O595" s="23" t="s">
        <v>2975</v>
      </c>
      <c r="P595" s="18"/>
      <c r="Q595" s="22"/>
      <c r="R595" s="18"/>
      <c r="S595" s="18"/>
      <c r="T595" s="18"/>
      <c r="U595" s="18"/>
      <c r="V595" s="18"/>
      <c r="W595" s="18"/>
      <c r="X595" s="22"/>
      <c r="Y595" s="20" t="s">
        <v>2966</v>
      </c>
      <c r="Z595" s="21" t="str">
        <f t="shared" si="1"/>
        <v>{"id":"M3-EyP-1a-E-1-BR","stimulus":"&lt;p&gt;Observe os dados no quadro e complete a tabela de frequências.&lt;/p&gt;&lt;div style=\"border: 3px solid #BEE072; padding: 0.5rem;\"&gt;&lt;table style=\"width: 100%; background: none !important;\"&gt;&lt;tbody&gt;&lt;tr&gt;&lt;td style=\"width: 20%; text-align: center; border: none; background: none !important;\"&gt;{{Q1}}&lt;/td&gt;&lt;td style=\"width: 20%; text-align: center; border: none; background: none !important;\"&gt;{{Q3}}&lt;/td&gt;&lt;td style=\"width: 20%; text-align: center; border: none; background: none !important;\"&gt;{{Q4}}&lt;/td&gt;&lt;td style=\"width: 20%; text-align: center; border: none; background: none !important;\"&gt;{{Q3}}&lt;/td&gt;&lt;td style=\"width: 20%; text-align: center; border: none; background: none !important;\"&gt;{{Q1}}&lt;/td&gt;&lt;/tr&gt;&lt;tr&gt;&lt;td style=\"width: 20%; text-align: center; border: none; background: none !important;\"&gt;{{Q3}}&lt;/td&gt;&lt;td style=\"width: 20%; text-align: center; border: none; background: none !important;\"&gt;{{Q2}}&lt;/td&gt;&lt;td style=\"width: 20%; text-align: center; border: none; background: none !important;\"&gt;{{Q2}}&lt;/td&gt;&lt;td style=\"width: 20%; text-align: center; border: none; background: none !important;\"&gt;{{Q4}}&lt;/td&gt;&lt;td style=\"width: 20%; text-align: center; border: none; background: none !important;\"&gt;{{Q1}}&lt;/td&gt;&lt;/tr&gt;&lt;/tbody&gt;&lt;/table&gt;&lt;/div&gt;","template":"&lt;table style=\"width: 100%;\"&gt;&lt;tbody&gt;&lt;tr&gt;&lt;td style=\"width: 50%; text-align: center; color: black; font-weight: bold; background-color: #BEE072; vertical-align: middle;\"&gt;Valores&lt;/td&gt;&lt;td style=\"width: 50%; text-align: center; color: black; font-weight: bold; background-color: #BEE072; vertical-align: middle;\"&gt;Frequência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center;\"&gt;{{response}}&lt;/td&gt;&lt;/tr&gt;&lt;tr&gt;&lt;td style=\"width: 50%; text-align: center;\"&gt;{{Q4}}&lt;/td&gt;&lt;td style=\"width: 50%; text-align: center;\"&gt;{{response}}&lt;/td&gt;&lt;/tr&gt;&lt;/tbody&gt;&lt;/table&gt;","hint":"&lt;p&gt;A frequência absoluta de um dado é o número de vezes que ele é repetido.&lt;/p&gt;","feedback":"&lt;p&gt;A frequência absoluta é o número que indica a quantidade de vezes que um dado é repetido. Por exemplo, o valor {{Q1}} aparece repetido três vezes, então sua frequência absoluta é 3.&lt;/p&gt;","seed":{"parameters":[{"name":"Q1","label":null,"min":1,"max":12,"step":1},{"name":"Q2","label":null,"min":1,"max":12,"step":1},{"name":"Q3","label":null,"min":1,"max":12,"step":1},{"name":"Q4","label":null,"min":1,"max":12,"step":1}],"calculated":[{"name":"A1","label":"{{function}}","function":3},{"name":"A2","label":"{{function}}","function":2},{"name":"A3","label":"{{function}}","function":3},{"name":"A4","label":"{{function}}","function":2}],"uniques":true},"algorithm":{"name":"calculateOperation","params":{"method":"equivLiteral","keyboard":"NUMERICAL"}}}</v>
      </c>
      <c r="AA595" s="21" t="s">
        <v>2976</v>
      </c>
      <c r="AB595" s="22" t="str">
        <f t="shared" si="2"/>
        <v>M3-EyP-1a-E-1</v>
      </c>
      <c r="AC595" s="22" t="str">
        <f t="shared" si="3"/>
        <v>M3-EyP-1a-E-1-BR</v>
      </c>
      <c r="AD595" s="20" t="s">
        <v>47</v>
      </c>
      <c r="AE595" s="24"/>
      <c r="AF595" s="9" t="s">
        <v>48</v>
      </c>
      <c r="AG595" s="9"/>
    </row>
    <row r="596" ht="112.5" customHeight="1">
      <c r="A596" s="9" t="s">
        <v>2960</v>
      </c>
      <c r="B596" s="69" t="s">
        <v>2961</v>
      </c>
      <c r="C596" s="43" t="s">
        <v>50</v>
      </c>
      <c r="D596" s="10" t="s">
        <v>36</v>
      </c>
      <c r="E596" s="11"/>
      <c r="F596" s="23" t="s">
        <v>2977</v>
      </c>
      <c r="G596" s="23"/>
      <c r="H596" s="34"/>
      <c r="I596" s="24" t="s">
        <v>38</v>
      </c>
      <c r="J596" s="24" t="s">
        <v>92</v>
      </c>
      <c r="K596" s="25" t="s">
        <v>2978</v>
      </c>
      <c r="L596" s="25" t="s">
        <v>2979</v>
      </c>
      <c r="M596" s="43" t="s">
        <v>42</v>
      </c>
      <c r="N596" s="66" t="s">
        <v>2964</v>
      </c>
      <c r="O596" s="23" t="s">
        <v>2980</v>
      </c>
      <c r="P596" s="18"/>
      <c r="Q596" s="22"/>
      <c r="R596" s="18"/>
      <c r="S596" s="18"/>
      <c r="T596" s="18"/>
      <c r="U596" s="18"/>
      <c r="V596" s="18"/>
      <c r="W596" s="18"/>
      <c r="X596" s="22"/>
      <c r="Y596" s="20" t="s">
        <v>2966</v>
      </c>
      <c r="Z596" s="21" t="str">
        <f t="shared" si="1"/>
        <v>{"id":"M3-EyP-1a-E-2-BR","stimulus":"&lt;p&gt;Observe os dados no quadro e complete a tabela de frequências.&lt;/p&gt;&lt;div style=\"border: 3px solid #BEE072; padding: 0.5rem;\"&gt;&lt;table style=\"width: 100%; background: none !important;\"&gt;&lt;tbody&gt;&lt;tr&gt;&lt;td style=\"width: 20%; text-align: center; border: none; background: none !important;\"&gt;{{Q1}}&lt;/td&gt;&lt;td style=\"width: 20%; text-align: center; border: none; background: none !important;\"&gt;{{Q3}}&lt;/td&gt;&lt;td style=\"width: 20%; text-align: center; border: none; background: none !important;\"&gt;{{Q4}}&lt;/td&gt;&lt;td style=\"width: 20%; text-align: center; border: none; background: none !important;\"&gt;{{Q3}}&lt;/td&gt;&lt;td style=\"width: 20%; text-align: center; border: none; background: none !important;\"&gt;{{Q2}}&lt;/td&gt;&lt;/tr&gt;&lt;tr&gt;&lt;td style=\"width: 20%; text-align: center; border: none; background: none !important;\"&gt;{{Q1}}&lt;/td&gt;&lt;td style=\"width: 20%; text-align: center; border: none; background: none !important;\"&gt;{{Q3}}&lt;/td&gt;&lt;td style=\"width: 20%; text-align: center; border: none; background: none !important;\"&gt;{{Q2}}&lt;/td&gt;&lt;td style=\"width: 20%; text-align: center; border: none; background: none !important;\"&gt;{{Q3}}&lt;/td&gt;&lt;td style=\"width: 20%; text-align: center; border: none; background: none !important;\"&gt;{{Q2}}&lt;/td&gt;&lt;/tr&gt;&lt;/tbody&gt;&lt;/table&gt;&lt;/div&gt;","template":"&lt;table style=\"width: 100%;\"&gt;&lt;tbody&gt;&lt;tr&gt;&lt;td style=\"width: 50%; text-align: center; color: black; font-weight: bold; background-color: #BEE072; vertical-align: middle;\"&gt;Valores&lt;/td&gt;&lt;td style=\"width: 50%; text-align: center; color: black; font-weight: bold; background-color: #BEE072; vertical-align: middle;\"&gt;Frequência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center;\"&gt;{{response}}&lt;/td&gt;&lt;/tr&gt;&lt;tr&gt;&lt;td style=\"width: 50%; text-align: center;\"&gt;{{Q4}}&lt;/td&gt;&lt;td style=\"width: 50%; text-align: center;\"&gt;{{response}}&lt;/td&gt;&lt;/tr&gt;&lt;/tbody&gt;&lt;/table&gt;","hint":"&lt;p&gt;A frequência absoluta de um dado é o número de vezes que ele é repetido.&lt;/p&gt;","feedback":"&lt;p&gt;A frequência absoluta é o número que indica a quantidade de vezes que um dado é repetido. Por exemplo, o valor {{Q1}} aparece repetido duas vezes, então sua frequência absoluta é 2.&lt;/p&gt;","seed":{"parameters":[{"name":"Q1","label":null,"min":1,"max":15,"step":1},{"name":"Q2","label":null,"min":1,"max":15,"step":1},{"name":"Q3","label":null,"min":1,"max":15,"step":1},{"name":"Q4","label":null,"min":1,"max":15,"step":1}],"calculated":[{"name":"A1","label":"{{function}}","function":2},{"name":"A2","label":"{{function}}","function":3},{"name":"A3","label":"{{function}}","function":4},{"name":"A4","label":"{{function}}","function":1}],"uniques":true},"algorithm":{"name":"calculateOperation","params":{"method":"equivLiteral","keyboard":"NUMERICAL"}}}</v>
      </c>
      <c r="AA596" s="21" t="s">
        <v>2981</v>
      </c>
      <c r="AB596" s="22" t="str">
        <f t="shared" si="2"/>
        <v>M3-EyP-1a-E-2</v>
      </c>
      <c r="AC596" s="22" t="str">
        <f t="shared" si="3"/>
        <v>M3-EyP-1a-E-2-BR</v>
      </c>
      <c r="AD596" s="20" t="s">
        <v>47</v>
      </c>
      <c r="AE596" s="24"/>
      <c r="AF596" s="9" t="s">
        <v>48</v>
      </c>
      <c r="AG596" s="9"/>
    </row>
    <row r="597" ht="112.5" customHeight="1">
      <c r="A597" s="9" t="s">
        <v>2960</v>
      </c>
      <c r="B597" s="69" t="s">
        <v>2961</v>
      </c>
      <c r="C597" s="43" t="s">
        <v>50</v>
      </c>
      <c r="D597" s="10" t="s">
        <v>36</v>
      </c>
      <c r="E597" s="11"/>
      <c r="F597" s="23" t="s">
        <v>2982</v>
      </c>
      <c r="G597" s="23"/>
      <c r="H597" s="34"/>
      <c r="I597" s="24" t="s">
        <v>38</v>
      </c>
      <c r="J597" s="24" t="s">
        <v>92</v>
      </c>
      <c r="K597" s="25" t="s">
        <v>2983</v>
      </c>
      <c r="L597" s="25" t="s">
        <v>2984</v>
      </c>
      <c r="M597" s="43" t="s">
        <v>42</v>
      </c>
      <c r="N597" s="66" t="s">
        <v>2964</v>
      </c>
      <c r="O597" s="23" t="s">
        <v>2985</v>
      </c>
      <c r="P597" s="18"/>
      <c r="Q597" s="22"/>
      <c r="R597" s="18"/>
      <c r="S597" s="18"/>
      <c r="T597" s="18"/>
      <c r="U597" s="18"/>
      <c r="V597" s="18"/>
      <c r="W597" s="18"/>
      <c r="X597" s="22"/>
      <c r="Y597" s="20" t="s">
        <v>2966</v>
      </c>
      <c r="Z597" s="21" t="str">
        <f t="shared" si="1"/>
        <v>{"id":"M3-EyP-1a-E-3-BR","stimulus":"&lt;p&gt;Observe os dados no quadro e complete a tabela de frequências.&lt;/p&gt;&lt;div style=\"border: 3px solid #BEE072; padding: 0.5rem;\"&gt;&lt;table style=\"width: 100%; background: none !important;\"&gt;&lt;tbody&gt;&lt;tr&gt;&lt;td style=\"width: 20%; text-align: center; border: none; background: none !important;\"&gt;{{Q4}}&lt;/td&gt;&lt;td style=\"width: 20%; text-align: center; border: none; background: none !important;\"&gt;{{Q3}}&lt;/td&gt;&lt;td style=\"width: 20%; text-align: center; border: none; background: none !important;\"&gt;{{Q4}}&lt;/td&gt;&lt;td style=\"width: 20%; text-align: center; border: none; background: none !important;\"&gt;{{Q3}}&lt;/td&gt;&lt;td style=\"width: 20%; text-align: center; border: none; background: none !important;\"&gt;{{Q2}}&lt;/td&gt;&lt;/tr&gt;&lt;tr&gt;&lt;td style=\"width: 20%; text-align: center; border: none; background: none !important;\"&gt;{{Q3}}&lt;/td&gt;&lt;td style=\"width: 20%; text-align: center; border: none; background: none !important;\"&gt;{{Q3}}&lt;/td&gt;&lt;td style=\"width: 20%; text-align: center; border: none; background: none !important;\"&gt;{{Q2}}&lt;/td&gt;&lt;td style=\"width: 20%; text-align: center; border: none; background: none !important;\"&gt;{{Q3}}&lt;/td&gt;&lt;td style=\"width: 20%; text-align: center; border: none; background: none !important;\"&gt;{{Q1}}&lt;/td&gt;&lt;/tr&gt;&lt;/tbody&gt;&lt;/table&gt;&lt;/div&gt;","template":"&lt;table style=\"width: 100%;\"&gt;&lt;tbody&gt;&lt;tr&gt;&lt;td style=\"width: 50%; text-align: center; color: black; font-weight: bold; background-color: #BEE072; vertical-align: middle;\"&gt;Valores&lt;/td&gt;&lt;td style=\"width: 50%; text-align: center; color: black; font-weight: bold; background-color: #BEE072; vertical-align: middle;\"&gt;Frequência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center;\"&gt;{{response}}&lt;/td&gt;&lt;/tr&gt;&lt;tr&gt;&lt;td style=\"width: 50%; text-align: center;\"&gt;{{Q4}}&lt;/td&gt;&lt;td style=\"width: 50%; text-align: center;\"&gt;{{response}}&lt;/td&gt;&lt;/tr&gt;&lt;/tbody&gt;&lt;/table&gt;","hint":"&lt;p&gt;A frequência absoluta de um dado é o número de vezes que ele é repetido.&lt;/p&gt;","feedback":"&lt;p&gt;A frequência absoluta é o número que indica a quantidade de vezes que um dado é repetido. Por exemplo, o valor {{Q1}} aparece repetido uma vez, então sua frequência absoluta é 1.&lt;/p&gt;","seed":{"parameters":[{"name":"Q1","label":null,"min":1,"max":15,"step":1},{"name":"Q2","label":null,"min":1,"max":15,"step":1},{"name":"Q3","label":null,"min":1,"max":15,"step":1},{"name":"Q4","label":null,"min":1,"max":15,"step":1}],"calculated":[{"name":"A1","label":"{{function}}","function":1},{"name":"A2","label":"{{function}}","function":2},{"name":"A3","label":"{{function}}","function":5},{"name":"A4","label":"{{function}}","function":2}],"uniques":true},"algorithm":{"name":"calculateOperation","params":{"method":"equivLiteral","keyboard":"NUMERICAL"}}}</v>
      </c>
      <c r="AA597" s="21" t="s">
        <v>2986</v>
      </c>
      <c r="AB597" s="22" t="str">
        <f t="shared" si="2"/>
        <v>M3-EyP-1a-E-3</v>
      </c>
      <c r="AC597" s="22" t="str">
        <f t="shared" si="3"/>
        <v>M3-EyP-1a-E-3-BR</v>
      </c>
      <c r="AD597" s="20" t="s">
        <v>47</v>
      </c>
      <c r="AE597" s="24"/>
      <c r="AF597" s="9" t="s">
        <v>48</v>
      </c>
      <c r="AG597" s="9"/>
    </row>
    <row r="598" ht="112.5" customHeight="1">
      <c r="A598" s="9" t="s">
        <v>2960</v>
      </c>
      <c r="B598" s="69" t="s">
        <v>2961</v>
      </c>
      <c r="C598" s="9" t="s">
        <v>68</v>
      </c>
      <c r="D598" s="10" t="s">
        <v>36</v>
      </c>
      <c r="E598" s="11"/>
      <c r="F598" s="23" t="s">
        <v>2987</v>
      </c>
      <c r="G598" s="23"/>
      <c r="H598" s="34"/>
      <c r="I598" s="24" t="s">
        <v>38</v>
      </c>
      <c r="J598" s="24" t="s">
        <v>92</v>
      </c>
      <c r="K598" s="25" t="s">
        <v>2988</v>
      </c>
      <c r="L598" s="25" t="s">
        <v>2989</v>
      </c>
      <c r="M598" s="43" t="s">
        <v>42</v>
      </c>
      <c r="N598" s="66" t="s">
        <v>2964</v>
      </c>
      <c r="O598" s="23" t="s">
        <v>2990</v>
      </c>
      <c r="P598" s="18"/>
      <c r="Q598" s="22"/>
      <c r="R598" s="18"/>
      <c r="S598" s="18"/>
      <c r="T598" s="18"/>
      <c r="U598" s="18"/>
      <c r="V598" s="18"/>
      <c r="W598" s="18"/>
      <c r="X598" s="22"/>
      <c r="Y598" s="20" t="s">
        <v>2966</v>
      </c>
      <c r="Z598" s="21" t="str">
        <f t="shared" si="1"/>
        <v>{"id":"M3-EyP-1a-A-1-BR","stimulus":"&lt;p&gt;Um oftalmologista registrou a cor dos olhos de seus pacientes. Observe os dados e complete a tabela de frequências.&lt;/p&gt;&lt;div style=\"border: 3px solid #9FC1FD; padding: 0.5rem;\"&gt;&lt;table style=\"width: 100%; background: none !important;\"&gt;&lt;tbody&gt;&lt;tr&gt;&lt;td style=\"width: 25%; text-align: center; border: none; background: none !important;\"&gt;{{Q1}}&lt;/td&gt;&lt;td style=\"width: 25%; text-align: center; border: none; background: none !important;\"&gt;{{Q2}}&lt;/td&gt;&lt;td style=\"width: 25%; text-align: center; border: none; background: none !important;\"&gt;{{Q1}}&lt;/td&gt;&lt;td style=\"width: 25%; text-align: center; border: none; background: none !important;\"&gt;{{Q3}}&lt;/td&gt;&lt;/tr&gt;&lt;tr&gt;&lt;td style=\"width: 25%; text-align: center; border: none; background: none !important;\"&gt;{{Q1}}&lt;/td&gt;&lt;td style=\"width: 25%; text-align: center; border: none; background: none !important;\"&gt;{{Q1}}&lt;/td&gt;&lt;td style=\"width: 25%; text-align: center; border: none; background: none !important;\"&gt;{{Q2}}&lt;/td&gt;&lt;td style=\"width: 25%; text-align: center; border: none; background: none !important;\"&gt;{{Q2}}&lt;/td&gt;&lt;/tr&gt;&lt;tr&gt;&lt;td style=\"width: 25%; text-align: center; border: none; background: none !important;\"&gt;{{Q1}}&lt;/td&gt;&lt;td style=\"width: 25%; text-align: center; border: none; background: none !important;\"&gt;{{Q3}}&lt;/td&gt;&lt;td style=\"width: 25%; text-align: center; border: none; background: none !important;\"&gt;{{Q3}}&lt;/td&gt;&lt;td style=\"width: 25%; text-align: center; border: none; background: none !important;\"&gt;{{Q3}}&lt;/td&gt;&lt;/tr&gt;&lt;tr&gt;&lt;td style=\"width: 25%; text-align: center; border: none; background: none !important;\"&gt;{{Q1}}&lt;/td&gt;&lt;td style=\"width: 25%; text-align: center; border: none; background: none !important;\"&gt;{{Q1}}&lt;/td&gt;&lt;td style=\"width: 25%; text-align: center; border: none; background: none !important;\"&gt;{{Q1}}&lt;/td&gt;&lt;td style=\"width: 25%; text-align: center; border: none; background: none !important;\"&gt;{{Q2}}&lt;/td&gt;&lt;/tr&gt;&lt;/tbody&gt;&lt;/table&gt;&lt;/div&gt;","template":"&lt;table style=\"width: 100%;\"&gt;&lt;tbody&gt;&lt;tr&gt;&lt;td style=\"width: 50%; text-align: center; color: white; font-weight: bold; background-color: #9FC1FD; vertical-align: middle;\"&gt;Cor dos olhos&lt;/td&gt;&lt;td style=\"width: 50%; text-align: center; color: white; font-weight: bold; background-color: #9FC1FD; vertical-align: middle;\"&gt;Frequência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center;\"&gt;{{response}}&lt;/td&gt;&lt;/tbody&gt;&lt;/table&gt;","hint":"&lt;p&gt;A frequência absoluta de um dado é o número de vezes que ele é repetido.&lt;/p&gt;","feedback":"&lt;p&gt;A frequência absoluta é o número que indica a quantidade de vezes que um dado é repetido. Por exemplo, o valor &lt;i&gt;{{Q1}}&lt;/i&gt; aparece repetido oito vezes, então sua frequência absoluta é 8.&lt;/p&gt;","seed":{"parameters":[{"name":"Q1","label":null,"list":["Azuis","Castanhos","Verdes"]},{"name":"Q2","label":null,"list":["Azuis","Castanhos","Verdes"]},{"name":"Q3","label":null,"list":["Azuis","Castanhos","Verdes"]}],"calculated":[{"name":"A1","label":"{{function}}","function":"8"},{"name":"A2","label":"{{function}}","function":"4"},{"name":"A3","label":"{{function}}","function":"4"}],"uniques":true},"algorithm":{"name":"calculateOperation","params":{"method":"equivLiteral","keyboard":"NUMERICAL"}}}</v>
      </c>
      <c r="AA598" s="21" t="s">
        <v>2991</v>
      </c>
      <c r="AB598" s="22" t="str">
        <f t="shared" si="2"/>
        <v>M3-EyP-1a-A-1</v>
      </c>
      <c r="AC598" s="22" t="str">
        <f t="shared" si="3"/>
        <v>M3-EyP-1a-A-1-BR</v>
      </c>
      <c r="AD598" s="20" t="s">
        <v>47</v>
      </c>
      <c r="AE598" s="24"/>
      <c r="AF598" s="9" t="s">
        <v>48</v>
      </c>
      <c r="AG598" s="9"/>
    </row>
    <row r="599" ht="112.5" customHeight="1">
      <c r="A599" s="9" t="s">
        <v>2960</v>
      </c>
      <c r="B599" s="69" t="s">
        <v>2961</v>
      </c>
      <c r="C599" s="43" t="s">
        <v>68</v>
      </c>
      <c r="D599" s="10" t="s">
        <v>36</v>
      </c>
      <c r="E599" s="11"/>
      <c r="F599" s="23" t="s">
        <v>2992</v>
      </c>
      <c r="G599" s="23"/>
      <c r="H599" s="57"/>
      <c r="I599" s="43" t="s">
        <v>38</v>
      </c>
      <c r="J599" s="43" t="s">
        <v>92</v>
      </c>
      <c r="K599" s="23" t="s">
        <v>2993</v>
      </c>
      <c r="L599" s="66" t="s">
        <v>2994</v>
      </c>
      <c r="M599" s="43" t="s">
        <v>42</v>
      </c>
      <c r="N599" s="66" t="s">
        <v>2964</v>
      </c>
      <c r="O599" s="23" t="s">
        <v>2995</v>
      </c>
      <c r="P599" s="18"/>
      <c r="Q599" s="22"/>
      <c r="R599" s="18"/>
      <c r="S599" s="18"/>
      <c r="T599" s="18"/>
      <c r="U599" s="18"/>
      <c r="V599" s="18"/>
      <c r="W599" s="18"/>
      <c r="X599" s="22"/>
      <c r="Y599" s="20" t="s">
        <v>2966</v>
      </c>
      <c r="Z599" s="21" t="str">
        <f t="shared" si="1"/>
        <v>{"id":"M3-EyP-1a-A-2-BR","stimulus":"&lt;p&gt;César fez uma pesquisa com seus amigos para descobrir qual era a bebida preferida de cada um deles no café da manhã. Observe os dados e complete a tabela de frequências.&lt;/p&gt;&lt;div style=\"border: 3px solid #FEA487; padding: 0.5rem;\"&gt;&lt;table style=\"width: 100%; background: none !important;\"&gt;&lt;tbody&gt;&lt;tr&gt;&lt;td style=\"width: 25%; text-align: center; border: none; background: none !important;\"&gt;{{Q1}}&lt;/td&gt;&lt;td style=\"width: 25%; text-align: center; border: none; background: none !important;\"&gt;{{Q1}}&lt;/td&gt;&lt;td style=\"width: 25%; text-align: center; border: none; background: none !important;\"&gt;{{Q2}}&lt;/td&gt;&lt;td style=\"width: 25%; text-align: center; border: none; background: none !important;\"&gt;{{Q3}}&lt;/td&gt;&lt;/tr&gt;&lt;tr&gt;&lt;td style=\"width: 25%; text-align: center; border: none; background: none !important;\"&gt;{{Q2}}&lt;/td&gt;&lt;td style=\"width: 25%; text-align: center; border: none; background: none !important;\"&gt;{{Q1}}&lt;/td&gt;&lt;td style=\"width: 25%; text-align: center; border: none; background: none !important;\"&gt;{{Q2}}&lt;/td&gt;&lt;td style=\"width: 25%; text-align: center; border: none; background: none !important;\"&gt;{{Q2}}&lt;/td&gt;&lt;/tr&gt;&lt;tr&gt;&lt;td style=\"width: 25%; text-align: center; border: none; background: none !important;\"&gt;{{Q2}}&lt;/td&gt;&lt;td style=\"width: 25%; text-align: center; border: none; background: none !important;\"&gt;{{Q2}}&lt;/td&gt;&lt;td style=\"width: 25%; text-align: center; border: none; background: none !important;\"&gt;{{Q1}}&lt;/td&gt;&lt;td style=\"width: 25%; text-align: center; border: none; background: none !important;\"&gt;{{Q3}}&lt;/td&gt;&lt;/tr&gt;&lt;tr&gt;&lt;td style=\"width: 25%; text-align: center; border: none; background: none !important;\"&gt;{{Q1}}&lt;/td&gt;&lt;td style=\"width: 25%; text-align: center; border: none; background: none !important;\"&gt;{{Q2}}&lt;/td&gt;&lt;td style=\"width: 25%; text-align: center; border: none; background: none !important;\"&gt;{{Q3}}&lt;/td&gt;&lt;td style=\"width: 25%; text-align: center; border: none; background: none !important;\"&gt;{{Q3}}&lt;/td&gt;&lt;/tr&gt;&lt;/tbody&gt;&lt;/table&gt;&lt;/div&gt;","template":"&lt;table style=\"width: 100%;\"&gt;&lt;tbody&gt;&lt;tr&gt;&lt;td style=\"width: 50%; text-align: center; color: white; font-weight: bold; background-color: #FEA487; vertical-align: middle;\"&gt;Bebida&lt;/td&gt;&lt;td style=\"width: 50%; text-align: center; color: white; font-weight: bold; background-color: #FEA487; vertical-align: middle;\"&gt;Frequência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center;\"&gt;{{response}}&lt;/td&gt;&lt;/tbody&gt;&lt;/table&gt;","hint":"&lt;p&gt;A frequência absoluta de um dado é o número de vezes que ele é repetido.&lt;/p&gt;","feedback":"&lt;p&gt;A frequência absoluta é o número que indica a quantidade de vezes que um dado é repetido. Por exemplo, o valor &lt;i&gt;{{Q1}}&lt;/i&gt; aparece repetido cinco vezes, então sua frequência absoluta é 5.&lt;/p&gt;","seed":{"parameters":[{"name":"Q1","label":null,"list":["Chá","Café","Leite"]},{"name":"Q2","label":null,"list":["Chá","Café","Leite"]},{"name":"Q3","label":null,"list":["Chá","Café","Leite"]}],"calculated":[{"name":"A1","label":"{{function}}","function":"5"},{"name":"A2","label":"{{function}}","function":"7"},{"name":"A3","label":"{{function}}","function":"4"}],"uniques":true},"algorithm":{"name":"calculateOperation","params":{"method":"equivLiteral","keyboard":"NUMERICAL"}}}</v>
      </c>
      <c r="AA599" s="21" t="s">
        <v>2996</v>
      </c>
      <c r="AB599" s="22" t="str">
        <f t="shared" si="2"/>
        <v>M3-EyP-1a-A-2</v>
      </c>
      <c r="AC599" s="22" t="str">
        <f t="shared" si="3"/>
        <v>M3-EyP-1a-A-2-BR</v>
      </c>
      <c r="AD599" s="20" t="s">
        <v>47</v>
      </c>
      <c r="AE599" s="24"/>
      <c r="AF599" s="9" t="s">
        <v>48</v>
      </c>
      <c r="AG599" s="9"/>
    </row>
    <row r="600" ht="112.5" customHeight="1">
      <c r="A600" s="9" t="s">
        <v>2960</v>
      </c>
      <c r="B600" s="69" t="s">
        <v>2961</v>
      </c>
      <c r="C600" s="43" t="s">
        <v>68</v>
      </c>
      <c r="D600" s="10" t="s">
        <v>36</v>
      </c>
      <c r="E600" s="24"/>
      <c r="F600" s="23" t="s">
        <v>2997</v>
      </c>
      <c r="G600" s="23"/>
      <c r="H600" s="57"/>
      <c r="I600" s="43" t="s">
        <v>38</v>
      </c>
      <c r="J600" s="43" t="s">
        <v>92</v>
      </c>
      <c r="K600" s="23" t="s">
        <v>2998</v>
      </c>
      <c r="L600" s="66" t="s">
        <v>2999</v>
      </c>
      <c r="M600" s="43" t="s">
        <v>42</v>
      </c>
      <c r="N600" s="66" t="s">
        <v>2964</v>
      </c>
      <c r="O600" s="23" t="s">
        <v>3000</v>
      </c>
      <c r="P600" s="75"/>
      <c r="Q600" s="43"/>
      <c r="R600" s="75"/>
      <c r="S600" s="75"/>
      <c r="T600" s="75"/>
      <c r="U600" s="75"/>
      <c r="V600" s="75"/>
      <c r="W600" s="75"/>
      <c r="X600" s="43"/>
      <c r="Y600" s="9" t="s">
        <v>2966</v>
      </c>
      <c r="Z600" s="21" t="str">
        <f t="shared" si="1"/>
        <v>{"id":"M3-EyP-1a-A-3-BR","stimulus":"&lt;p&gt;No quadro a seguir estão as notas de um teste de Matemática de uma turma de 3º ano do Ensino Fundamental. A partir dos dados, complete a tabela de frequências.&lt;/p&gt;&lt;div style=\"border: 3px solid #C77CB7; padding: 0.5rem;\"&gt;&lt;table style=\"width: 100%; background: none !important;\"&gt;&lt;tbody&gt;&lt;tr&gt;&lt;td style=\"width: 25%; text-align: center; border: none; background: none !important;\"&gt;{{Q1}}&lt;/td&gt;&lt;td style=\"width: 25%; text-align: center; border: none; background: none !important;\"&gt;{{Q2}}&lt;/td&gt;&lt;td style=\"width: 25%; text-align: center; border: none; background: none !important;\"&gt;{{Q3}}&lt;/td&gt;&lt;td style=\"width: 25%; text-align: center; border: none; background: none !important;\"&gt;{{Q2}}&lt;/td&gt;&lt;/tr&gt;&lt;tr&gt;&lt;td style=\"width: 25%; text-align: center; border: none; background: none !important;\"&gt;{{Q2}}&lt;/td&gt;&lt;td style=\"width: 25%; text-align: center; border: none; background: none !important;\"&gt;{{Q1}}&lt;/td&gt;&lt;td style=\"width: 25%; text-align: center; border: none; background: none !important;\"&gt;{{Q3}}&lt;/td&gt;&lt;td style=\"width: 25%; text-align: center; border: none; background: none !important;\"&gt;{{Q2}}&lt;/td&gt;&lt;/tr&gt;&lt;tr&gt;&lt;td style=\"width: 25%; text-align: center; border: none; background: none !important;\"&gt;{{Q1}}&lt;/td&gt;&lt;td style=\"width: 25%; text-align: center; border: none; background: none !important;\"&gt;{{Q2}}&lt;/td&gt;&lt;td style=\"width: 25%; text-align: center; border: none; background: none !important;\"&gt;{{Q2}}&lt;/td&gt;&lt;td style=\"width: 25%; text-align: center; border: none; background: none !important;\"&gt;{{Q3}}&lt;/td&gt;&lt;/tr&gt;&lt;tr&gt;&lt;td style=\"width: 25%; text-align: center; border: none; background: none !important;\"&gt;{{Q2}}&lt;/td&gt;&lt;td style=\"width: 25%; text-align: center; border: none; background: none !important;\"&gt;{{Q3}}&lt;/td&gt;&lt;td style=\"width: 25%; text-align: center; border: none; background: none !important;\"&gt;{{Q3}}&lt;/td&gt;&lt;td style=\"width: 25%; text-align: center; border: none; background: none !important;\"&gt;{{Q1}}&lt;/td&gt;&lt;/tr&gt;&lt;/tbody&gt;&lt;/table&gt;&lt;/div&gt;","template":"&lt;table style=\"width: 100%;\"&gt;&lt;tbody&gt;&lt;tr&gt;&lt;td style=\"width: 50%; text-align: center; color: white; font-weight: bold; background-color: #C77CB7; vertical-align: middle;\"&gt;Nota&lt;/td&gt;&lt;td style=\"width: 50%; text-align: center; color: white; font-weight: bold; background-color: #C77CB7; vertical-align: middle;\"&gt;Frequência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center;\"&gt;{{response}}&lt;/td&gt;&lt;/tbody&gt;&lt;/table&gt;","hint":"&lt;p&gt;A frequência absoluta de um dado é o número de vezes que ele é repetido.&lt;/p&gt;","feedback":"&lt;p&gt;A frequência absoluta é o número que indica a quantidade de vezes que um dado é repetido. Por exemplo, o valor {{Q1}} aparece repetido quatro vezes, então sua frequência absoluta é 4.&lt;/p&gt;","seed":{"parameters":[{"name":"Q1","label":null,"min":5,"max":10,"step":1},{"name":"Q2","label":null,"min":5,"max":10,"step":1},{"name":"Q3","label":null,"min":5,"max":10,"step":1}],"calculated":[{"name":"A1","label":"{{function}}","function":"4"},{"name":"A2","label":"{{function}}","function":"7"},{"name":"A3","label":"{{function}}","function":"5"}],"uniques":true},"algorithm":{"name":"calculateOperation","params":{"method":"equivLiteral","keyboard":"NUMERICAL"}}}</v>
      </c>
      <c r="AA600" s="21" t="s">
        <v>3001</v>
      </c>
      <c r="AB600" s="22" t="str">
        <f t="shared" si="2"/>
        <v>M3-EyP-1a-A-3</v>
      </c>
      <c r="AC600" s="22" t="str">
        <f t="shared" si="3"/>
        <v>M3-EyP-1a-A-3-BR</v>
      </c>
      <c r="AD600" s="20" t="s">
        <v>47</v>
      </c>
      <c r="AE600" s="24"/>
      <c r="AF600" s="9" t="s">
        <v>48</v>
      </c>
      <c r="AG600" s="9"/>
    </row>
    <row r="601" ht="112.5" customHeight="1">
      <c r="A601" s="9" t="s">
        <v>3002</v>
      </c>
      <c r="B601" s="69" t="s">
        <v>3003</v>
      </c>
      <c r="C601" s="43" t="s">
        <v>35</v>
      </c>
      <c r="D601" s="9" t="s">
        <v>36</v>
      </c>
      <c r="E601" s="11"/>
      <c r="F601" s="12" t="s">
        <v>3004</v>
      </c>
      <c r="G601" s="12"/>
      <c r="H601" s="8"/>
      <c r="I601" s="11" t="s">
        <v>3005</v>
      </c>
      <c r="J601" s="11" t="s">
        <v>1938</v>
      </c>
      <c r="K601" s="66"/>
      <c r="L601" s="13" t="s">
        <v>3006</v>
      </c>
      <c r="M601" s="11" t="s">
        <v>42</v>
      </c>
      <c r="N601" s="27" t="s">
        <v>3007</v>
      </c>
      <c r="O601" s="8" t="s">
        <v>3008</v>
      </c>
      <c r="P601" s="18"/>
      <c r="Q601" s="22"/>
      <c r="R601" s="18"/>
      <c r="S601" s="18"/>
      <c r="T601" s="18"/>
      <c r="U601" s="18"/>
      <c r="V601" s="18"/>
      <c r="W601" s="18"/>
      <c r="X601" s="22"/>
      <c r="Y601" s="20" t="s">
        <v>2966</v>
      </c>
      <c r="Z601" s="21" t="str">
        <f t="shared" si="1"/>
        <v>{"id":"M3-EyP-5a-I-1-BR","stimulus":"&lt;p&gt;Escolha quais dos seguintes valores são numéricos.&lt;/p&gt;","feedback":"&lt;p&gt;Os dados numéricos representam quantidades, ao contrário dos dados não numéricos. Por exemplo, a altura de um animal é &lt;b&gt;numérica&lt;/b&gt; porque só pode ser descrita com números.&lt;/p&gt;","hint":"&lt;p&gt;Os dados numéricos representam quantidades, ao contrário dos dados não numéricos.&lt;/p&gt;","seed":{"parameters":[{"name":"Q1","list":["A altura de uma criança","Os pontos obtidos em um jogo","A idade de uma pessoa","A quantidade de seguidores de um &lt;i&gt;influencer&lt;/i&gt;","O número de biscoitos em um pacote","A quantidade de peixes em um aquário","O preço de um videogame"]},{"name":"Q2","list":["A distância entre dua cidades","O preço de um celular","O número de pessoas que participam de um evento","O número de visitas a uma plataforma de vídeos","O tempo de duração de uma corrida de bicicleta?"]},{"name":"Q3","list":["O cheiro de um perfume","O sabor de um sorvete","A cor dos olhos","O cheiro das flores","O sabor de uma fruta","O doce favorito de uma criança","O tipo de tecido usado em um vestido de noiva","A cor de um cabelo","O tempero que dá sabor a um prato"]}],"calculated":[{"name":"A1","label":"{{Q1}}"},{"name":"A2","label":"{{Q2}}"},{"name":"A3","label":"{{Q3}}","incorrect":true}],"uniques":true},"algorithm":{"name":"trueFalse","template":"Multiple choice – multiple response","params":{"countCorrect":2,"countIncorrect":1,"showCheckIcon":true
        }
    }
}</v>
      </c>
      <c r="AA601" s="21" t="s">
        <v>3009</v>
      </c>
      <c r="AB601" s="22" t="str">
        <f t="shared" si="2"/>
        <v>M3-EyP-5a-I-1</v>
      </c>
      <c r="AC601" s="22" t="str">
        <f t="shared" si="3"/>
        <v>M3-EyP-5a-I-1-BR</v>
      </c>
      <c r="AD601" s="20" t="s">
        <v>47</v>
      </c>
      <c r="AE601" s="24"/>
      <c r="AF601" s="9" t="s">
        <v>48</v>
      </c>
      <c r="AG601" s="9"/>
    </row>
    <row r="602" ht="112.5" customHeight="1">
      <c r="A602" s="9" t="s">
        <v>3002</v>
      </c>
      <c r="B602" s="69" t="s">
        <v>3003</v>
      </c>
      <c r="C602" s="43" t="s">
        <v>35</v>
      </c>
      <c r="D602" s="9" t="s">
        <v>36</v>
      </c>
      <c r="E602" s="11"/>
      <c r="F602" s="12" t="s">
        <v>3010</v>
      </c>
      <c r="G602" s="12"/>
      <c r="H602" s="8"/>
      <c r="I602" s="11" t="s">
        <v>3005</v>
      </c>
      <c r="J602" s="11" t="s">
        <v>1938</v>
      </c>
      <c r="K602" s="66"/>
      <c r="L602" s="13" t="s">
        <v>3011</v>
      </c>
      <c r="M602" s="11" t="s">
        <v>42</v>
      </c>
      <c r="N602" s="27" t="s">
        <v>3007</v>
      </c>
      <c r="O602" s="8" t="s">
        <v>3012</v>
      </c>
      <c r="P602" s="18"/>
      <c r="Q602" s="22"/>
      <c r="R602" s="18"/>
      <c r="S602" s="18"/>
      <c r="T602" s="18"/>
      <c r="U602" s="18"/>
      <c r="V602" s="18"/>
      <c r="W602" s="18"/>
      <c r="X602" s="22"/>
      <c r="Y602" s="20" t="s">
        <v>2966</v>
      </c>
      <c r="Z602" s="21" t="str">
        <f t="shared" si="1"/>
        <v>{"id":"M3-EyP-5a-I-2-BR","stimulus":"&lt;p&gt;Escolha quais dos seguintes valores não são numéricos.&lt;/p&gt;","feedback":"&lt;p&gt;Os dados numéricos representam quantidades, ao contrário dos dados não numéricos. Por exemplo, a cor de cabelo é uma variável &lt;b&gt;não numérica&lt;/b&gt; porque pode ser descrita como &lt;i&gt;loiro&lt;/i&gt; ou &lt;i&gt;castanho&lt;/i&gt;, mas não pode ser &lt;i&gt;três &lt;/i&gt; nem &lt;i&gt;dez.&lt;/i&gt;&lt;/p&gt;","hint":"&lt;p&gt;Os dados numéricos representam quantidades, ao contrário dos dados não numéricos.&lt;/p&gt;","seed":{"parameters":[{"name":"Q1","list":["A cor de um lápis.","O sabor de um sorvete.","A cor de um carro.","O formato de uma toalha de mesa.","O sabor de um suco."]},{"name":"Q2","list":["O cheiro de um perfume.","A cor dos olhos.","O cheiro das flores.","O sabor de uma fruta.","O doce favorito de uma criança.","O tipo de tecido usado em um vestido de noiva.","A cor de um cabelo.","O tempero que dá sabor a um prato."]},{"name":"Q3","list":["A altura de uma criança.","Os pontos obtidos em um jogo.","A idade de uma pessoa.","A quantidade de seguidores de um &lt;i&gt;influencer&lt;/i&gt;.","O número de biscoitos em um pacote.","A quantidade de peixes em um aquário.","O preço de um videogame."]}],"calculated":[{"name":"A1","label":"{{Q1}}"},{"name":"A2","label":"{{Q2}}"},{"name":"A3","label":"{{Q3}}","incorrect":true}],"uniques":true},"algorithm":{"name":"trueFalse","template":"Multiple choice – multiple response","params":{"countCorrect":2,"countIncorrect":1,"showCheckIcon":true
        }
    }
}</v>
      </c>
      <c r="AA602" s="21" t="s">
        <v>3013</v>
      </c>
      <c r="AB602" s="22" t="str">
        <f t="shared" si="2"/>
        <v>M3-EyP-5a-I-2</v>
      </c>
      <c r="AC602" s="22" t="str">
        <f t="shared" si="3"/>
        <v>M3-EyP-5a-I-2-BR</v>
      </c>
      <c r="AD602" s="20" t="s">
        <v>47</v>
      </c>
      <c r="AE602" s="24"/>
      <c r="AF602" s="9" t="s">
        <v>48</v>
      </c>
      <c r="AG602" s="9"/>
    </row>
    <row r="603" ht="112.5" customHeight="1">
      <c r="A603" s="9" t="s">
        <v>3002</v>
      </c>
      <c r="B603" s="69" t="s">
        <v>3003</v>
      </c>
      <c r="C603" s="43" t="s">
        <v>50</v>
      </c>
      <c r="D603" s="10" t="s">
        <v>36</v>
      </c>
      <c r="E603" s="11"/>
      <c r="F603" s="13" t="s">
        <v>3014</v>
      </c>
      <c r="G603" s="13"/>
      <c r="H603" s="12"/>
      <c r="I603" s="11" t="s">
        <v>38</v>
      </c>
      <c r="J603" s="11" t="s">
        <v>52</v>
      </c>
      <c r="K603" s="13" t="s">
        <v>3015</v>
      </c>
      <c r="L603" s="12" t="s">
        <v>3016</v>
      </c>
      <c r="M603" s="11" t="s">
        <v>42</v>
      </c>
      <c r="N603" s="8" t="s">
        <v>3017</v>
      </c>
      <c r="O603" s="8" t="s">
        <v>3018</v>
      </c>
      <c r="P603" s="18"/>
      <c r="Q603" s="22"/>
      <c r="R603" s="18"/>
      <c r="S603" s="18"/>
      <c r="T603" s="18"/>
      <c r="U603" s="18"/>
      <c r="V603" s="18"/>
      <c r="W603" s="18"/>
      <c r="X603" s="19"/>
      <c r="Y603" s="20" t="s">
        <v>2966</v>
      </c>
      <c r="Z603" s="21" t="str">
        <f t="shared" si="1"/>
        <v>{"id":"M3-EyP-5a-E-1-BR","stimulus":"&lt;p&gt;Que tipo de variável estatística é: &lt;i&gt;{{Q1}}? &lt;/i&gt;É uma variável qualitativa ou quantitativa?&lt;/p&gt;","template":"&lt;p&gt;É uma variável {{response}}.&lt;/p&gt;","hint":"&lt;p&gt;Variáveis ​​quantitativas representam quantidades, enquanto variáveis ​​qualitativas não.&lt;/p&gt;","feedback":"&lt;p&gt;Variáveis ​​quantitativas representam quantidades, enquanto variáveis ​​qualitativas não.&lt;/p&gt;","seed":{"parameters":[{"name":"Q1","label":null,"list":["O número de episódios em uma série","O número de páginas de um livro","Os dias que faltam até um aniversário","O número de doces em um pacote","A altura das árvores em um parque","As velas em um bolo","A idade dos alunos de um curso","O número de lápis de cor em um estojo","O número de pessoas em uma sala de cinema","O número de carros em um estacionamento","O tempo que um ônibus leva para fazer um trajeto"]}],"calculated":[{"name":"A1","label":"quantitativa","function":""}],"uniques":true},"algorithm":{"name":"calculateOperation","template":"Cloze with text"}}</v>
      </c>
      <c r="AA603" s="28" t="s">
        <v>3019</v>
      </c>
      <c r="AB603" s="22" t="str">
        <f t="shared" si="2"/>
        <v>M3-EyP-5a-E-1</v>
      </c>
      <c r="AC603" s="22" t="str">
        <f t="shared" si="3"/>
        <v>M3-EyP-5a-E-1-BR</v>
      </c>
      <c r="AD603" s="20" t="s">
        <v>47</v>
      </c>
      <c r="AE603" s="9"/>
      <c r="AF603" s="9" t="s">
        <v>48</v>
      </c>
      <c r="AG603" s="9"/>
    </row>
    <row r="604" ht="112.5" customHeight="1">
      <c r="A604" s="9" t="s">
        <v>3002</v>
      </c>
      <c r="B604" s="69" t="s">
        <v>3003</v>
      </c>
      <c r="C604" s="43" t="s">
        <v>50</v>
      </c>
      <c r="D604" s="10" t="s">
        <v>36</v>
      </c>
      <c r="E604" s="11"/>
      <c r="F604" s="13" t="s">
        <v>3014</v>
      </c>
      <c r="G604" s="13"/>
      <c r="H604" s="12"/>
      <c r="I604" s="11" t="s">
        <v>38</v>
      </c>
      <c r="J604" s="11" t="s">
        <v>52</v>
      </c>
      <c r="K604" s="13" t="s">
        <v>3020</v>
      </c>
      <c r="L604" s="12" t="s">
        <v>3021</v>
      </c>
      <c r="M604" s="11" t="s">
        <v>42</v>
      </c>
      <c r="N604" s="8" t="s">
        <v>3017</v>
      </c>
      <c r="O604" s="8" t="s">
        <v>3022</v>
      </c>
      <c r="P604" s="18"/>
      <c r="Q604" s="22"/>
      <c r="R604" s="18"/>
      <c r="S604" s="18"/>
      <c r="T604" s="18"/>
      <c r="U604" s="18"/>
      <c r="V604" s="18"/>
      <c r="W604" s="18"/>
      <c r="X604" s="19"/>
      <c r="Y604" s="20" t="s">
        <v>2966</v>
      </c>
      <c r="Z604" s="21" t="str">
        <f t="shared" si="1"/>
        <v>{"id":"M3-EyP-5a-E-2-BR","stimulus":"&lt;p&gt;Que tipo de variável estatística é: &lt;i&gt;{{Q1}}? &lt;/i&gt;É uma variável qualitativa ou quantitativa?&lt;/p&gt;","template":"&lt;p&gt;É uma variável {{response}}.&lt;/p&gt;","hint":"&lt;p&gt;Variáveis ​​quantitativas representam quantidades, enquanto variáveis ​​qualitativas não.&lt;/p&gt;","feedback":"&lt;p&gt;Variáveis ​​quantitativas representam quantidades, enquanto variáveis ​​qualitativas não.&lt;/p&gt;","seed":{"parameters":[{"name":"Q1","label":null,"list":["O perfume das flores em um jardim","Os sabores de sorvete em uma sorveteria","As cores do arco-íris","As cores de potes de tinta","Os sabores das especiarias usadas em um prato","Os times de futebol de um jogo de videogame","Os gêneros dos filmes em uma plataforma de &lt;i&gt;streaming&lt;/i&gt;","Os nomes dos alunos de uma classe"]}],"calculated":[{"name":"A1","label":"qualitativa","function":""}],"uniques":true},"algorithm":{"name":"calculateOperation","template":"Cloze with text"}}</v>
      </c>
      <c r="AA604" s="28" t="s">
        <v>3023</v>
      </c>
      <c r="AB604" s="22" t="str">
        <f t="shared" si="2"/>
        <v>M3-EyP-5a-E-2</v>
      </c>
      <c r="AC604" s="22" t="str">
        <f t="shared" si="3"/>
        <v>M3-EyP-5a-E-2-BR</v>
      </c>
      <c r="AD604" s="20" t="s">
        <v>47</v>
      </c>
      <c r="AE604" s="9"/>
      <c r="AF604" s="9" t="s">
        <v>48</v>
      </c>
      <c r="AG604" s="9"/>
    </row>
    <row r="605" ht="112.5" customHeight="1">
      <c r="A605" s="9" t="s">
        <v>3024</v>
      </c>
      <c r="B605" s="69" t="s">
        <v>3025</v>
      </c>
      <c r="C605" s="43" t="s">
        <v>35</v>
      </c>
      <c r="D605" s="9" t="s">
        <v>36</v>
      </c>
      <c r="E605" s="11"/>
      <c r="F605" s="13" t="s">
        <v>3026</v>
      </c>
      <c r="G605" s="13"/>
      <c r="H605" s="8"/>
      <c r="I605" s="11" t="s">
        <v>38</v>
      </c>
      <c r="J605" s="11" t="s">
        <v>278</v>
      </c>
      <c r="K605" s="12" t="s">
        <v>3027</v>
      </c>
      <c r="L605" s="12" t="s">
        <v>113</v>
      </c>
      <c r="M605" s="11" t="s">
        <v>42</v>
      </c>
      <c r="N605" s="27" t="s">
        <v>3028</v>
      </c>
      <c r="O605" s="8" t="s">
        <v>3029</v>
      </c>
      <c r="P605" s="18"/>
      <c r="Q605" s="22"/>
      <c r="R605" s="18"/>
      <c r="S605" s="18"/>
      <c r="T605" s="18"/>
      <c r="U605" s="18"/>
      <c r="V605" s="18"/>
      <c r="W605" s="18"/>
      <c r="X605" s="22"/>
      <c r="Y605" s="20" t="s">
        <v>2966</v>
      </c>
      <c r="Z605" s="21" t="str">
        <f t="shared" si="1"/>
        <v>{
    "id": "M3-EyP-1c-I-1-BR",
    "stimulus": "&lt;p&gt;Esta tabela de frequência foi preenchida com base no número de irmãos ou irmãs que cada aluno em uma sala de aula tem. Selecione a afirmação correta.&lt;/p&gt;&lt;p&gt;&lt;table style=\"width: 100%;\"&gt;&lt;tbody&gt;&lt;tr&gt;&lt;td style=\"width: 50%; vertical-align: middle; text-align: center; background-color: #72D2CD;\"&gt;&lt;span style=\"color: rgb(255, 255, 255);\"&gt;Número de irmãos ou irmãs &lt;/span&gt;&lt;/td&gt;&lt;td style=\"width: 50%; vertical-align: middle; text-align: center; background-color: #72D2CD;\"&gt;&lt;span style=\"color: rgb(255, 255, 255);\"&gt;Frequência absoluta&lt;/span&gt;&lt;/td&gt;&lt;/tr&gt;&lt;tr&gt;&lt;td style=\"width: 50%; vertical-align: middle; text-align: center;\"&gt;{{Q1}}&lt;/td&gt;&lt;td style=\"width: 50%; vertical-align: middle; text-align: center;\"&gt;{{Q2}}&lt;/td&gt;&lt;/tr&gt;&lt;tr&gt;&lt;td style=\"width: 50%; vertical-align: middle; text-align: center;\"&gt;{{Q3}}&lt;/td&gt;&lt;td style=\"width: 50%; vertical-align: middle; text-align: center;\"&gt;{{Q4}}&lt;/td&gt;&lt;/tr&gt;&lt;tr&gt;&lt;td style=\"width: 50%; vertical-align: middle; text-align: center;\"&gt;{{Q5}}&lt;/td&gt;&lt;td style=\"width: 50%; vertical-align: middle; text-align: center;\"&gt;{{Q6}}&lt;/td&gt;&lt;/tr&gt;&lt;/tbody&gt;&lt;/table&gt;&lt;/p&gt;",
    "hint": "&lt;p&gt;A frequência absoluta é o número de vezes que um valor é repetido.&lt;/p&gt;",
    "feedback": "&lt;p&gt;A frequência absoluta é o número de vezes que um valor é repetido. Nesse caso, o valor {{Q1}} tem uma frequência absoluta de {{Q2}} e isso significa que {{Q2}} alunos têm {{Q1}} irmãos ou irmãs.&lt;/p&gt;",
    "seed": {
        "parameters": [
            {
                "name": "Q1",
                "label": null,
                "min": 2,
                "max": 10,
                "step": 1
            },
            {
                "name": "Q2",
                "label": null,
                "min": 2,
                "max": 10,
                "step": 1
            },
            {
                "name": "Q3",
                "label": null,
                "min": 2,
                "max": 10,
                "step": 1
            },
            {
                "name": "Q4",
                "label": null,
                "min": 2,
                "max": 10,
                "step": 1
            },
            {
                "name": "Q5",
                "label": null,
                "min": 2,
                "max": 10,
                "step": 1
            },
            {
                "name": "Q6",
                "label": null,
                "min": 2,
                "max": 10,
                "step": 1
            }
        ],
        "calculated": [
            {
                "name": "A1",
                "label": "Há {{Q2}} alunos que tem {{Q1}} irmãos ou irmãs.",
                "function": ""
            },
            {
                "name": "A2",
                "label": "Há {{Q4}} alunos que tem {{Q3}} irmãos ou irmãs.",
                "function": ""
            },
            {
                "name": "A3",
                "label": "Há {{Q6}} alunos que tem {{Q5}} irmãos ou irmãs.",
                "function": ""
            },
            {
                "name": "A4",
                "label": "Há {{Q1}} alunos que tem {{Q2}} irmãos ou irmãs.",
                "function": "",
                "feedback": "&lt;p&gt;Na realidade, {{Q2}} alunos tem {{Q1}} irmãos ou irmãs.&lt;/p&gt;",
                "incorrect": true
            },
            {
                "name": "A5",
                "label": "Há {{Q3}} alunos que tem {{Q4}} irmãos ou irmãs.",
                "function": "",
                "feedback": "&lt;p&gt;Na realidade, {{Q4}} alunos tem {{Q3}} irmãos ou irmãs.&lt;/p&gt;",
                "incorrect": true
            },
            {
                "name": "A6",
                "label": "Há {{Q5}} alunos que tem {{Q6}} irmãos ou irmãs.",
                "function": "",
                "feedback": "&lt;p&gt;Na realidade, {{Q6}} alunos tem {{Q5}} irmãos ou irmãs.&lt;/p&gt;",
                "incorrect": true
            },
            {
                "name": "A7",
                "label": "Há {{Q2}} alunos que tem {{Q3}} irmãos ou irmãs.",
                "function": "",
                "feedback": "&lt;p&gt;Na realidade, {{Q2}} alunos tem {{Q1}} irmãos ou irmãs.&lt;/p&gt;",
                "incorrect": true
            },
            {
                "name": "A8",
                "label": "Há {{Q4}} alunos que tem {{Q5}} irmãos ou irmãs.",
                "function": "",
                "feedback": "&lt;p&gt;Na realidade, {{Q4}} alunos tem {{Q3}} irmãos ou irmãs.&lt;/p&gt;",
                "incorrect": true
            },
            {
                "name": "A9",
                "label": "Há {{Q6}} alunos que tem {{Q1}} irmãos ou irmãs.",
                "function": "",
                "feedback": "&lt;p&gt;Na realidade, {{Q6}} alunos tem {{Q5}} irmãos ou irmãs.&lt;/p&gt;",
                "incorrect": true
            }
        ],
        "uniques": true
    },
    "algorithm": {
        "name": "trueFalse",
        "template": "Multiple choice – standard",
        "params": {
            "countCorrect": 1,
            "countIncorrect": 2,
            "showCheckIcon":true
        }
    }
}</v>
      </c>
      <c r="AA605" s="21" t="s">
        <v>3030</v>
      </c>
      <c r="AB605" s="22" t="str">
        <f t="shared" si="2"/>
        <v>M3-EyP-1c-I-1</v>
      </c>
      <c r="AC605" s="22" t="str">
        <f t="shared" si="3"/>
        <v>M3-EyP-1c-I-1-BR</v>
      </c>
      <c r="AD605" s="20" t="s">
        <v>47</v>
      </c>
      <c r="AE605" s="24"/>
      <c r="AF605" s="9" t="s">
        <v>48</v>
      </c>
      <c r="AG605" s="9"/>
    </row>
    <row r="606" ht="112.5" customHeight="1">
      <c r="A606" s="9" t="s">
        <v>3024</v>
      </c>
      <c r="B606" s="69" t="s">
        <v>3025</v>
      </c>
      <c r="C606" s="43" t="s">
        <v>50</v>
      </c>
      <c r="D606" s="48" t="s">
        <v>36</v>
      </c>
      <c r="E606" s="11"/>
      <c r="F606" s="13" t="s">
        <v>3031</v>
      </c>
      <c r="G606" s="13"/>
      <c r="H606" s="8"/>
      <c r="I606" s="11" t="s">
        <v>38</v>
      </c>
      <c r="J606" s="11" t="s">
        <v>92</v>
      </c>
      <c r="K606" s="12" t="s">
        <v>3032</v>
      </c>
      <c r="L606" s="13" t="s">
        <v>3033</v>
      </c>
      <c r="M606" s="11" t="s">
        <v>42</v>
      </c>
      <c r="N606" s="27" t="s">
        <v>3028</v>
      </c>
      <c r="O606" s="27" t="s">
        <v>3034</v>
      </c>
      <c r="P606" s="18"/>
      <c r="Q606" s="22"/>
      <c r="R606" s="18"/>
      <c r="S606" s="18"/>
      <c r="T606" s="18"/>
      <c r="U606" s="18"/>
      <c r="V606" s="18"/>
      <c r="W606" s="18"/>
      <c r="X606" s="22"/>
      <c r="Y606" s="20" t="s">
        <v>2966</v>
      </c>
      <c r="Z606" s="21" t="str">
        <f t="shared" si="1"/>
        <v>{"id":"M3-EyP-1c-E-1-BR","stimulus":"&lt;p&gt;Com a informação do número de convidados em cada mesa durante uma festa de aniversário, foi criada esta tabela de frequências absolutas. Complete as frases a seguir.&lt;/p&gt;&lt;table style=\"width: 100%;\"&gt;&lt;tbody&gt;&lt;tr&gt;&lt;td style=\"width: 50%; vertical-align: middle; text-align: center; background-color: #FEA487;\"&gt;&lt;span style=\"color: rgb(255, 255, 255);\"&gt;Convidados por mesa&lt;/span&gt;&lt;/td&gt;&lt;td style=\"width: 50%; vertical-align: middle; text-align: center; background-color: #FEA487;\"&gt;&lt;span style=\"color: rgb(255, 255, 255);\"&gt;Frequência absoluta&lt;/span&gt;&lt;/td&gt;&lt;/tr&gt;&lt;tr&gt;&lt;td style=\"width: 50%; vertical-align: middle; text-align: center;\"&gt;{{Q1}} &lt;/td&gt;&lt;td style=\"width: 50%; vertical-align: middle; text-align: center;\"&gt;{{Q2}} &lt;/td&gt;&lt;/tr&gt;&lt;tr&gt;&lt;td style=\"width: 50%; vertical-align: middle; text-align: center;\"&gt;{{Q3}} &lt;/td&gt;&lt;td style=\"width: 50%; text-align: center; vertical-align: middle;\"&gt;{{Q4}} &lt;/td&gt;&lt;/tr&gt;&lt;tr&gt;&lt;td style=\"width: 50%; text-align: center; vertical-align: middle;\"&gt;{{Q5}} &lt;/td&gt;&lt;td style=\"width: 50%; vertical-align: middle; text-align: center;\"&gt;{{Q6}} &lt;/td&gt;&lt;/tr&gt;&lt;tr&gt;&lt;td style=\"width: 50%; text-align: center; vertical-align: middle;\"&gt;{{Q7}} &lt;/td&gt;&lt;td style=\"width: 50%; text-align: center; vertical-align: middle;\"&gt;{{Q8}} &lt;/td&gt;&lt;/tr&gt;&lt;/tbody&gt;&lt;/table&gt;","template":"&lt;p&gt;Em {{Q6}} mesas há {{response}} convidados.&lt;/p&gt;&lt;p&gt;As mesas em que há {{Q3}} convidados são {{response}}.&lt;/p&gt;","hint":"&lt;p&gt;A frequência absoluta é o número de vezes que um valor é repetido.&lt;/p&gt;","feedback":"&lt;p&gt;A frequência absoluta é o número de vezes que um valor é repetido. Por exemplo, se {{Q5}} tiver uma frequência absoluta de {{Q6}}, significa que existem {{Q6}} mesas onde {{Q5}} convidados se sentaram.&lt;/p&gt;","seed":{"parameters":[{"name":"Q1","label":null,"min":2,"max":10,"step":1},{"name":"Q2","label":null,"min":2,"max":10,"step":1},{"name":"Q3","label":null,"min":2,"max":10,"step":1},{"name":"Q4","label":null,"min":2,"max":10,"step":1},{"name":"Q5","label":null,"min":2,"max":10,"step":1},{"name":"Q6","label":null,"min":2,"max":10,"step":1},{"name":"Q7","label":null,"min":2,"max":10,"step":1},{"name":"Q8","label":null,"min":2,"max":10,"step":1}],"calculated":[{"name":"A1","label":"{{Q5}}","function":"{{Q5}}"},{"name":"A2","label":"{{Q4}}","function":"{{Q4}}"}],"uniques":true},"algorithm":{"name":"calculateOperation","params":{"method":"equivLiteral","keyboard":"NUMERICAL"}}}</v>
      </c>
      <c r="AA606" s="21" t="s">
        <v>3035</v>
      </c>
      <c r="AB606" s="22" t="str">
        <f t="shared" si="2"/>
        <v>M3-EyP-1c-E-1</v>
      </c>
      <c r="AC606" s="22" t="str">
        <f t="shared" si="3"/>
        <v>M3-EyP-1c-E-1-BR</v>
      </c>
      <c r="AD606" s="20" t="s">
        <v>47</v>
      </c>
      <c r="AE606" s="24"/>
      <c r="AF606" s="9" t="s">
        <v>48</v>
      </c>
      <c r="AG606" s="9"/>
    </row>
    <row r="607" ht="112.5" customHeight="1">
      <c r="A607" s="9" t="s">
        <v>3024</v>
      </c>
      <c r="B607" s="69" t="s">
        <v>3025</v>
      </c>
      <c r="C607" s="43" t="s">
        <v>50</v>
      </c>
      <c r="D607" s="48" t="s">
        <v>36</v>
      </c>
      <c r="E607" s="11"/>
      <c r="F607" s="13" t="s">
        <v>3036</v>
      </c>
      <c r="G607" s="13"/>
      <c r="H607" s="8"/>
      <c r="I607" s="11" t="s">
        <v>38</v>
      </c>
      <c r="J607" s="11" t="s">
        <v>92</v>
      </c>
      <c r="K607" s="12" t="s">
        <v>3032</v>
      </c>
      <c r="L607" s="13" t="s">
        <v>3037</v>
      </c>
      <c r="M607" s="11" t="s">
        <v>42</v>
      </c>
      <c r="N607" s="27" t="s">
        <v>3028</v>
      </c>
      <c r="O607" s="27" t="s">
        <v>3034</v>
      </c>
      <c r="P607" s="18"/>
      <c r="Q607" s="22"/>
      <c r="R607" s="18"/>
      <c r="S607" s="18"/>
      <c r="T607" s="18"/>
      <c r="U607" s="18"/>
      <c r="V607" s="18"/>
      <c r="W607" s="18"/>
      <c r="X607" s="22"/>
      <c r="Y607" s="20" t="s">
        <v>2966</v>
      </c>
      <c r="Z607" s="21" t="str">
        <f t="shared" si="1"/>
        <v>{"id":"M3-EyP-1c-E-2-BR","stimulus":"&lt;p&gt;Com a informação do número de convidados em cada mesa durante uma festa de aniversário, foi criada esta tabela de frequências absolutas. Complete as frases a seguir.&lt;/p&gt;&lt;table style=\"width: 100%;\"&gt;&lt;tbody&gt;&lt;tr&gt;&lt;td style=\"width: 50%; vertical-align: middle; text-align: center; background-color: #FEA487;\"&gt;&lt;span style=\"color: rgb(255, 255, 255);\"&gt;Convidados por mesa&lt;/span&gt;&lt;/td&gt;&lt;td style=\"width: 50%; vertical-align: middle; text-align: center; background-color: #FEA487;\"&gt;&lt;span style=\"color: rgb(255, 255, 255);\"&gt;Frequência absoluta&lt;/span&gt;&lt;/td&gt;&lt;/tr&gt;&lt;tr&gt;&lt;td style=\"width: 50%; vertical-align: middle; text-align: center;\"&gt;{{Q1}} &lt;/td&gt;&lt;td style=\"width: 50%; vertical-align: middle; text-align: center;\"&gt;{{Q2}} &lt;/td&gt;&lt;/tr&gt;&lt;tr&gt;&lt;td style=\"width: 50%; vertical-align: middle; text-align: center;\"&gt;{{Q3}} &lt;/td&gt;&lt;td style=\"width: 50%; text-align: center; vertical-align: middle;\"&gt;{{Q4}} &lt;/td&gt;&lt;/tr&gt;&lt;tr&gt;&lt;td style=\"width: 50%; text-align: center; vertical-align: middle;\"&gt;{{Q5}} &lt;/td&gt;&lt;td style=\"width: 50%; vertical-align: middle; text-align: center;\"&gt;{{Q6}} &lt;/td&gt;&lt;/tr&gt;&lt;tr&gt;&lt;td style=\"width: 50%; text-align: center; vertical-align: middle;\"&gt;{{Q7}} &lt;/td&gt;&lt;td style=\"width: 50%; text-align: center; vertical-align: middle;\"&gt;{{Q8}} &lt;/td&gt;&lt;/tr&gt;&lt;/tbody&gt;&lt;/table&gt;","template":"&lt;p&gt;Em {{Q2}} mesas há {{response}} convidados.&lt;/p&gt;&lt;p&gt;As mesas em que há {{Q7}} convidados são {{response}}.&lt;/p&gt;","hint":"&lt;p&gt;A frequência absoluta é o número de vezes que um valor é repetido.&lt;/p&gt;","feedback":"&lt;p&gt;A frequência absoluta é o número de vezes que um valor é repetido. Por exemplo, se {{Q1}} tiver uma frequência absoluta de {{Q2}}, significa que existem {{Q2}} mesas onde {{Q1}} convidados se sentaram.&lt;/p&gt;","seed":{"parameters":[{"name":"Q1","label":null,"min":2,"max":10,"step":1},{"name":"Q2","label":null,"min":2,"max":10,"step":1},{"name":"Q3","label":null,"min":2,"max":10,"step":1},{"name":"Q4","label":null,"min":2,"max":10,"step":1},{"name":"Q5","label":null,"min":2,"max":10,"step":1},{"name":"Q6","label":null,"min":2,"max":10,"step":1},{"name":"Q7","label":null,"min":2,"max":10,"step":1},{"name":"Q8","label":null,"min":2,"max":10,"step":1}],"calculated":[{"name":"A1","label":"{{Q1}}","function":"{{Q1}}"},{"name":"A2","label":"{{Q8}}","function":"{{Q8}}"}],"uniques":true},"algorithm":{"name":"calculateOperation","params":{"method":"equivLiteral","keyboard":"NUMERICAL"}}}</v>
      </c>
      <c r="AA607" s="21" t="s">
        <v>3038</v>
      </c>
      <c r="AB607" s="22" t="str">
        <f t="shared" si="2"/>
        <v>M3-EyP-1c-E-2</v>
      </c>
      <c r="AC607" s="22" t="str">
        <f t="shared" si="3"/>
        <v>M3-EyP-1c-E-2-BR</v>
      </c>
      <c r="AD607" s="20" t="s">
        <v>47</v>
      </c>
      <c r="AE607" s="24"/>
      <c r="AF607" s="9" t="s">
        <v>48</v>
      </c>
      <c r="AG607" s="9"/>
    </row>
    <row r="608" ht="112.5" customHeight="1">
      <c r="A608" s="9" t="s">
        <v>3024</v>
      </c>
      <c r="B608" s="69" t="s">
        <v>3025</v>
      </c>
      <c r="C608" s="43" t="s">
        <v>68</v>
      </c>
      <c r="D608" s="10" t="s">
        <v>36</v>
      </c>
      <c r="E608" s="11"/>
      <c r="F608" s="35" t="s">
        <v>3039</v>
      </c>
      <c r="G608" s="35"/>
      <c r="H608" s="34"/>
      <c r="I608" s="26" t="s">
        <v>38</v>
      </c>
      <c r="J608" s="26" t="s">
        <v>92</v>
      </c>
      <c r="K608" s="23" t="s">
        <v>3040</v>
      </c>
      <c r="L608" s="25" t="s">
        <v>3041</v>
      </c>
      <c r="M608" s="56" t="s">
        <v>42</v>
      </c>
      <c r="N608" s="57" t="s">
        <v>3028</v>
      </c>
      <c r="O608" s="35" t="s">
        <v>3042</v>
      </c>
      <c r="P608" s="18"/>
      <c r="Q608" s="22"/>
      <c r="R608" s="18"/>
      <c r="S608" s="18"/>
      <c r="T608" s="18"/>
      <c r="U608" s="18"/>
      <c r="V608" s="18"/>
      <c r="W608" s="18"/>
      <c r="X608" s="22"/>
      <c r="Y608" s="20" t="s">
        <v>2966</v>
      </c>
      <c r="Z608" s="21" t="str">
        <f t="shared" si="1"/>
        <v>{"id":"M3-EyP-1c-A-1-BR","stimulus":"&lt;p&gt;Axel anotou nesta tabela de frequência os gêneros das primeiras {{T1}} músicas que ele tem em uma &lt;i&gt;playlist&lt;/i&gt;. Escreva quantas músicas de cada gêneros há na &lt;i&gt;playlist&lt;/i&gt;.&lt;/p&gt;&lt;table style=\"width: 100%;\"&gt;&lt;tbody&gt;&lt;tr&gt;&lt;td style=\"width: 50%; text-align: center; color: black; font-weight: bold; background-color: #FDCB7D; vertical-align: middle;\"&gt;Gênero&lt;/td&gt;&lt;td style=\"width: 50%; text-align: center; color: black; font-weight: bold; background-color: #FDCB7D; vertical-align: middle;\"&gt;Frequência absoluta&lt;/td&gt;&lt;/tr&gt;&lt;tr&gt;&lt;td style=\"width: 50%; text-align: center;\"&gt;{{Q5}}&lt;/td&gt;&lt;td style=\"width: 50%; text-align: center;\"&gt;{{Q1}}&lt;/td&gt;&lt;/tr&gt;&lt;tr&gt;&lt;td style=\"width: 50%; text-align: center;\"&gt;{{Q6}}&lt;/td&gt;&lt;td style=\"width: 50%; text-align: center;\"&gt;{{Q2}}&lt;/td&gt;&lt;/tr&gt;&lt;tr&gt;&lt;td style=\"width: 50%; text-align: center;\"&gt;{{Q7}}&lt;/td&gt;&lt;td style=\"width: 50%; text-align: center;\"&gt;{{Q3}}&lt;/td&gt;&lt;/tr&gt;&lt;tr&gt;&lt;td style=\"width: 50%; text-align: center;\"&gt;{{Q8}}&lt;/td&gt;&lt;td style=\"width: 50%; text-align: center;\"&gt;{{Q4}}&lt;/td&gt;&lt;/tr&gt;&lt;/tbody&gt;&lt;/table&gt;","template":"&lt;p&gt;Há {{response}} músicas do tipo {{Q6}}.&lt;/p&gt;&lt;p&gt;Há {{response}} músicas do tipo {{Q8}}.&lt;/p&gt;","hint":"&lt;p&gt;A frequência absoluta é o número de vezes que um valor é repetido.&lt;/p&gt;","feedback":"&lt;p&gt;A frequência absoluta é o número de vezes que um valor é repetido. Neste caso, a quantidade de músicas do tipo {{Q7}} que Axel tem na &lt;i&gt;playlist&lt;/i&gt; é {{Q3}}.&lt;/p&gt;","seed":{"parameters":[{"name":"Q1","label":null,"min":1,"max":15,"step":1},{"name":"Q2","label":null,"min":1,"max":15,"step":1},{"name":"Q3","label":null,"min":1,"max":15,"step":1},{"name":"Q4","label":null,"min":1,"max":15,"step":1},{"name":"Q5","label":null,"list":["rock","pop","eletrônica","jazz","clássica"]},{"name":"Q6","label":null,"list":["rock","pop","eletrônica","jazz","clássica"]},{"name":"Q7","label":null,"list":["rock","pop","eletrônica","jazz","clássica"]},{"name":"Q8","label":null,"list":["rock","pop","eletrônica","jazz","clássica"]}],"calculated":[{"name":"T1","label":"{{function}}","function":"{{Q1}}+{{Q2}}+{{Q3}}+{{Q4}}","temp":true},{"name":"A1","label":"{{function}}","function":"{{Q2}}"},{"name":"A2","label":"{{function}}","function":"{{Q4}}"}],"uniques":true},"algorithm":{"name":"calculateOperation","params":{"method":"equivLiteral","keyboard":"NUMERICAL"}}}</v>
      </c>
      <c r="AA608" s="21" t="s">
        <v>3043</v>
      </c>
      <c r="AB608" s="22" t="str">
        <f t="shared" si="2"/>
        <v>M3-EyP-1c-A-1</v>
      </c>
      <c r="AC608" s="22" t="str">
        <f t="shared" si="3"/>
        <v>M3-EyP-1c-A-1-BR</v>
      </c>
      <c r="AD608" s="20" t="s">
        <v>47</v>
      </c>
      <c r="AE608" s="24"/>
      <c r="AF608" s="9" t="s">
        <v>48</v>
      </c>
      <c r="AG608" s="9"/>
    </row>
    <row r="609" ht="112.5" customHeight="1">
      <c r="A609" s="9" t="s">
        <v>3024</v>
      </c>
      <c r="B609" s="69" t="s">
        <v>3025</v>
      </c>
      <c r="C609" s="43" t="s">
        <v>68</v>
      </c>
      <c r="D609" s="10" t="s">
        <v>36</v>
      </c>
      <c r="E609" s="11"/>
      <c r="F609" s="35" t="s">
        <v>3044</v>
      </c>
      <c r="G609" s="35"/>
      <c r="H609" s="34"/>
      <c r="I609" s="26" t="s">
        <v>38</v>
      </c>
      <c r="J609" s="26" t="s">
        <v>92</v>
      </c>
      <c r="K609" s="25" t="s">
        <v>3045</v>
      </c>
      <c r="L609" s="25" t="s">
        <v>3046</v>
      </c>
      <c r="M609" s="56" t="s">
        <v>42</v>
      </c>
      <c r="N609" s="57" t="s">
        <v>3028</v>
      </c>
      <c r="O609" s="57" t="s">
        <v>3047</v>
      </c>
      <c r="P609" s="18"/>
      <c r="Q609" s="22"/>
      <c r="R609" s="18"/>
      <c r="S609" s="18"/>
      <c r="T609" s="18"/>
      <c r="U609" s="18"/>
      <c r="V609" s="18"/>
      <c r="W609" s="18"/>
      <c r="X609" s="22"/>
      <c r="Y609" s="20" t="s">
        <v>2966</v>
      </c>
      <c r="Z609" s="21" t="str">
        <f t="shared" si="1"/>
        <v>{"id":"M3-EyP-1c-A-2-BR","stimulus":"&lt;p&gt;Em uma escola haverá um concurso de artes. Os organizadores anotaram as idades dos participantes nesta tabela de frequência. Quantos alunos se inscreveram?&lt;/p&gt;&lt;table style=\"width: 100%;\"&gt;&lt;tbody&gt;&lt;tr&gt;&lt;td style=\"width: 50%; text-align: center; color: black; font-weight: bold; background-color: #A2E4FA; vertical-align: middle;\"&gt;Idade&lt;/td&gt;&lt;td style=\"width: 50%; text-align: center; color: black; font-weight: bold; background-color: #A2E4FA; vertical-align: middle;\"&gt;Frequência absoluta&lt;/td&gt;&lt;/tr&gt;&lt;tr&gt;&lt;td style=\"width: 50%; text-align: center;\"&gt;{{Q1}}&lt;/td&gt;&lt;td style=\"width: 50%; text-align: center;\"&gt;{{Q5}}&lt;/td&gt;&lt;/tr&gt;&lt;tr&gt;&lt;td style=\"width: 50%; text-align: center;\"&gt;{{Q2}}&lt;/td&gt;&lt;td style=\"width: 50%; text-align: center;\"&gt;{{Q6}}&lt;/td&gt;&lt;/tr&gt;&lt;tr&gt;&lt;td style=\"width: 50%; text-align: center;\"&gt;{{Q3}}&lt;/td&gt;&lt;td style=\"width: 50%; text-align: center;\"&gt;{{Q7}}&lt;/td&gt;&lt;/tr&gt;&lt;tr&gt;&lt;td style=\"width: 50%; text-align: center;\"&gt;{{Q4}}&lt;/td&gt;&lt;td style=\"width: 50%; text-align: center;\"&gt;{{Q8}}&lt;/td&gt;&lt;/tr&gt;&lt;/tbody&gt;&lt;/table&gt;","template":"&lt;p&gt;Foram inscritos {{response}} alunos.&lt;/p&gt;","hint":"&lt;p&gt;A frequência absoluta é o número de vezes que um valor é repetido.&lt;/p&gt;","feedback":"&lt;p&gt;Para calcular o número total de inscritos, é necesssário somar as frequências absolutas de todas as idades.&lt;/p&gt;&lt;p&gt;Participantes = {{Q5}} + {{Q6}} + {{Q7}} + {{Q8}} = {{A1}}&lt;/p&gt;","seed":{"parameters":[{"name":"Q1","label":null,"list":[6,7]},{"name":"Q2","label":null,"list":[8,9]},{"name":"Q3","label":null,"list":[10,11]},{"name":"Q4","label":null,"list":[12,13]},{"name":"Q5","label":null,"min":1,"max":15,"step":1},{"name":"Q6","label":null,"min":1,"max":15,"step":1},{"name":"Q7","label":null,"min":1,"max":15,"step":1},{"name":"Q8","label":null,"min":1,"max":15,"step":1}],"calculated":[{"name":"A1","label":"{{function}}","function":"{{Q5}}+{{Q6}}+{{Q7}}+{{Q8}}"}],"uniques":true},"algorithm":{"name":"calculateOperation","params":{"method":"equivLiteral","keyboard":"NUMERICAL"}}}</v>
      </c>
      <c r="AA609" s="21" t="s">
        <v>3048</v>
      </c>
      <c r="AB609" s="22" t="str">
        <f t="shared" si="2"/>
        <v>M3-EyP-1c-A-2</v>
      </c>
      <c r="AC609" s="22" t="str">
        <f t="shared" si="3"/>
        <v>M3-EyP-1c-A-2-BR</v>
      </c>
      <c r="AD609" s="20" t="s">
        <v>47</v>
      </c>
      <c r="AE609" s="24"/>
      <c r="AF609" s="9" t="s">
        <v>48</v>
      </c>
      <c r="AG609" s="9"/>
    </row>
    <row r="610" ht="112.5" customHeight="1">
      <c r="A610" s="9" t="s">
        <v>3024</v>
      </c>
      <c r="B610" s="69" t="s">
        <v>3025</v>
      </c>
      <c r="C610" s="43" t="s">
        <v>68</v>
      </c>
      <c r="D610" s="10" t="s">
        <v>36</v>
      </c>
      <c r="E610" s="11"/>
      <c r="F610" s="23" t="s">
        <v>3049</v>
      </c>
      <c r="G610" s="23"/>
      <c r="H610" s="34"/>
      <c r="I610" s="24" t="s">
        <v>38</v>
      </c>
      <c r="J610" s="24" t="s">
        <v>92</v>
      </c>
      <c r="K610" s="34" t="s">
        <v>2415</v>
      </c>
      <c r="L610" s="25" t="s">
        <v>3050</v>
      </c>
      <c r="M610" s="56" t="s">
        <v>42</v>
      </c>
      <c r="N610" s="57" t="s">
        <v>3028</v>
      </c>
      <c r="O610" s="35" t="s">
        <v>3051</v>
      </c>
      <c r="P610" s="18"/>
      <c r="Q610" s="22"/>
      <c r="R610" s="18"/>
      <c r="S610" s="18"/>
      <c r="T610" s="18"/>
      <c r="U610" s="18"/>
      <c r="V610" s="18"/>
      <c r="W610" s="18"/>
      <c r="X610" s="22"/>
      <c r="Y610" s="20" t="s">
        <v>2966</v>
      </c>
      <c r="Z610" s="21" t="str">
        <f t="shared" si="1"/>
        <v>{"id":"M3-EyP-1c-A-3-BR","stimulus":"&lt;p&gt;Nesta tabela de frequências foram anotados os resultados obtidos no lançamento de um dado. Complete as frases a seguir.&lt;/p&gt;&lt;table style=\"width: 100%;\"&gt;&lt;tbody&gt;&lt;tr&gt;&lt;td style=\"width: 50%; text-align: center; color: black; font-weight: bold; background-color: #BEE072; vertical-align: middle;\"&gt;Resultado&lt;/td&gt;&lt;td style=\"width: 50%; text-align: center; color: black; font-weight: bold; background-color: #BEE072; vertical-align: middle;\"&gt;Frequência absoluta&lt;/td&gt;&lt;/tr&gt;&lt;tr&gt;&lt;td style=\"width: 50%; text-align: center;\"&gt;1&lt;/td&gt;&lt;td style=\"width: 50%; text-align: center;\"&gt;{{Q1}}&lt;/td&gt;&lt;/tr&gt;&lt;tr&gt;&lt;td style=\"width: 50%; text-align: center;\"&gt;2&lt;/td&gt;&lt;td style=\"width: 50%; text-align: center;\"&gt;{{Q2}}&lt;/td&gt;&lt;/tr&gt;&lt;tr&gt;&lt;td style=\"width: 50%; text-align: center;\"&gt;3&lt;/td&gt;&lt;td style=\"width: 50%; text-align: center;\"&gt;{{Q3}}&lt;/td&gt;&lt;/tr&gt;&lt;tr&gt;&lt;td style=\"width: 50%; text-align: center;\"&gt;4&lt;/td&gt;&lt;td style=\"width: 50%; text-align: center;\"&gt;{{Q4}}&lt;/td&gt;&lt;/tr&gt;&lt;tr&gt;&lt;td style=\"width: 50%; text-align: center;\"&gt;5&lt;/td&gt;&lt;td style=\"width: 50%; text-align: center;\"&gt;{{Q5}}&lt;/td&gt;&lt;/tr&gt;&lt;tr&gt;&lt;td style=\"width: 50%; text-align: center;\"&gt;6&lt;/td&gt;&lt;td style=\"width: 50%; text-align: center;\"&gt;{{Q6}}&lt;/td&gt;&lt;/tr&gt;&lt;/tbody&gt;&lt;/table&gt;","template":"&lt;p&gt;O número 2 saiu {{response}} vezes.&lt;/p&gt;&lt;p&gt;O número 6 saiu {{response}} vezes.&lt;/p&gt;&lt;p&gt;O dado foi lançado {{response}} vezes.&lt;/p&gt;","hint":"&lt;p&gt;A frequência absoluta é o número de vezes que um valor é repetido.&lt;/p&gt;","feedback":"&lt;p&gt;A frequência absoluta é o número de vezes que um valor é repetido. Nesse caso, a quantidade de vezes que saiu o número 1 foi {{Q1}}.&lt;/p&gt;","seed":{"parameters":[{"name":"Q1","label":null,"min":1,"max":10,"step":1},{"name":"Q2","label":null,"min":1,"max":10,"step":1},{"name":"Q3","label":null,"min":1,"max":10,"step":1},{"name":"Q4","label":null,"min":1,"max":10,"step":1},{"name":"Q5","label":null,"min":1,"max":10,"step":1},{"name":"Q6","label":null,"min":1,"max":10,"step":1}],"calculated":[{"name":"A1","label":"{{function}}","function":"{{Q2}}"},{"name":"A2","label":"{{function}}","function":"{{Q6}}"},{"name":"A3","label":"{{function}}","function":"{{Q1}}+{{Q2}}+{{Q3}}+{{Q4}}+{{Q5}}+{{Q6}}"}],"uniques":true},"algorithm":{"name":"calculateOperation","params":{"method":"equivLiteral","keyboard":"NUMERICAL"}}}</v>
      </c>
      <c r="AA610" s="21" t="s">
        <v>3052</v>
      </c>
      <c r="AB610" s="22" t="str">
        <f t="shared" si="2"/>
        <v>M3-EyP-1c-A-3</v>
      </c>
      <c r="AC610" s="22" t="str">
        <f t="shared" si="3"/>
        <v>M3-EyP-1c-A-3-BR</v>
      </c>
      <c r="AD610" s="20" t="s">
        <v>47</v>
      </c>
      <c r="AE610" s="24"/>
      <c r="AF610" s="9" t="s">
        <v>48</v>
      </c>
      <c r="AG610" s="9"/>
    </row>
    <row r="611" ht="112.5" customHeight="1">
      <c r="A611" s="9" t="s">
        <v>3053</v>
      </c>
      <c r="B611" s="69" t="s">
        <v>3054</v>
      </c>
      <c r="C611" s="43" t="s">
        <v>35</v>
      </c>
      <c r="D611" s="10" t="s">
        <v>36</v>
      </c>
      <c r="E611" s="11"/>
      <c r="F611" s="23" t="s">
        <v>3055</v>
      </c>
      <c r="G611" s="23"/>
      <c r="H611" s="25"/>
      <c r="I611" s="24" t="s">
        <v>38</v>
      </c>
      <c r="J611" s="24" t="s">
        <v>1499</v>
      </c>
      <c r="K611" s="25" t="s">
        <v>3056</v>
      </c>
      <c r="L611" s="25"/>
      <c r="M611" s="56" t="s">
        <v>42</v>
      </c>
      <c r="N611" s="66" t="s">
        <v>3057</v>
      </c>
      <c r="O611" s="23" t="s">
        <v>3058</v>
      </c>
      <c r="P611" s="18"/>
      <c r="Q611" s="22"/>
      <c r="R611" s="18"/>
      <c r="S611" s="18"/>
      <c r="T611" s="18"/>
      <c r="U611" s="18"/>
      <c r="V611" s="18"/>
      <c r="W611" s="18"/>
      <c r="X611" s="22"/>
      <c r="Y611" s="20" t="s">
        <v>2966</v>
      </c>
      <c r="Z611" s="21" t="str">
        <f t="shared" si="1"/>
        <v>{"id":"M3-EyP-2a-I-1-BR","stimulus":"&lt;p&gt;Neste gráfico de barras estão representadas as temperaturas máximas em Blumenau (SC) durante os primeiros dias de junho. Indique se as afirmações estão corretas ou incorretas.&lt;/p&gt;&lt;div style=\"display:flex; justify-content:center;\"&gt;&lt;div class=\"fr-chart ct-chart ct-minor-seventh\" data-chart='{\"type\": \"bar\", \"series\": [{\"name\": \"°C máximos\", \"data\": [{{Q1}},{{Q2}},{{Q3}},{{Q4}},{{Q5}}]}], \"labels\":[\"Segunda-feira\",\"Terça-feira\",\"Quarta-feira\",\"Quinta-feira\",\"Sexta-feira\"],\"options\": {\"axisY\": {\"onlyInteger\": true}}}'&gt;&lt;/div&gt;&lt;/div&gt;","hint":"&lt;p&gt;A altura atingida por cada barra representa a temperatura máxima.&lt;/p&gt;","feedback":"&lt;p&gt;A altura atingida por cada barra representa a temperatura máxima.&lt;/p&gt;","seed":{"parameters":[{"name":"Q1","label":null,"min":20,"max":35,"step":1},{"name":"Q2","label":null,"min":20,"max":35,"step":1},{"name":"Q3","label":null,"min":20,"max":35,"step":1},{"name":"Q4","label":null,"min":20,"max":35,"step":1},{"name":"Q5","label":null,"min":20,"max":35,"step":1}],"calculated":[{"name":"A1","label":"A temperatura máxima registrada na quarta-feira foi {{Q3}} °C."},{"name":"A2","label":"A temperatura máxima registrada na quinta-feira foi {{Q4}} °C."},{"name":"A3","label":"A temperatura máxima registrada na segunda-feira foi {{Q5}} °C.","incorrect":true},{"name":"A4","label":"A temperatura máxima registrada na terça-feira foi {{Q1}} °C.","incorrect":true},{"name":"A5","label":"A temperatura máxima registrada na sexta-feira foi {{Q2}} °C.","incorrect":true}],"uniques":true},"algorithm":{"name":"trueFalse","template":"Choice matrix – inline","params":{"countCorrect":1,"countIncorrect":2,"showCheckIcon":false,"options":["Verdadeiro","Falso"]}}}</v>
      </c>
      <c r="AA611" s="28" t="s">
        <v>3059</v>
      </c>
      <c r="AB611" s="22" t="str">
        <f t="shared" si="2"/>
        <v>M3-EyP-2a-I-1</v>
      </c>
      <c r="AC611" s="22" t="str">
        <f t="shared" si="3"/>
        <v>M3-EyP-2a-I-1-BR</v>
      </c>
      <c r="AD611" s="20" t="s">
        <v>47</v>
      </c>
      <c r="AE611" s="24"/>
      <c r="AF611" s="9" t="s">
        <v>48</v>
      </c>
      <c r="AG611" s="9"/>
    </row>
    <row r="612" ht="112.5" customHeight="1">
      <c r="A612" s="9" t="s">
        <v>3053</v>
      </c>
      <c r="B612" s="69" t="s">
        <v>3054</v>
      </c>
      <c r="C612" s="43" t="s">
        <v>35</v>
      </c>
      <c r="D612" s="10" t="s">
        <v>36</v>
      </c>
      <c r="E612" s="11"/>
      <c r="F612" s="23" t="s">
        <v>3060</v>
      </c>
      <c r="G612" s="23"/>
      <c r="H612" s="25"/>
      <c r="I612" s="24" t="s">
        <v>38</v>
      </c>
      <c r="J612" s="24" t="s">
        <v>1499</v>
      </c>
      <c r="K612" s="23" t="s">
        <v>3061</v>
      </c>
      <c r="L612" s="25"/>
      <c r="M612" s="56" t="s">
        <v>42</v>
      </c>
      <c r="N612" s="35" t="s">
        <v>3062</v>
      </c>
      <c r="O612" s="35" t="s">
        <v>3062</v>
      </c>
      <c r="P612" s="18"/>
      <c r="Q612" s="22"/>
      <c r="R612" s="18"/>
      <c r="S612" s="18"/>
      <c r="T612" s="18"/>
      <c r="U612" s="18"/>
      <c r="V612" s="18"/>
      <c r="W612" s="18"/>
      <c r="X612" s="22"/>
      <c r="Y612" s="20" t="s">
        <v>2966</v>
      </c>
      <c r="Z612" s="21" t="str">
        <f t="shared" si="1"/>
        <v>{"id":"M3-EyP-2a-I-2-BR","stimulus":"&lt;p&gt;A gerência de uma concessionária representou os carros que foram vendidos nos últimos meses na seguinte curva de frequência. Indica se as afirmações são verdadeiras ou falsa.&lt;/p&gt;&lt;div style=\"display:flex; justify-content:center;\"&gt;&lt;div class=\"fr-chart ct-chart ct-minor-seventh\" data-chart='{\"type\": \"line\", \"series\": [{\"name\": \"Carros\", \"data\": [{{Q1}},{{Q2}},{{Q3}},{{Q4}}]}], \"labels\":[\"Janeiro\",\"Fevereiro\",\"Março\",\"Abril\"], \"options\":{\"low\":0, \"axisY\": {\"onlyInteger\": true}}}'&gt;&lt;/div&gt;&lt;/div&gt;","hint":"&lt;p&gt;A altura atingida pela curva representa os carros vendidos em cada mês.&lt;/p&gt;","feedback":"&lt;p&gt;A altura atingida pela curva representa os carros vendidos em cada mês.&lt;/p&gt;","seed":{"parameters":[{"name":"Q1","label":"","min":10,"max":20,"step":1},{"name":"Q2","label":"","min":10,"max":20,"step":1},{"name":"Q3","label":"","min":10,"max":20,"step":1},{"name":"Q4","label":"","min":10,"max":20,"step":1}],"calculated":[{"name":"A1","label":"Foram vendidos {{Q1}} carros em janeiro."},{"name":"A2","label":"Foram vendidos {{Q2}} carros em fevereiro."},{"name":"A3","label":"Foram vendidos {{Q3}} carros em março."},{"name":"A4","label":"Foram vendidos {{Q4}} carros em abril."},{"name":"A5","label":"Foram vendidos {{Q1}} carros em março.","incorrect":true},{"name":"A6","label":"Foram vendidos {{Q4}} carros em janeiro.","incorrect":true},{"name":"A7","label":"Foram vendidos {{Q3}} carros em abril.","incorrect":true},{"name":"A8","label":"Foram vendidos {{Q2}} carros em janeiro.","incorrect":true}],"uniques":true},"algorithm":{"name":"trueFalse","template":"Choice matrix – inline","params":{"countCorrect":1,"countIncorrect":2,"showCheckIcon":false,"options":["Verdadeira","Falsa"]}}}</v>
      </c>
      <c r="AA612" s="28" t="s">
        <v>3063</v>
      </c>
      <c r="AB612" s="22" t="str">
        <f t="shared" si="2"/>
        <v>M3-EyP-2a-I-2</v>
      </c>
      <c r="AC612" s="22" t="str">
        <f t="shared" si="3"/>
        <v>M3-EyP-2a-I-2-BR</v>
      </c>
      <c r="AD612" s="20" t="s">
        <v>47</v>
      </c>
      <c r="AE612" s="24"/>
      <c r="AF612" s="9" t="s">
        <v>48</v>
      </c>
      <c r="AG612" s="9"/>
    </row>
    <row r="613" ht="112.5" customHeight="1">
      <c r="A613" s="9" t="s">
        <v>3053</v>
      </c>
      <c r="B613" s="69" t="s">
        <v>3054</v>
      </c>
      <c r="C613" s="43" t="s">
        <v>35</v>
      </c>
      <c r="D613" s="10" t="s">
        <v>36</v>
      </c>
      <c r="E613" s="11"/>
      <c r="F613" s="23" t="s">
        <v>3064</v>
      </c>
      <c r="G613" s="25"/>
      <c r="H613" s="25"/>
      <c r="I613" s="24" t="s">
        <v>38</v>
      </c>
      <c r="J613" s="24" t="s">
        <v>1499</v>
      </c>
      <c r="K613" s="25" t="s">
        <v>3065</v>
      </c>
      <c r="L613" s="25"/>
      <c r="M613" s="56" t="s">
        <v>42</v>
      </c>
      <c r="N613" s="35" t="s">
        <v>3066</v>
      </c>
      <c r="O613" s="35" t="s">
        <v>3066</v>
      </c>
      <c r="P613" s="18"/>
      <c r="Q613" s="22"/>
      <c r="R613" s="18"/>
      <c r="S613" s="18"/>
      <c r="T613" s="18"/>
      <c r="U613" s="18"/>
      <c r="V613" s="18"/>
      <c r="W613" s="18"/>
      <c r="X613" s="22"/>
      <c r="Y613" s="20" t="s">
        <v>2966</v>
      </c>
      <c r="Z613" s="21" t="str">
        <f t="shared" si="1"/>
        <v>{"id":"M3-EyP-2a-I-3-BR","stimulus":"&lt;p&gt;Mauro desenhou um gráfico de barras com o número de atividades de Matemática que ele resolveu em cada dia. Indica se as afirmações são verdadeiras ou falsas.&lt;/p&gt;&lt;div style=\"display:flex; justify-content:center;\"&gt;&lt;div class=\"fr-chart ct-chart ct-minor-seventh\" data-chart='{\"type\": \"bar\", \"series\": [{\"name\": \"Atividades\", \"data\": [{{Q1}},{{Q2}},{{Q3}},{{Q4}},{{Q5}}]}], \"labels\":[\"Segunda-feira\",\"Terça-feira\",\"Quarta-feira\",\"Quinta-feira\",\"Sexta-feira\"], \"options\":{\"low\":0, \"axisY\": {\"onlyInteger\": true}}}'&gt;&lt;/div&gt;&lt;/div&gt;","hint":"&lt;p&gt;A altura que cada barra atinge representa as atividades feitas em cada dia.&lt;/p&gt;","feedback":"&lt;p&gt;A altura que cada barra atinge representa as atividades feitas em cada dia.&lt;/p&gt;","seed":{"parameters":[{"name":"Q1","label":"","min":5,"max":15,"step":1},{"name":"Q2","label":"","min":5,"max":15,"step":1},{"name":"Q3","label":"","min":5,"max":15,"step":1},{"name":"Q4","label":"","min":5,"max":15,"step":1},{"name":"Q5","label":"","min":5,"max":15,"step":1}],"calculated":[{"name":"A1","label":"Na segunda-feira foram feitas {{Q1}} atividades."},{"name":"A2","label":"Na terça-feira foram feitas {{Q2}} atividades."},{"name":"A3","label":"Na quarta-feira foram feitas {{Q3}} atividades."},{"name":"A4","label":"Na quinta-feira foram feitas {{Q4}} atividades."},{"name":"A5","label":"Na segunda-feira foram feitas {{Q2}} atividades.","incorrect":true},{"name":"A6","label":"Na terça-feira foram feitas {{Q3}} atividades.","incorrect":true},{"name":"A7","label":"Na quarta-feira foram feitas {{Q1}} atividades.","incorrect":true},{"name":"A8","label":"Na quinta-feira foram feitas {{Q5}} atividades.","incorrect":true},{"name":"A9","label":"Na sexta-feira foram feitas {{Q4}} atividades.","incorrect":true}],"uniques":true},"algorithm":{"name":"trueFalse","template":"Choice matrix – inline","params":{"countCorrect":1,"countIncorrect":2,"showCheckIcon":false,"options":["Verdadeira","Falsa"]}}}</v>
      </c>
      <c r="AA613" s="28" t="s">
        <v>3067</v>
      </c>
      <c r="AB613" s="22" t="str">
        <f t="shared" si="2"/>
        <v>M3-EyP-2a-I-3</v>
      </c>
      <c r="AC613" s="22" t="str">
        <f t="shared" si="3"/>
        <v>M3-EyP-2a-I-3-BR</v>
      </c>
      <c r="AD613" s="20" t="s">
        <v>47</v>
      </c>
      <c r="AE613" s="24"/>
      <c r="AF613" s="9" t="s">
        <v>48</v>
      </c>
      <c r="AG613" s="9"/>
    </row>
    <row r="614" ht="112.5" customHeight="1">
      <c r="A614" s="9" t="s">
        <v>3053</v>
      </c>
      <c r="B614" s="69" t="s">
        <v>3054</v>
      </c>
      <c r="C614" s="43" t="s">
        <v>50</v>
      </c>
      <c r="D614" s="10" t="s">
        <v>36</v>
      </c>
      <c r="E614" s="11"/>
      <c r="F614" s="23" t="s">
        <v>3068</v>
      </c>
      <c r="G614" s="23"/>
      <c r="H614" s="25" t="s">
        <v>3069</v>
      </c>
      <c r="I614" s="24" t="s">
        <v>38</v>
      </c>
      <c r="J614" s="24" t="s">
        <v>156</v>
      </c>
      <c r="K614" s="25" t="s">
        <v>3070</v>
      </c>
      <c r="L614" s="23" t="s">
        <v>3071</v>
      </c>
      <c r="M614" s="56" t="s">
        <v>42</v>
      </c>
      <c r="N614" s="23" t="s">
        <v>3072</v>
      </c>
      <c r="O614" s="23" t="s">
        <v>3073</v>
      </c>
      <c r="P614" s="18"/>
      <c r="Q614" s="22"/>
      <c r="R614" s="18"/>
      <c r="S614" s="18"/>
      <c r="T614" s="18"/>
      <c r="U614" s="18"/>
      <c r="V614" s="18"/>
      <c r="W614" s="18"/>
      <c r="X614" s="22"/>
      <c r="Y614" s="20" t="s">
        <v>2966</v>
      </c>
      <c r="Z614" s="21" t="str">
        <f t="shared" si="1"/>
        <v>{"id":"M3-EyP-2a-E-1-BR","stimulus":"&lt;p&gt;Esta curva de frequência representa as atividades favoritas de um grupo de crianças. Complete as frases a seguir.&lt;/p&gt;&lt;div style=\"display:flex; justify-content:center;\"&gt;&lt;div class=\"fr-chart ct-chart ct-minor-seventh\" data-chart='{\"type\": \"line\", \"series\": [{\"name\": \"Crianças\", \"data\": [{{Q1}},{{Q2}},{{Q3}},{{Q4}}]}], \"labels\":[\"Praticar esportes\",\"Ir ao parque\",\"Jogar videogame\",\"Ler um livro\", \"\"], \"options\":{\"low\":0, \"axisY\": {\"onlyInteger\": true}}}'&gt;&lt;/div&gt;&lt;/div&gt;","template":"&lt;p&gt;{{response}} crianças preferem praticar esportes.&lt;/p&gt;&lt;p&gt;{{response}} crianças preferem ler um livro.&lt;/p&gt;","hint":"&lt;p&gt;A altura que a linha atinge representa quantas crianças gostam de cada atividade.&lt;/p&gt;","feedback":"&lt;p&gt;A altura que a linha atinge representa quantas crianças gostam de cada atividade.&lt;/p&gt;","seed":{"parameters":[{"name":"Q1","label":"","min":5,"max":25,"step":5},{"name":"Q2","label":"","min":5,"max":25,"step":5},{"name":"Q3","label":"","min":5,"max":25,"step":5},{"name":"Q4","label":"","min":5,"max":25,"step":5}],"calculated":[{"name":"A1","label":"{{function}}","function":"{{Q1}}"},{"name":"A2","label":"{{function}}","function":"{{Q4}}"}],"uniques":true},"algorithm":{"name":"calculateOperation","params":{"method":"equivLiteral","keyboard":"NUMERICAL"}}}</v>
      </c>
      <c r="AA614" s="21" t="s">
        <v>3074</v>
      </c>
      <c r="AB614" s="22" t="str">
        <f t="shared" si="2"/>
        <v>M3-EyP-2a-E-1</v>
      </c>
      <c r="AC614" s="22" t="str">
        <f t="shared" si="3"/>
        <v>M3-EyP-2a-E-1-BR</v>
      </c>
      <c r="AD614" s="20" t="s">
        <v>47</v>
      </c>
      <c r="AE614" s="24"/>
      <c r="AF614" s="9" t="s">
        <v>48</v>
      </c>
      <c r="AG614" s="9"/>
    </row>
    <row r="615" ht="112.5" customHeight="1">
      <c r="A615" s="9" t="s">
        <v>3053</v>
      </c>
      <c r="B615" s="69" t="s">
        <v>3054</v>
      </c>
      <c r="C615" s="9" t="s">
        <v>50</v>
      </c>
      <c r="D615" s="10" t="s">
        <v>36</v>
      </c>
      <c r="E615" s="11"/>
      <c r="F615" s="23" t="s">
        <v>3075</v>
      </c>
      <c r="G615" s="23"/>
      <c r="H615" s="25"/>
      <c r="I615" s="24" t="s">
        <v>38</v>
      </c>
      <c r="J615" s="24" t="s">
        <v>156</v>
      </c>
      <c r="K615" s="25" t="s">
        <v>3076</v>
      </c>
      <c r="L615" s="23" t="s">
        <v>3077</v>
      </c>
      <c r="M615" s="56" t="s">
        <v>42</v>
      </c>
      <c r="N615" s="35" t="s">
        <v>3078</v>
      </c>
      <c r="O615" s="35" t="s">
        <v>3079</v>
      </c>
      <c r="P615" s="18"/>
      <c r="Q615" s="22"/>
      <c r="R615" s="18"/>
      <c r="S615" s="18"/>
      <c r="T615" s="18"/>
      <c r="U615" s="18"/>
      <c r="V615" s="18"/>
      <c r="W615" s="18"/>
      <c r="X615" s="22"/>
      <c r="Y615" s="20" t="s">
        <v>2966</v>
      </c>
      <c r="Z615" s="21" t="str">
        <f t="shared" si="1"/>
        <v>{"id":"M3-EyP-2a-E-2-BR","stimulus":"&lt;p&gt;Este gráfico de barras representa o número de ovos que uma granja produziu em cinco dias. Complete as frases as seguir.&lt;/p&gt;&lt;div style=\"display:flex; justify-content:center;\"&gt;&lt;div class=\"fr-chart ct-chart ct-minor-seventh\" data-chart='{\"type\": \"bar\", \"series\": [{\"name\": \"Ovos\", \"data\": [{{Q1}},{{Q2}},{{Q3}},{{Q4}},{{Q5}}]}], \"labels\":[\"Segunda-feira\",\"Terça-feira\",\"Quarta-feira\",\"Quinta-feira\",\"Sexta-feira\"],\"options\": {\"axisY\": {\"onlyInteger\": true}}}'&gt;&lt;/div&gt;&lt;/div&gt;","template":"&lt;p&gt;{{response}} ovos foram coletados na terça-feira.&lt;/p&gt;&lt;p&gt;{{response}} ovos foram coletados na quinta-feira.&lt;/p&gt;","hint":"&lt;p&gt;A altura atingida por cada barra representa os ovos coletados.&lt;/p&gt;","feedback":"&lt;p&gt;A altura atingida por cada barra representa os ovos coletados.&lt;/p&gt;","seed":{"parameters":[{"name":"Q1","label":null,"min":15,"max":30,"step":1},{"name":"Q2","label":null,"min":15,"max":30,"step":1},{"name":"Q3","label":null,"min":15,"max":30,"step":1},{"name":"Q4","label":null,"min":15,"max":30,"step":1},{"name":"Q5","label":null,"min":15,"max":30,"step":1}],"calculated":[{"name":"A1","label":"{{function}}","function":"{{Q2}}"},{"name":"A2","label":"{{function}}","function":"{{Q4}}"}],"uniques":true},"algorithm":{"name":"calculateOperation","params":{"method":"equivLiteral","keyboard":"NUMERICAL"}}}</v>
      </c>
      <c r="AA615" s="21" t="s">
        <v>3080</v>
      </c>
      <c r="AB615" s="22" t="str">
        <f t="shared" si="2"/>
        <v>M3-EyP-2a-E-2</v>
      </c>
      <c r="AC615" s="22" t="str">
        <f t="shared" si="3"/>
        <v>M3-EyP-2a-E-2-BR</v>
      </c>
      <c r="AD615" s="20" t="s">
        <v>47</v>
      </c>
      <c r="AE615" s="24"/>
      <c r="AF615" s="9" t="s">
        <v>48</v>
      </c>
      <c r="AG615" s="9"/>
    </row>
    <row r="616" ht="112.5" customHeight="1">
      <c r="A616" s="9" t="s">
        <v>3053</v>
      </c>
      <c r="B616" s="69" t="s">
        <v>3054</v>
      </c>
      <c r="C616" s="9" t="s">
        <v>50</v>
      </c>
      <c r="D616" s="10" t="s">
        <v>36</v>
      </c>
      <c r="E616" s="11"/>
      <c r="F616" s="23" t="s">
        <v>3081</v>
      </c>
      <c r="G616" s="23"/>
      <c r="H616" s="25"/>
      <c r="I616" s="24" t="s">
        <v>38</v>
      </c>
      <c r="J616" s="24" t="s">
        <v>156</v>
      </c>
      <c r="K616" s="25" t="s">
        <v>3082</v>
      </c>
      <c r="L616" s="25" t="s">
        <v>3083</v>
      </c>
      <c r="M616" s="56" t="s">
        <v>42</v>
      </c>
      <c r="N616" s="35" t="s">
        <v>3084</v>
      </c>
      <c r="O616" s="35" t="s">
        <v>3085</v>
      </c>
      <c r="P616" s="18"/>
      <c r="Q616" s="22"/>
      <c r="R616" s="18"/>
      <c r="S616" s="18"/>
      <c r="T616" s="18"/>
      <c r="U616" s="18"/>
      <c r="V616" s="18"/>
      <c r="W616" s="18"/>
      <c r="X616" s="22"/>
      <c r="Y616" s="20" t="s">
        <v>2966</v>
      </c>
      <c r="Z616" s="21" t="str">
        <f t="shared" si="1"/>
        <v>{"id":"M3-EyP-2a-E-3-BR","stimulus":"&lt;p&gt;Lucas desenhou esta curva de frequência representando os troféus que conquistou em vários esportes. Complete as frases as seguir.&lt;/p&gt;&lt;div style=\"display:flex; justify-content:center;\"&gt;&lt;div class=\"fr-chart ct-chart ct-minor-seventh\" data-chart='{\"type\": \"line\", \"series\": [{\"name\": \"Troféus\", \"data\": [{{Q1}},{{Q2}},{{Q3}},{{Q4}}]}], \"labels\":[\"Rugby\",\"Basquete\",\"Tênis\",\"Voleibol\", \"\"], \"options\":{\"low\":0, \"axisY\": {\"onlyInteger\": true}}}'&gt;&lt;/div&gt;&lt;/div&gt;","template":"&lt;p&gt;Juan ganhou {{response}} troféus no vôlei.&lt;/p&gt;&lt;p&gt;Juan ganhou {{response}} troféus no rugby.&lt;/p&gt;","hint":"&lt;p&gt;A altura que a linha atinge em cada esporte representa os troféus conquistados.&lt;/p&gt;","feedback":"&lt;p&gt;A altura que a linha atinge em cada esporte representa os troféus conquistados.&lt;/p&gt;","seed":{"parameters":[{"name":"Q1","label":"","min":5,"max":10,"step":1},{"name":"Q2","label":"","min":5,"max":10,"step":1},{"name":"Q3","label":"","min":5,"max":10,"step":1},{"name":"Q4","label":"","min":5,"max":10,"step":1}],"calculated":[{"name":"A1","label":"{{function}}","function":"{{Q4}}"},{"name":"A2","label":"{{function}}","function":"{{Q1}}"}],"uniques":true},"algorithm":{"name":"calculateOperation","params":{"method":"equivLiteral","keyboard":"NUMERICAL"}}}</v>
      </c>
      <c r="AA616" s="21" t="s">
        <v>3086</v>
      </c>
      <c r="AB616" s="22" t="str">
        <f t="shared" si="2"/>
        <v>M3-EyP-2a-E-3</v>
      </c>
      <c r="AC616" s="22" t="str">
        <f t="shared" si="3"/>
        <v>M3-EyP-2a-E-3-BR</v>
      </c>
      <c r="AD616" s="20" t="s">
        <v>47</v>
      </c>
      <c r="AE616" s="24"/>
      <c r="AF616" s="9" t="s">
        <v>48</v>
      </c>
      <c r="AG616" s="9"/>
    </row>
    <row r="617" ht="112.5" customHeight="1">
      <c r="A617" s="9" t="s">
        <v>3087</v>
      </c>
      <c r="B617" s="69" t="s">
        <v>3088</v>
      </c>
      <c r="C617" s="43" t="s">
        <v>35</v>
      </c>
      <c r="D617" s="10" t="s">
        <v>36</v>
      </c>
      <c r="E617" s="11"/>
      <c r="F617" s="35" t="s">
        <v>3089</v>
      </c>
      <c r="G617" s="35"/>
      <c r="H617" s="34" t="s">
        <v>3090</v>
      </c>
      <c r="I617" s="26" t="s">
        <v>481</v>
      </c>
      <c r="J617" s="26" t="s">
        <v>1499</v>
      </c>
      <c r="K617" s="34" t="s">
        <v>3091</v>
      </c>
      <c r="L617" s="34"/>
      <c r="M617" s="56" t="s">
        <v>42</v>
      </c>
      <c r="N617" s="57" t="s">
        <v>3092</v>
      </c>
      <c r="O617" s="57" t="s">
        <v>3092</v>
      </c>
      <c r="P617" s="18"/>
      <c r="Q617" s="22"/>
      <c r="R617" s="18"/>
      <c r="S617" s="18"/>
      <c r="T617" s="18"/>
      <c r="U617" s="18"/>
      <c r="V617" s="18"/>
      <c r="W617" s="18"/>
      <c r="X617" s="22"/>
      <c r="Y617" s="20" t="s">
        <v>2966</v>
      </c>
      <c r="Z617" s="21" t="str">
        <f t="shared" si="1"/>
        <v>{"id":"M3-EyP-3a-I-1-BR","stimulus":"&lt;p&gt;Este pictograma representa os livros emprestados de uma biblioteca durante os últimos três dias. Indique se as afirmações estão corretas ou incorretas.&lt;/p&gt;&lt;div class=\"fr-chart\" data-chart='{\"type\": \"pictograph\", \"series\": [{\"img\": \"{{Q1.img}}\", \"value\":{{Q1}} },{\"img\": \"{{Q2.img}}\", \"value\":{{Q2}}},{\"img\": \"{{Q3.img}}\", \"value\":{{Q3}}}], \"labels\":[\"{{Q1.label}}\",\"{{Q2.label}}\",\"{{Q3.label}}\"]}'&gt;&lt;/div&gt;","hint":"&lt;p&gt;O número de ícones representa o número de livros.&lt;/p&gt;","feedback":"&lt;p&gt;O número de ícones representa o número de livros.&lt;/p&gt;","seed":{"parameters":[{"name":"Q1","label":"Segunda-feira","img":"https://blueberry-assets.oneclick.es/M5_EyP_6a_8.svg","list":[2,3,4,5]},{"name":"Q2","label":"Terça-feira","img":"https://blueberry-assets.oneclick.es/M5_EyP_6a_8.svg","list":[6,7,8,9]},{"name":"Q3","label":"Quarta-feira","img":"https://blueberry-assets.oneclick.es/M5_EyP_6a_8.svg","list":[2,3,4,5]}],"calculated":[{"name":"A1","label":"Na quarta-feira, {{Q3}} livros foram emprestados."},{"name":"A2","label":"Mais livros foram emprestados na terça-feira."},{"name":"A3","label":"Na segunda-feira, {{Q1}} livros foram emprestados."},{"name":"A4","label":"Menos livros foram emprestados na terça-feira.","incorrect":true},{"name":"A5","label":"Na quarta-feira, {{Q1}} livros foram emprestados.","incorrect":true},{"name":"A6","label":"Na segunda-feira, {{Q3}} livros foram emprestados.","incorrect":true}],"uniques":true},"algorithm":{"name":"trueFalse","template":"Choice matrix – inline","params":{"countCorrect":1,"countIncorrect":2,"showCheckIcon":false,"options":["Verdadeiro","Falso"]}}}</v>
      </c>
      <c r="AA617" s="21" t="s">
        <v>3093</v>
      </c>
      <c r="AB617" s="22" t="str">
        <f t="shared" si="2"/>
        <v>M3-EyP-3a-I-1</v>
      </c>
      <c r="AC617" s="22" t="str">
        <f t="shared" si="3"/>
        <v>M3-EyP-3a-I-1-BR</v>
      </c>
      <c r="AD617" s="20" t="s">
        <v>47</v>
      </c>
      <c r="AE617" s="24"/>
      <c r="AF617" s="9" t="s">
        <v>48</v>
      </c>
      <c r="AG617" s="9" t="s">
        <v>49</v>
      </c>
    </row>
    <row r="618" ht="112.5" customHeight="1">
      <c r="A618" s="9" t="s">
        <v>3087</v>
      </c>
      <c r="B618" s="69" t="s">
        <v>3088</v>
      </c>
      <c r="C618" s="43" t="s">
        <v>35</v>
      </c>
      <c r="D618" s="10" t="s">
        <v>36</v>
      </c>
      <c r="E618" s="11"/>
      <c r="F618" s="35" t="s">
        <v>3094</v>
      </c>
      <c r="G618" s="35"/>
      <c r="H618" s="34"/>
      <c r="I618" s="26" t="s">
        <v>481</v>
      </c>
      <c r="J618" s="26" t="s">
        <v>1499</v>
      </c>
      <c r="K618" s="34" t="s">
        <v>3095</v>
      </c>
      <c r="L618" s="34" t="s">
        <v>113</v>
      </c>
      <c r="M618" s="56" t="s">
        <v>42</v>
      </c>
      <c r="N618" s="57" t="s">
        <v>3096</v>
      </c>
      <c r="O618" s="35" t="s">
        <v>3097</v>
      </c>
      <c r="P618" s="18"/>
      <c r="Q618" s="22"/>
      <c r="R618" s="18"/>
      <c r="S618" s="18"/>
      <c r="T618" s="18"/>
      <c r="U618" s="18"/>
      <c r="V618" s="18"/>
      <c r="W618" s="18"/>
      <c r="X618" s="22"/>
      <c r="Y618" s="20" t="s">
        <v>2966</v>
      </c>
      <c r="Z618" s="21" t="str">
        <f t="shared" si="1"/>
        <v>{"id":"M3-EyP-3a-I-2-BR","stimulus":"&lt;p&gt;O pictograma a seguir representa as árvores que foram plantadas este ano em vários parques de uma cidade. De acordo com o pictograma, indique se as afirmações são verdadeiras ou falsas.&lt;/p&gt;&lt;div style=\"display:flex; justify-content:center;\"&gt;&lt;div class=\"fr-chart\" data-chart='{\"type\": \"pictograph\", \"series\": [{\"img\": \"{{Q1.img}}\", \"value\":{{Q1}}},{\"img\": \"{{Q2.img}}\", \"value\":{{Q2}}},{\"img\": \"{{Q3.img}}\", \"value\":{{Q3}}},{\"img\": \"{{Q4.img}}\", \"value\":{{Q4}}}], \"labels\":[\"{{Q1.label}}\",\"{{Q2.label}}\",\"{{Q3.label}}\",\"{{Q4.label}}\"]}'&gt;&lt;/div&gt;&lt;/div&gt;","hint":"&lt;p&gt;O número de ícones representa o número de árvores plantadas.&lt;/p&gt;","feedback":"&lt;p&gt;O número de ícones representa o número de árvores plantadas.&lt;/p&gt;","seed":{"parameters":[{"name":"Q1","label":"Parque 1","img":"https://blueberry-assets.oneclick.es/M3_EyP_3a_1.svg","list":[2,3,4,5,6]},{"name":"Q2","label":"Parque 2","img":"https://blueberry-assets.oneclick.es/M3_EyP_3a_1.svg","list":[2,3,4,5,6]},{"name":"Q3","label":"Parque 3","img":"https://blueberry-assets.oneclick.es/M3_EyP_3a_1.svg","list":[2,3,4,5,6]},{"name":"Q4","label":"Parque 4","img":"https://blueberry-assets.oneclick.es/M3_EyP_3a_1.svg","list":[2,3,4,5,6]}],"calculated":[{"name":"A1","label":"No parque 1 foram plantadas {{Q1}} árvores."},{"name":"A2","label":"No parque 2 foram plantadas {{Q2}} árvores."},{"name":"A3","label":"No parque 3 foram plantadas {{Q3}} árvores."},{"name":"A4","label":"No parque 4 foram plantadas {{Q4}} árvores"},{"name":"A5","label":"No parque 1 foram plantadas {{Q2}} árvores.","incorrect":true},{"name":"A6","label":"No parque 2 foram plantadas {{Q4}} árvores.","incorrect":true},{"name":"A7","label":"No parque 3 foram plantadas {{Q1}} árvores.","incorrect":true},{"name":"A8","label":"No parque 4 foram plantadas {{Q3}} árvores.","incorrect":true}],"uniques":true},"algorithm":{"name":"trueFalse","template":"Choice matrix – inline","params":{"countCorrect":1,"countIncorrect":2,"showCheckIcon":false,"options":["Verdadeira","Falsa"]}}}</v>
      </c>
      <c r="AA618" s="21" t="s">
        <v>3098</v>
      </c>
      <c r="AB618" s="22" t="str">
        <f t="shared" si="2"/>
        <v>M3-EyP-3a-I-2</v>
      </c>
      <c r="AC618" s="22" t="str">
        <f t="shared" si="3"/>
        <v>M3-EyP-3a-I-2-BR</v>
      </c>
      <c r="AD618" s="20" t="s">
        <v>47</v>
      </c>
      <c r="AE618" s="24"/>
      <c r="AF618" s="9" t="s">
        <v>48</v>
      </c>
      <c r="AG618" s="9" t="s">
        <v>49</v>
      </c>
    </row>
    <row r="619" ht="112.5" customHeight="1">
      <c r="A619" s="9" t="s">
        <v>3087</v>
      </c>
      <c r="B619" s="69" t="s">
        <v>3088</v>
      </c>
      <c r="C619" s="43" t="s">
        <v>35</v>
      </c>
      <c r="D619" s="10" t="s">
        <v>36</v>
      </c>
      <c r="E619" s="11"/>
      <c r="F619" s="35" t="s">
        <v>3099</v>
      </c>
      <c r="G619" s="35"/>
      <c r="H619" s="34"/>
      <c r="I619" s="26" t="s">
        <v>481</v>
      </c>
      <c r="J619" s="26" t="s">
        <v>1499</v>
      </c>
      <c r="K619" s="35" t="s">
        <v>3100</v>
      </c>
      <c r="L619" s="34" t="s">
        <v>113</v>
      </c>
      <c r="M619" s="56" t="s">
        <v>42</v>
      </c>
      <c r="N619" s="57" t="s">
        <v>3101</v>
      </c>
      <c r="O619" s="35" t="s">
        <v>3102</v>
      </c>
      <c r="P619" s="18"/>
      <c r="Q619" s="22"/>
      <c r="R619" s="18"/>
      <c r="S619" s="18"/>
      <c r="T619" s="18"/>
      <c r="U619" s="18"/>
      <c r="V619" s="18"/>
      <c r="W619" s="18"/>
      <c r="X619" s="22"/>
      <c r="Y619" s="20" t="s">
        <v>2966</v>
      </c>
      <c r="Z619" s="21" t="str">
        <f t="shared" si="1"/>
        <v>{"id":"M3-EyP-3a-I-3-BR","stimulus":"&lt;p&gt;Um treinador desenhou este pictograma com os gols que alguns dos seus jogadores marcaram. De acordo com o pictograma, indique se as afirmações são verdadeiras ou falsas.&lt;/p&gt;&lt;div style=\"display:flex; justify-content:center;\"&gt;&lt;div class=\"fr-chart\" data-chart='{\"type\": \"pictograph\", \"series\": [{\"img\": \"{{Q1.img}}\", \"value\":{{Q1}}},{\"img\": \"{{Q2.img}}\", \"value\":{{Q2}}},{\"img\": \"{{Q3.img}}\", \"value\":{{Q3}}}], \"labels\":[\"{{Q11}}\",\"{{Q22}}\",\"{{Q33}}\"]}'&gt;&lt;/div&gt;&lt;/div&gt;","hint":"&lt;p&gt;O número de ícones representa o número de gols.&lt;/p&gt;","feedback":"&lt;p&gt;O número de ícones representa o número de gols.&lt;/p&gt;","seed":{"parameters":[{"name":"Q1","label":null,"img":"https://blueberry-assets.oneclick.es/M3_EyP_3a_2.svg","list":[2,3,4,5,6]},{"name":"Q2","label":null,"img":"https://blueberry-assets.oneclick.es/M3_EyP_3a_2.svg","list":[2,3,4,5,6]},{"name":"Q3","label":null,"img":"https://blueberry-assets.oneclick.es/M3_EyP_3a_2.svg","list":[2,3,4,5,6]},{"name":"Q11","label":null,"list":["Lucas","André","Joaquim"]},{"name":"Q22","label":null,"list":["Sandro","Fernando","César"]},{"name":"Q33","label":null,"list":["Marcos","Camilo","Sérgio"]}],"calculated":[{"name":"A1","label":"{{Q11}} marcou {{Q1}} gols."},{"name":"A2","label":"{{Q22}} marcou {{Q2}} gols."},{"name":"A3","label":"{{Q33}} marcou {{Q3}} gols."},{"name":"A4","label":"{{Q11}} marcou {{Q2}} gols.","incorrect":true},{"name":"A5","label":"{{Q22}} marcou {{Q3}} gols.","incorrect":true},{"name":"A6","label":"{{Q33}} marcou {{Q1}} gols.","incorrect":true}],"uniques":true},"algorithm":{"name":"trueFalse","template":"Choice matrix – inline","params":{"countCorrect":1,"countIncorrect":2,"showCheckIcon":false,"options":["Verdadeira","Falsa"]}}}</v>
      </c>
      <c r="AA619" s="21" t="s">
        <v>3103</v>
      </c>
      <c r="AB619" s="22" t="str">
        <f t="shared" si="2"/>
        <v>M3-EyP-3a-I-3</v>
      </c>
      <c r="AC619" s="22" t="str">
        <f t="shared" si="3"/>
        <v>M3-EyP-3a-I-3-BR</v>
      </c>
      <c r="AD619" s="20" t="s">
        <v>47</v>
      </c>
      <c r="AE619" s="24"/>
      <c r="AF619" s="9" t="s">
        <v>48</v>
      </c>
      <c r="AG619" s="9" t="s">
        <v>49</v>
      </c>
    </row>
    <row r="620" ht="112.5" customHeight="1">
      <c r="A620" s="9" t="s">
        <v>3087</v>
      </c>
      <c r="B620" s="69" t="s">
        <v>3088</v>
      </c>
      <c r="C620" s="43" t="s">
        <v>50</v>
      </c>
      <c r="D620" s="10" t="s">
        <v>36</v>
      </c>
      <c r="E620" s="11"/>
      <c r="F620" s="23" t="s">
        <v>3104</v>
      </c>
      <c r="G620" s="23"/>
      <c r="H620" s="25"/>
      <c r="I620" s="24" t="s">
        <v>481</v>
      </c>
      <c r="J620" s="24" t="s">
        <v>156</v>
      </c>
      <c r="K620" s="23" t="s">
        <v>3105</v>
      </c>
      <c r="L620" s="25" t="s">
        <v>3106</v>
      </c>
      <c r="M620" s="56" t="s">
        <v>42</v>
      </c>
      <c r="N620" s="23" t="s">
        <v>3107</v>
      </c>
      <c r="O620" s="23" t="s">
        <v>3108</v>
      </c>
      <c r="P620" s="18"/>
      <c r="Q620" s="22"/>
      <c r="R620" s="18"/>
      <c r="S620" s="18"/>
      <c r="T620" s="18"/>
      <c r="U620" s="18"/>
      <c r="V620" s="18"/>
      <c r="W620" s="18"/>
      <c r="X620" s="22"/>
      <c r="Y620" s="20" t="s">
        <v>2966</v>
      </c>
      <c r="Z620" s="21" t="str">
        <f t="shared" si="1"/>
        <v>{"id":"M3-EyP-3a-E-1-BR","stimulus":"&lt;p&gt;{{Q1}} e suas colegas de quarto fizeram um pictograma para representar quantas vezes cada uma delas levou o cachorro para passear. De acordo com o pictograma, complete as seguintes frases.&lt;/p&gt;&lt;div style=\"display:flex; justify-content:center;\"&gt;&lt;div class=\"fr-chart\" data-chart='{\"type\": \"pictograph\", \"series\": [{\"img\": \"{{Q01.img}}\", \"value\":{{Q01}}},{\"img\": \"{{Q02.img}}\", \"value\":{{Q02}}},{\"img\": \"{{Q03.img}}\", \"value\":{{Q03}}},{\"img\": \"{{Q04.img}}\", \"value\":{{Q04}}}], \"labels\":[\"{{Q1}}\",\"{{Q2}}\",\"{{Q3}}\",\"{{Q4}}\"]}'&gt;&lt;/div&gt;&lt;/div&gt;","template":"&lt;p&gt;{{Q4}} levou o cachorro {{response}} vezes.&lt;/p&gt;&lt;p&gt;{{Q1}} levou o cachorro {{response}} vezes.&lt;/p&gt;","hint":"&lt;p&gt;O número de ícones representa o número de vezes que o cachorro foi levado para passear.&lt;/p&gt;","feedback":"&lt;p&gt;O número de ícones representa o número de vezes que o cachorro foi levado para passear.&lt;/p&gt;","seed":{"parameters":[{"name":"Q1","label":null,"list":["Ana","Miriam","Luísa","Carol","Carla","Natália","Lorena"]},{"name":"Q2","label":null,"list":["Ana","Miriam","Luísa","Carol","Carla","Natália","Lorena"]},{"name":"Q3","label":null,"list":["Ana","Miriam","Luísa","Carol","Carla","Natália","Lorena"]},{"name":"Q4","label":null,"list":["Ana","Miriam","Luísa","Carol","Carla","Natália","Lorena"]},{"name":"Q01","label":null,"img":"https://blueberry-assets.oneclick.es/M3_EyP_3a_3.svg","list":[2,3,4,5,6]},{"name":"Q02","label":null,"img":"https://blueberry-assets.oneclick.es/M3_EyP_3a_3.svg","list":[2,3,4,5,6]},{"name":"Q03","label":null,"img":"https://blueberry-assets.oneclick.es/M3_EyP_3a_3.svg","list":[2,3,4,5,6]},{"name":"Q04","label":null,"img":"https://blueberry-assets.oneclick.es/M3_EyP_3a_3.svg","list":[2,3,4,5,6]}],"calculated":[{"name":"A1","label":"{{function}}","function":"{{Q04}}"},{"name":"A2","label":"{{function}}","function":"{{Q01}}"}],"uniques":true},"algorithm":{"name":"calculateOperation","params":{"method":"equivLiteral","keyboard":"NUMERICAL"}}}</v>
      </c>
      <c r="AA620" s="21" t="s">
        <v>3109</v>
      </c>
      <c r="AB620" s="22" t="str">
        <f t="shared" si="2"/>
        <v>M3-EyP-3a-E-1</v>
      </c>
      <c r="AC620" s="22" t="str">
        <f t="shared" si="3"/>
        <v>M3-EyP-3a-E-1-BR</v>
      </c>
      <c r="AD620" s="20" t="s">
        <v>47</v>
      </c>
      <c r="AE620" s="24"/>
      <c r="AF620" s="9" t="s">
        <v>48</v>
      </c>
      <c r="AG620" s="9" t="s">
        <v>49</v>
      </c>
    </row>
    <row r="621" ht="112.5" customHeight="1">
      <c r="A621" s="9" t="s">
        <v>3087</v>
      </c>
      <c r="B621" s="69" t="s">
        <v>3088</v>
      </c>
      <c r="C621" s="9" t="s">
        <v>50</v>
      </c>
      <c r="D621" s="10" t="s">
        <v>36</v>
      </c>
      <c r="E621" s="11"/>
      <c r="F621" s="23" t="s">
        <v>3110</v>
      </c>
      <c r="G621" s="23"/>
      <c r="H621" s="25"/>
      <c r="I621" s="24" t="s">
        <v>481</v>
      </c>
      <c r="J621" s="24" t="s">
        <v>156</v>
      </c>
      <c r="K621" s="34" t="s">
        <v>3111</v>
      </c>
      <c r="L621" s="25" t="s">
        <v>3112</v>
      </c>
      <c r="M621" s="56" t="s">
        <v>42</v>
      </c>
      <c r="N621" s="57" t="s">
        <v>3113</v>
      </c>
      <c r="O621" s="35" t="s">
        <v>3114</v>
      </c>
      <c r="P621" s="18"/>
      <c r="Q621" s="22"/>
      <c r="R621" s="18"/>
      <c r="S621" s="18"/>
      <c r="T621" s="18"/>
      <c r="U621" s="18"/>
      <c r="V621" s="18"/>
      <c r="W621" s="18"/>
      <c r="X621" s="22"/>
      <c r="Y621" s="20" t="s">
        <v>2966</v>
      </c>
      <c r="Z621" s="21" t="str">
        <f t="shared" si="1"/>
        <v>{"id":"M3-EyP-3a-E-2-BR","stimulus":"&lt;p&gt;Uma loja apresentou um pictograma com base na quantidade de bicicletas que foram vendidas nos três primeiros meses de funcionamento do estabelecimento. De acordo com o pictograma, complete as seguintes frases.&lt;/p&gt;&lt;div style=\"display:flex; justify-content:center;\"&gt;&lt;div class=\"fr-chart\" data-chart='{\"type\": \"pictograph\", \"series\": [{\"img\": \"{{Q1.img}}\", \"value\":{{Q1}}},{\"img\": \"{{Q2.img}}\", \"value\":{{Q2}}},{\"img\": \"{{Q3.img}}\", \"value\":{{Q3}}}], \"labels\":[\"Janeiro\",\"Fevereiro\",\"Março\"]}'&gt;&lt;/div&gt;&lt;/div&gt;","template":"&lt;p&gt;Em janeiro foram vendidas {{response}} bicicletas.&lt;/p&gt;&lt;p&gt;No total foram vendidas {{response}} bicicletas.&lt;/p&gt;","hint":"&lt;p&gt;O número de ícones representa as bicicletas vendidas.&lt;/p&gt;","feedback":"&lt;p&gt;O número de ícones representa as bicicletas vendidas.&lt;/p&gt;","seed":{"parameters":[{"name":"Q1","label":null,"img":"https://blueberry-assets.oneclick.es/M3_EyP_3a_4.svg","list":[2,3,4,5,6]},{"name":"Q2","label":null,"img":"https://blueberry-assets.oneclick.es/M3_EyP_3a_4.svg","list":[2,3,4,5,6]},{"name":"Q3","label":null,"img":"https://blueberry-assets.oneclick.es/M3_EyP_3a_4.svg","list":[2,3,4,5,6]}],"calculated":[{"name":"A1","label":"{{function}}","function":"{{Q1}}"},{"name":"A2","label":"{{function}}","function":"{{Q1}}+{{Q2}}+{{Q3}}"}],"uniques":true},"algorithm":{"name":"calculateOperation","params":{"method":"equivLiteral","keyboard":"NUMERICAL"}}}</v>
      </c>
      <c r="AA621" s="21" t="s">
        <v>3115</v>
      </c>
      <c r="AB621" s="22" t="str">
        <f t="shared" si="2"/>
        <v>M3-EyP-3a-E-2</v>
      </c>
      <c r="AC621" s="22" t="str">
        <f t="shared" si="3"/>
        <v>M3-EyP-3a-E-2-BR</v>
      </c>
      <c r="AD621" s="20" t="s">
        <v>47</v>
      </c>
      <c r="AE621" s="24"/>
      <c r="AF621" s="9" t="s">
        <v>48</v>
      </c>
      <c r="AG621" s="9" t="s">
        <v>49</v>
      </c>
    </row>
    <row r="622" ht="112.5" customHeight="1">
      <c r="A622" s="9" t="s">
        <v>3087</v>
      </c>
      <c r="B622" s="69" t="s">
        <v>3088</v>
      </c>
      <c r="C622" s="9" t="s">
        <v>50</v>
      </c>
      <c r="D622" s="10" t="s">
        <v>36</v>
      </c>
      <c r="E622" s="11"/>
      <c r="F622" s="23" t="s">
        <v>3116</v>
      </c>
      <c r="G622" s="23"/>
      <c r="H622" s="25"/>
      <c r="I622" s="24" t="s">
        <v>481</v>
      </c>
      <c r="J622" s="24" t="s">
        <v>156</v>
      </c>
      <c r="K622" s="35" t="s">
        <v>3117</v>
      </c>
      <c r="L622" s="25" t="s">
        <v>3118</v>
      </c>
      <c r="M622" s="56" t="s">
        <v>42</v>
      </c>
      <c r="N622" s="57" t="s">
        <v>3119</v>
      </c>
      <c r="O622" s="35" t="s">
        <v>3120</v>
      </c>
      <c r="P622" s="18"/>
      <c r="Q622" s="22"/>
      <c r="R622" s="18"/>
      <c r="S622" s="18"/>
      <c r="T622" s="18"/>
      <c r="U622" s="18"/>
      <c r="V622" s="18"/>
      <c r="W622" s="18"/>
      <c r="X622" s="22"/>
      <c r="Y622" s="20" t="s">
        <v>2966</v>
      </c>
      <c r="Z622" s="21" t="str">
        <f t="shared" si="1"/>
        <v>{"id":"M3-EyP-3a-E-3-BR","stimulus":"&lt;p&gt;Camila faz rosquinhas para vender e representou em um pictograma a quantidade de cada tipo de rosquinha que ela preparou hoje. De acordo com o pictograma, complete as seguintes frases.&lt;/p&gt;&lt;div style=\"display:flex; justify-content:center;\"&gt;&lt;div class=\"fr-chart\" data-chart='{\"type\": \"pictograph\", \"series\": [{\"img\": \"{{Q1.img}}\", \"value\":{{Q1}}},{\"img\": \"{{Q2.img}}\", \"value\":{{Q2}}},{\"img\": \"{{Q3.img}}\", \"value\":{{Q3}}}], \"labels\":[\"Chocolate\",\"Morango\",\"Doce de leite\"]}'&gt;&lt;/div&gt;&lt;/div&gt;","template":"&lt;p&gt;Camila preparou {{response}} rosquinhas de morango.&lt;/p&gt;&lt;p&gt;Camila preparou {{response}} rosquinhas de doce de leite.&lt;/p&gt;","hint":"&lt;p&gt;O número de ícones representa as rosquinhas de cada sabor.&lt;/p&gt;","feedback":"&lt;p&gt;O número de ícones representa as rosquinhas de cada sabor.&lt;/p&gt;","seed":{"parameters":[{"name":"Q1","label":null,"img":"https://blueberry-assets.oneclick.es/M3_EyP_3a_5.svg","list":[2,3,4,5,6]},{"name":"Q2","label":null,"img":"https://blueberry-assets.oneclick.es/M3_EyP_3a_6.svg","list":[2,3,4,5,6]},{"name":"Q3","label":null,"img":"https://blueberry-assets.oneclick.es/M3_EyP_3a_7.svg","list":[2,3,4,5,6]}],"calculated":[{"name":"A1","label":"{{function}}","function":"{{Q2}}"},{"name":"A2","label":"{{function}}","function":"{{Q3}}"}],"uniques":true},"algorithm":{"name":"calculateOperation","params":{"method":"equivLiteral","keyboard":"NUMERICAL"}}}</v>
      </c>
      <c r="AA622" s="21" t="s">
        <v>3121</v>
      </c>
      <c r="AB622" s="22" t="str">
        <f t="shared" si="2"/>
        <v>M3-EyP-3a-E-3</v>
      </c>
      <c r="AC622" s="22" t="str">
        <f t="shared" si="3"/>
        <v>M3-EyP-3a-E-3-BR</v>
      </c>
      <c r="AD622" s="20" t="s">
        <v>47</v>
      </c>
      <c r="AE622" s="24"/>
      <c r="AF622" s="9" t="s">
        <v>48</v>
      </c>
      <c r="AG622" s="9" t="s">
        <v>49</v>
      </c>
    </row>
    <row r="623" ht="112.5" customHeight="1">
      <c r="A623" s="9" t="s">
        <v>3122</v>
      </c>
      <c r="B623" s="69" t="s">
        <v>3123</v>
      </c>
      <c r="C623" s="43" t="s">
        <v>35</v>
      </c>
      <c r="D623" s="10" t="s">
        <v>36</v>
      </c>
      <c r="E623" s="11"/>
      <c r="F623" s="23" t="s">
        <v>3124</v>
      </c>
      <c r="G623" s="23"/>
      <c r="H623" s="25"/>
      <c r="I623" s="24" t="s">
        <v>481</v>
      </c>
      <c r="J623" s="9" t="s">
        <v>3125</v>
      </c>
      <c r="K623" s="35"/>
      <c r="L623" s="25"/>
      <c r="M623" s="56" t="s">
        <v>42</v>
      </c>
      <c r="N623" s="35" t="s">
        <v>3126</v>
      </c>
      <c r="O623" s="35" t="s">
        <v>3127</v>
      </c>
      <c r="P623" s="18"/>
      <c r="Q623" s="22"/>
      <c r="R623" s="18"/>
      <c r="S623" s="18"/>
      <c r="T623" s="18"/>
      <c r="U623" s="18"/>
      <c r="V623" s="18"/>
      <c r="W623" s="18"/>
      <c r="X623" s="22"/>
      <c r="Y623" s="20" t="s">
        <v>2966</v>
      </c>
      <c r="Z623" s="21" t="str">
        <f t="shared" si="1"/>
        <v>{
    "id": "M3-EyP-3b-I-1-BR",
    "stimulus": "&lt;p&gt;Esse é o número de livros lidos por três irmãos durante as férias de verão. Complete o pictograma.&lt;/p&gt;",
    "hint": "&lt;p&gt;Marque no gráfico os livros que cada irmão leu.&lt;/p&gt;",
    "feedback": "&lt;p&gt;Em um pictograma, cada coluna de ícones representa uma quantidade.&lt;/p&gt;",
    "seed": {
        "parameters": [
            {
                "name": "Q1",
                "label": "Aline",
                "img": "https://blueberry-assets.oneclick.es/M5_EyP_6a_8.svg",
                "min": 2,
                "max": 6,
                "step": 1
            },
            {
                "name": "Q2",
                "label": "Marcia",
                "img": "https://blueberry-assets.oneclick.es/M5_EyP_6a_8.svg",
                "min": 2,
                "max": 6,
                "step": 1
            },
            {
                "name": "Q3",
                "label": "Tiago",
                "img": "https://blueberry-assets.oneclick.es/M5_EyP_6a_8.svg",
                "min": 2,
                "max": 6,
                "step": 1
            }
        ],
        "uniques": true
    },
    "algorithm": {
        "name": "pictograph",
        "params": {
            "labelY": "",
            "labelX": "Livros",
            "tableEnable": true,
            "tablePosition": "LEFT",
            "multiplier": 1
        }
    }
}</v>
      </c>
      <c r="AA623" s="21" t="s">
        <v>3128</v>
      </c>
      <c r="AB623" s="22" t="str">
        <f t="shared" si="2"/>
        <v>M3-EyP-3b-I-1</v>
      </c>
      <c r="AC623" s="22" t="str">
        <f t="shared" si="3"/>
        <v>M3-EyP-3b-I-1-BR</v>
      </c>
      <c r="AD623" s="20"/>
      <c r="AE623" s="24"/>
      <c r="AF623" s="9" t="s">
        <v>48</v>
      </c>
      <c r="AG623" s="9" t="s">
        <v>49</v>
      </c>
    </row>
    <row r="624" ht="112.5" customHeight="1">
      <c r="A624" s="9" t="s">
        <v>3122</v>
      </c>
      <c r="B624" s="69" t="s">
        <v>3123</v>
      </c>
      <c r="C624" s="43" t="s">
        <v>35</v>
      </c>
      <c r="D624" s="10" t="s">
        <v>36</v>
      </c>
      <c r="E624" s="11"/>
      <c r="F624" s="23" t="s">
        <v>3129</v>
      </c>
      <c r="G624" s="23"/>
      <c r="H624" s="25"/>
      <c r="I624" s="24" t="s">
        <v>481</v>
      </c>
      <c r="J624" s="9" t="s">
        <v>3125</v>
      </c>
      <c r="K624" s="35"/>
      <c r="L624" s="25"/>
      <c r="M624" s="56" t="s">
        <v>42</v>
      </c>
      <c r="N624" s="35" t="s">
        <v>3130</v>
      </c>
      <c r="O624" s="35" t="s">
        <v>3127</v>
      </c>
      <c r="P624" s="18"/>
      <c r="Q624" s="22"/>
      <c r="R624" s="18"/>
      <c r="S624" s="18"/>
      <c r="T624" s="18"/>
      <c r="U624" s="18"/>
      <c r="V624" s="18"/>
      <c r="W624" s="18"/>
      <c r="X624" s="22"/>
      <c r="Y624" s="20" t="s">
        <v>2966</v>
      </c>
      <c r="Z624" s="21" t="str">
        <f t="shared" si="1"/>
        <v>{
    "id": "M3-EyP-3b-I-2-BR",
    "stimulus": "&lt;p&gt;Após o aniversário de Carla, seus amigos puderam levar os balões para casa. A tabela mostra os balões que Celia, Blanca e Óliver tomaram. Complete o pictograma sabendo que cada ícone é equivalente a &lt;u&gt;2 balões&lt;/u&gt;.&lt;/p&gt;",
    "hint": "&lt;p&gt;Marque no gráfico os balões que têm cada amigo.&lt;/p&gt;",
    "feedback": "&lt;p&gt;Em um pictograma, cada coluna de ícones representa uma quantidade.&lt;/p&gt;",
    "seed": {
        "parameters": [
            {
                "name": "Q1",
                "label": "Celia",
                "img": "https://blueberry-assets.oneclick.es/M5_EyP_6a_12.svg",
                "min": 2,
                "max": 6,
                "step": 1
            },
            {
                "name": "Q2",
                "label": "Blanca",
                "img": "https://blueberry-assets.oneclick.es/M5_EyP_6a_12.svg",
                "min": 2,
                "max": 6,
                "step": 1
            },
            {
                "name": "Q3",
                "label": "Óliver",
                "img": "https://blueberry-assets.oneclick.es/M5_EyP_6a_12.svg",
                "min": 2,
                "max": 6,
                "step": 1
            }
        ],
        "uniques": true
    },
    "algorithm": {
        "name": "pictograph",
        "params": {
            "labelY": "",
            "labelX": "Balões",
            "tableEnable": true,
            "tablePosition": "LEFT",
            "multiplier": 2
        }
    }
}</v>
      </c>
      <c r="AA624" s="21" t="s">
        <v>3131</v>
      </c>
      <c r="AB624" s="22" t="str">
        <f t="shared" si="2"/>
        <v>M3-EyP-3b-I-2</v>
      </c>
      <c r="AC624" s="22" t="str">
        <f t="shared" si="3"/>
        <v>M3-EyP-3b-I-2-BR</v>
      </c>
      <c r="AD624" s="20"/>
      <c r="AE624" s="24"/>
      <c r="AF624" s="9" t="s">
        <v>48</v>
      </c>
      <c r="AG624" s="9" t="s">
        <v>49</v>
      </c>
    </row>
    <row r="625" ht="112.5" customHeight="1">
      <c r="A625" s="9" t="s">
        <v>3122</v>
      </c>
      <c r="B625" s="69" t="s">
        <v>3123</v>
      </c>
      <c r="C625" s="43" t="s">
        <v>35</v>
      </c>
      <c r="D625" s="10" t="s">
        <v>36</v>
      </c>
      <c r="E625" s="11"/>
      <c r="F625" s="23" t="s">
        <v>3132</v>
      </c>
      <c r="G625" s="23"/>
      <c r="H625" s="25"/>
      <c r="I625" s="24" t="s">
        <v>481</v>
      </c>
      <c r="J625" s="9" t="s">
        <v>3125</v>
      </c>
      <c r="K625" s="35"/>
      <c r="L625" s="25"/>
      <c r="M625" s="56" t="s">
        <v>42</v>
      </c>
      <c r="N625" s="35" t="s">
        <v>3133</v>
      </c>
      <c r="O625" s="35" t="s">
        <v>3127</v>
      </c>
      <c r="P625" s="18"/>
      <c r="Q625" s="22"/>
      <c r="R625" s="18"/>
      <c r="S625" s="18"/>
      <c r="T625" s="18"/>
      <c r="U625" s="18"/>
      <c r="V625" s="18"/>
      <c r="W625" s="18"/>
      <c r="X625" s="22"/>
      <c r="Y625" s="20" t="s">
        <v>2966</v>
      </c>
      <c r="Z625" s="21" t="str">
        <f t="shared" si="1"/>
        <v>{
    "id": "M3-EyP-3b-I-3-BR",
    "stimulus": "&lt;p&gt;Quatro pintores mancharam seus macacões tantas vezes como mostrado na tabela. Complete o pictograma sabendo que cada ícone é equivalente a &lt;u&gt;3 manchas&lt;/u&gt;.&lt;/p&gt;",
    "hint": "&lt;p&gt;Marque no gráfico as manchas que cada um tem.&lt;/p&gt;",
    "feedback": "&lt;p&gt;Em um pictograma, cada coluna de ícones representa uma quantidade.&lt;/p&gt;",
    "seed": {
        "parameters": [
            {
                "name": "Q1",
                "label": "Marcelo",
                "img": "https://blueberry-assets.oneclick.es/M2_EyP_3a_5.svg",
                "min": 1,
                "max": 8,
                "step": 1
            },
            {
                "name": "Q2",
                "label": "Manuel",
                "img": "https://blueberry-assets.oneclick.es/M2_EyP_3a_5.svg",
                "min": 1,
                "max": 8,
                "step": 1
            },
            {
                "name": "Q3",
                "label": "Larissa",
                "img": "https://blueberry-assets.oneclick.es/M2_EyP_3a_5.svg",
                "min": 1,
                "max": 8,
                "step": 1
            },
            {
                "name": "Q4",
                "label": "Ricardo",
                "img": "https://blueberry-assets.oneclick.es/M2_EyP_3a_5.svg",
                "min": 1,
                "max": 8,
                "step": 1
            }
        ],
        "uniques": true
    },
    "algorithm": {
        "name": "pictograph",
        "params": {
            "labelY": "",
            "labelX": "Manchas",
            "tableEnable": true,
            "tablePosition": "LEFT",
            "multiplier": 3
        }
    }
}</v>
      </c>
      <c r="AA625" s="21" t="s">
        <v>3134</v>
      </c>
      <c r="AB625" s="22" t="str">
        <f t="shared" si="2"/>
        <v>M3-EyP-3b-I-3</v>
      </c>
      <c r="AC625" s="22" t="str">
        <f t="shared" si="3"/>
        <v>M3-EyP-3b-I-3-BR</v>
      </c>
      <c r="AD625" s="20"/>
      <c r="AE625" s="24"/>
      <c r="AF625" s="9" t="s">
        <v>48</v>
      </c>
      <c r="AG625" s="9" t="s">
        <v>49</v>
      </c>
    </row>
    <row r="626" ht="112.5" customHeight="1">
      <c r="A626" s="9" t="s">
        <v>3135</v>
      </c>
      <c r="B626" s="69" t="s">
        <v>3136</v>
      </c>
      <c r="C626" s="43" t="s">
        <v>35</v>
      </c>
      <c r="D626" s="10" t="s">
        <v>36</v>
      </c>
      <c r="E626" s="11"/>
      <c r="F626" s="23" t="s">
        <v>3137</v>
      </c>
      <c r="G626" s="23"/>
      <c r="H626" s="25"/>
      <c r="I626" s="25"/>
      <c r="J626" s="9" t="s">
        <v>278</v>
      </c>
      <c r="K626" s="25"/>
      <c r="L626" s="25"/>
      <c r="M626" s="26" t="s">
        <v>42</v>
      </c>
      <c r="N626" s="34" t="s">
        <v>3138</v>
      </c>
      <c r="O626" s="34" t="s">
        <v>3139</v>
      </c>
      <c r="P626" s="18"/>
      <c r="Q626" s="22"/>
      <c r="R626" s="18"/>
      <c r="S626" s="18"/>
      <c r="T626" s="18"/>
      <c r="U626" s="18"/>
      <c r="V626" s="18"/>
      <c r="W626" s="18"/>
      <c r="X626" s="22"/>
      <c r="Y626" s="20" t="s">
        <v>2966</v>
      </c>
      <c r="Z626" s="21" t="str">
        <f t="shared" si="1"/>
        <v>{"id":"M3-EyP-4a-I-1-BR","stimulus":"&lt;p&gt;Aponte a experiência cujo resultado depende do acaso.&lt;/p&gt;","hint":"&lt;p&gt;Experiências que dependem do acaso são aquelas em que o resultado não pode ser conhecido antecipadamente.&lt;/p&gt;","feedback":"&lt;p&gt;Experiências que dependem do acaso são aquelas em que o resultado não pode ser conhecido antecipadamente.&lt;/p&gt;","seed":{"parameters":[],"calculated":[{"name":"A1","label":"Um ás é retirado de um baralho de cartas que acabou de ser embaralhado."},{"name":"A2","label":"O número 2 é obtido no lançamento de um dado."},{"name":"A3","label":"Uma bola amarela é retirada de uma urna com bolas de várias cores."},{"name":"A4","label":"A face coroa é obtida no lançamento de uma moeda."},{"name":"A5","label":"A temperatura de um copo de leite aumenta ao ser aquecido no micro-ondas.","incorrect":true},{"name":"A6","label":"Uma lâmpada acende quando se pressiona o interruptor dela.","incorrect":true},{"name":"A7","label":"Uma garrafa ficará cheia se estiver sob uma torneira aberta com água.","incorrect":true},{"name":"A8","label":"No inverno, o clima é mais frio do que no resto do ano.","incorrect":true},{"name":"A9","label":"Uma pedra cai no chão se for jogada de uma janela.","incorrect":true}],"uniques":true},"algorithm":{"name":"trueFalse","template":"Multiple choice – standard","params":{"countCorrect":1,"countIncorrect":2,"showCheckIcon":true
        }
    }
}</v>
      </c>
      <c r="AA626" s="21" t="s">
        <v>3140</v>
      </c>
      <c r="AB626" s="22" t="str">
        <f t="shared" si="2"/>
        <v>M3-EyP-4a-I-1</v>
      </c>
      <c r="AC626" s="22" t="str">
        <f t="shared" si="3"/>
        <v>M3-EyP-4a-I-1-BR</v>
      </c>
      <c r="AD626" s="20" t="s">
        <v>47</v>
      </c>
      <c r="AE626" s="24"/>
      <c r="AF626" s="9" t="s">
        <v>48</v>
      </c>
      <c r="AG626" s="9"/>
    </row>
    <row r="627" ht="112.5" customHeight="1">
      <c r="A627" s="9" t="s">
        <v>3141</v>
      </c>
      <c r="B627" s="69" t="s">
        <v>3142</v>
      </c>
      <c r="C627" s="43" t="s">
        <v>35</v>
      </c>
      <c r="D627" s="9" t="s">
        <v>36</v>
      </c>
      <c r="E627" s="11"/>
      <c r="F627" s="12" t="s">
        <v>3143</v>
      </c>
      <c r="G627" s="12"/>
      <c r="H627" s="8"/>
      <c r="I627" s="11" t="s">
        <v>38</v>
      </c>
      <c r="J627" s="11" t="s">
        <v>39</v>
      </c>
      <c r="K627" s="13" t="s">
        <v>3144</v>
      </c>
      <c r="L627" s="12" t="s">
        <v>113</v>
      </c>
      <c r="M627" s="11" t="s">
        <v>42</v>
      </c>
      <c r="N627" s="8" t="s">
        <v>3145</v>
      </c>
      <c r="O627" s="8" t="s">
        <v>3146</v>
      </c>
      <c r="P627" s="18"/>
      <c r="Q627" s="22"/>
      <c r="R627" s="18"/>
      <c r="S627" s="18"/>
      <c r="T627" s="18"/>
      <c r="U627" s="18"/>
      <c r="V627" s="18"/>
      <c r="W627" s="18"/>
      <c r="X627" s="22"/>
      <c r="Y627" s="20" t="s">
        <v>2966</v>
      </c>
      <c r="Z627" s="21" t="str">
        <f t="shared" si="1"/>
        <v>{
    "id": "M3-EyP-4b-I-1-BR",
    "stimulus": "&lt;p&gt;Arraste cada tipo de evento para a experiência que o descreve.&lt;/p&gt;",
    "hint": "&lt;p&gt;Um evento é certo quando sempre ocorre, possível quando pode ocorrer às vezes e impossível quando nunca pode ocorrer.&lt;/p&gt;",
    "feedback": "&lt;p&gt;Um evento é certo quando sempre ocorre, possível quando pode ocorrer às vezes e impossível quando nunca pode ocorrer.&lt;/p&gt;",
    "seed": {
        "parameters": [
            {
                "name": "Q1",
                "list": [
                    "Obter cara ou coroa ao jogar uma moeda.",
                    "Obter um número maior que zero ao lançar um dado de seis faces.",
                    "Depois de chover, o chão da rua fica molhado."
                ]
            },
            {
                "name": "Q2",
                "list": [
                    "Obter um dois ao lançar um dado de seis faces.",
                    "Obter coroa ao lançar uma moeda.",
                    "Uma partida de futebol terminar em empate."
                ]
            },
            {
                "name": "Q3",
                "list": [
                    "Nevar com trinta graus celsius.",
                    "Obter um sete ao lançar um dado de seis faces.",
                    "Não obter cara ou coroa ao jogar uma moeda."
                ]
            }
        ],
        "calculated": [
            {
                "name": "A1",
                "label": "Evento certo",
                "function": "{{Q1}}",
                "feedback": "&lt;p&gt;É um evento certo porque sempre acontece.&lt;/p&gt;"
            },
            {
                "name": "A2",
                "label": "Evento possível",
                "function": "{{Q2}}",
                "feedback": "&lt;p&gt;É um evento possível porque pode acontecer.&lt;/p&gt;"
            },
            {
                "name": "A3",
                "label": "Evento impossível",
                "function": "{{Q3}}",
                "feedback": "&lt;p&gt;É um evento impossível porque nunca acontece.&lt;/p&gt;"
            }
        ],
        "isNumToWords": true,
        "uniques": true
    },
    "algorithm": {
        "name": "linkOperationResult",
        "params": {
            "invert": false
        },
        "template": "Match list"
    }
}</v>
      </c>
      <c r="AA627" s="28" t="s">
        <v>3147</v>
      </c>
      <c r="AB627" s="22" t="str">
        <f t="shared" si="2"/>
        <v>M3-EyP-4b-I-1</v>
      </c>
      <c r="AC627" s="22" t="str">
        <f t="shared" si="3"/>
        <v>M3-EyP-4b-I-1-BR</v>
      </c>
      <c r="AD627" s="20" t="s">
        <v>47</v>
      </c>
      <c r="AE627" s="24"/>
      <c r="AF627" s="9" t="s">
        <v>48</v>
      </c>
      <c r="AG627" s="9"/>
    </row>
    <row r="628" ht="112.5" customHeight="1">
      <c r="A628" s="9" t="s">
        <v>3141</v>
      </c>
      <c r="B628" s="69" t="s">
        <v>3142</v>
      </c>
      <c r="C628" s="43" t="s">
        <v>50</v>
      </c>
      <c r="D628" s="10" t="s">
        <v>36</v>
      </c>
      <c r="E628" s="11"/>
      <c r="F628" s="12" t="s">
        <v>3148</v>
      </c>
      <c r="G628" s="12"/>
      <c r="H628" s="8"/>
      <c r="I628" s="11" t="s">
        <v>481</v>
      </c>
      <c r="J628" s="11" t="s">
        <v>278</v>
      </c>
      <c r="K628" s="12" t="s">
        <v>3149</v>
      </c>
      <c r="L628" s="12" t="s">
        <v>113</v>
      </c>
      <c r="M628" s="22" t="s">
        <v>42</v>
      </c>
      <c r="N628" s="8" t="s">
        <v>3145</v>
      </c>
      <c r="O628" s="8" t="s">
        <v>3150</v>
      </c>
      <c r="P628" s="18"/>
      <c r="Q628" s="22"/>
      <c r="R628" s="18"/>
      <c r="S628" s="18"/>
      <c r="T628" s="18"/>
      <c r="U628" s="18"/>
      <c r="V628" s="18"/>
      <c r="W628" s="18"/>
      <c r="X628" s="22"/>
      <c r="Y628" s="20" t="s">
        <v>2966</v>
      </c>
      <c r="Z628" s="21" t="str">
        <f t="shared" si="1"/>
        <v>{"id":"M3-EyP-4b-E-1-BR","stimulus":"&lt;p&gt;Indique que tipo de evento é o seguinte: &lt;i&gt;{{Q1}}.&lt;/i&gt;&lt;/p&gt;&lt;div style=\"display:flex; justify-content:center;\"&gt;&lt;img src='https://blueberry-assets.oneclick.es/M3_EyP_4b_1.svg' width=\"300\"&gt;&lt;/div&gt;","hint":"&lt;p&gt;Um evento é certo quando sempre ocorre, possível quando pode ocorrer às vezes e impossível quando nunca pode ocorrer.&lt;/p&gt;","feedback":"&lt;p&gt;Um evento é certo quando sempre ocorre, possível quando pode ocorrer às vezes e impossível quando nunca pode ocorrer.&lt;/p&gt;","seed":{"parameters":[{"name":"Q1","list":["tirar uma bola colorida da caixa","tirar uma bola com um número da caixa"]}],"calculated":[{"name":"A1","label":"Evento certo","function":""},{"name":"A2","label":"Evento possível","function":"","feedback":"&lt;p&gt;Este é um evento que vai acontecer com certeza, por isso é um evento certo.&lt;/p&gt;","incorrect":true},{"name":"A3","label":"Evento impossível","function":"","feedback":"&lt;p&gt;Este é um evento que vai acontecer com certeza, por isso é um evento certo.&lt;/p&gt;","incorrect":true}],"uniques":true},"algorithm":{"name":"trueFalse","template":"Multiple choice – standard","params":{"countCorrect":1,"countIncorrect":2,"showCheckIcon":false,
            "columns": 3
        }
    }
}</v>
      </c>
      <c r="AA628" s="21" t="s">
        <v>3151</v>
      </c>
      <c r="AB628" s="22" t="str">
        <f t="shared" si="2"/>
        <v>M3-EyP-4b-E-1</v>
      </c>
      <c r="AC628" s="22" t="str">
        <f t="shared" si="3"/>
        <v>M3-EyP-4b-E-1-BR</v>
      </c>
      <c r="AD628" s="20" t="s">
        <v>47</v>
      </c>
      <c r="AE628" s="24"/>
      <c r="AF628" s="9" t="s">
        <v>48</v>
      </c>
      <c r="AG628" s="9"/>
    </row>
    <row r="629" ht="112.5" customHeight="1">
      <c r="A629" s="9" t="s">
        <v>3141</v>
      </c>
      <c r="B629" s="69" t="s">
        <v>3142</v>
      </c>
      <c r="C629" s="43" t="s">
        <v>50</v>
      </c>
      <c r="D629" s="10" t="s">
        <v>36</v>
      </c>
      <c r="E629" s="11"/>
      <c r="F629" s="13" t="s">
        <v>3152</v>
      </c>
      <c r="G629" s="13"/>
      <c r="H629" s="8"/>
      <c r="I629" s="11" t="s">
        <v>481</v>
      </c>
      <c r="J629" s="11" t="s">
        <v>278</v>
      </c>
      <c r="K629" s="12" t="s">
        <v>3153</v>
      </c>
      <c r="L629" s="12" t="s">
        <v>113</v>
      </c>
      <c r="M629" s="22" t="s">
        <v>42</v>
      </c>
      <c r="N629" s="8" t="s">
        <v>3145</v>
      </c>
      <c r="O629" s="8" t="s">
        <v>3154</v>
      </c>
      <c r="P629" s="18"/>
      <c r="Q629" s="22"/>
      <c r="R629" s="18"/>
      <c r="S629" s="18"/>
      <c r="T629" s="18"/>
      <c r="U629" s="18"/>
      <c r="V629" s="18"/>
      <c r="W629" s="18"/>
      <c r="X629" s="22"/>
      <c r="Y629" s="20" t="s">
        <v>2966</v>
      </c>
      <c r="Z629" s="21" t="str">
        <f t="shared" si="1"/>
        <v>{"id":"M3-EyP-4b-E-2-BR","stimulus":"&lt;p&gt;Indique que tipo de evento é o seguinte: &lt;i&gt;{{Q1}}.&lt;/i&gt;&lt;/p&gt;&lt;div style=\"display:flex; justify-content:center;\"&gt;&lt;img src='https://blueberry-assets.oneclick.es/M3_EyP_4b_1.svg' width=\"300\"&gt;&lt;/div&gt;","hint":"&lt;p&gt;Um evento é certo quando sempre ocorre, possível quando pode ocorrer às vezes e impossível quando nunca pode ocorrer.&lt;/p&gt;","feedback":"&lt;p&gt;Um evento é certo quando sempre ocorre, possível quando pode ocorrer às vezes e impossível quando nunca pode ocorrer.&lt;/p&gt;","seed":{"parameters":[{"name":"Q1","list":["tirar da caixa uma bola com número par","tirar uma bola azul da caixa","tirar da caixa uma bola vermelha com o número 2","tirar duas bolas azuis da caixa"]}],"calculated":[{"name":"A1","label":"Evento certo","function":"","feedback":"&lt;p&gt;Este evento pode ocorrer, portanto é um evento possível.&lt;/p&gt;","incorrect":true},{"name":"A2","label":"Evento possível","function":""},{"name":"A3","label":"Evento impossível","function":"","feedback":"&lt;p&gt;Este evento pode ocorrer, portanto é um evento possível.&lt;/p&gt;","incorrect":true}],"uniques":true},"algorithm":{"name":"trueFalse","template":"Multiple choice – standard","params":{"countCorrect":1,"countIncorrect":2,"showCheckIcon":false,
            "columns": 3
        }
    }
}</v>
      </c>
      <c r="AA629" s="21" t="s">
        <v>3155</v>
      </c>
      <c r="AB629" s="22" t="str">
        <f t="shared" si="2"/>
        <v>M3-EyP-4b-E-2</v>
      </c>
      <c r="AC629" s="22" t="str">
        <f t="shared" si="3"/>
        <v>M3-EyP-4b-E-2-BR</v>
      </c>
      <c r="AD629" s="20" t="s">
        <v>47</v>
      </c>
      <c r="AE629" s="24"/>
      <c r="AF629" s="9" t="s">
        <v>48</v>
      </c>
      <c r="AG629" s="9"/>
    </row>
    <row r="630" ht="112.5" customHeight="1">
      <c r="A630" s="9" t="s">
        <v>3141</v>
      </c>
      <c r="B630" s="69" t="s">
        <v>3142</v>
      </c>
      <c r="C630" s="43" t="s">
        <v>50</v>
      </c>
      <c r="D630" s="10" t="s">
        <v>36</v>
      </c>
      <c r="E630" s="11"/>
      <c r="F630" s="13" t="s">
        <v>3156</v>
      </c>
      <c r="G630" s="13"/>
      <c r="H630" s="8"/>
      <c r="I630" s="11" t="s">
        <v>481</v>
      </c>
      <c r="J630" s="11" t="s">
        <v>278</v>
      </c>
      <c r="K630" s="12" t="s">
        <v>3157</v>
      </c>
      <c r="L630" s="12" t="s">
        <v>113</v>
      </c>
      <c r="M630" s="22" t="s">
        <v>42</v>
      </c>
      <c r="N630" s="8" t="s">
        <v>3145</v>
      </c>
      <c r="O630" s="8" t="s">
        <v>3158</v>
      </c>
      <c r="P630" s="18"/>
      <c r="Q630" s="22"/>
      <c r="R630" s="18"/>
      <c r="S630" s="18"/>
      <c r="T630" s="18"/>
      <c r="U630" s="18"/>
      <c r="V630" s="18"/>
      <c r="W630" s="18"/>
      <c r="X630" s="22"/>
      <c r="Y630" s="20" t="s">
        <v>2966</v>
      </c>
      <c r="Z630" s="21" t="str">
        <f t="shared" si="1"/>
        <v>{"id":"M3-EyP-4b-E-3-BR","stimulus":"&lt;p&gt;Indique que tipo de evento é o seguinte: &lt;i&gt;{{Q1}}.&lt;/i&gt;&lt;/p&gt;&lt;div style=\"display:flex; justify-content:center;\"&gt;&lt;img src='https://blueberry-assets.oneclick.es/M3_EyP_4b_1.svg' width=\"300\"&gt;&lt;/div&gt;","hint":"&lt;p&gt;Um evento é certo quando sempre ocorre, possível quando pode ocorrer às vezes e impossível quando nunca pode ocorrer.&lt;/p&gt;","feedback":"&lt;p&gt;Um evento é certo quando sempre ocorre, possível quando pode ocorrer às vezes e impossível quando nunca pode ocorrer.&lt;/p&gt;","seed":{"parameters":[{"name":"Q1","list":["tirar uma bola sem número da caixa","tirar duas bolas com o número 1 da caixa","tirar quatro bolas azuis da caixa","tirar uma bola vermelha com o número 5 da caixa"]}],"calculated":[{"name":"A1","label":"Evento certo","function":"","feedback":"&lt;p&gt;Este evento nunca ocorrerá, portanto é um evento impossível.&lt;/p&gt;","incorrect":true},{"name":"A2","label":"Evento possível","function":"","feedback":"&lt;p&gt;Este evento nunca ocorrerá, portanto é um evento impossível.&lt;/p&gt;","incorrect":true},{"name":"A3","label":"Evento impossível","function":""}],"uniques":true},"algorithm":{"name":"trueFalse","template":"Multiple choice – standard","params":{"countCorrect":1,"countIncorrect":2,"showCheckIcon":false,
            "columns": 3
        }
    }
}</v>
      </c>
      <c r="AA630" s="21" t="s">
        <v>3159</v>
      </c>
      <c r="AB630" s="22" t="str">
        <f t="shared" si="2"/>
        <v>M3-EyP-4b-E-3</v>
      </c>
      <c r="AC630" s="22" t="str">
        <f t="shared" si="3"/>
        <v>M3-EyP-4b-E-3-BR</v>
      </c>
      <c r="AD630" s="20" t="s">
        <v>47</v>
      </c>
      <c r="AE630" s="24"/>
      <c r="AF630" s="9" t="s">
        <v>48</v>
      </c>
      <c r="AG630" s="9"/>
    </row>
  </sheetData>
  <customSheetViews>
    <customSheetView guid="{A276E8C1-FBA4-4303-AEDA-AFB02922E5E7}" filter="1" showAutoFilter="1">
      <autoFilter ref="$A$1:$AG$630">
        <filterColumn colId="3">
          <filters/>
        </filterColumn>
        <filterColumn colId="32">
          <filters>
            <filter val="USA"/>
          </filters>
        </filterColumn>
      </autoFilter>
    </customSheetView>
    <customSheetView guid="{08D0FD0E-54C4-4C95-B44D-A4832DD6C078}" filter="1" showAutoFilter="1">
      <autoFilter ref="$A$1:$AG$630">
        <filterColumn colId="32">
          <filters>
            <filter val="USA"/>
          </filters>
        </filterColumn>
      </autoFilter>
    </customSheetView>
    <customSheetView guid="{F637B962-5B5E-41F6-8788-619DAF8FBE0B}" filter="1" showAutoFilter="1">
      <autoFilter ref="$A$1:$AG$630"/>
    </customSheetView>
    <customSheetView guid="{F9DB4520-EE84-420A-8FBA-C20D59FB9D5F}" filter="1" showAutoFilter="1">
      <autoFilter ref="$A$1:$AG$630">
        <filterColumn colId="3">
          <filters/>
        </filterColumn>
      </autoFilter>
    </customSheetView>
    <customSheetView guid="{9E6953FB-EF94-4F3F-A3B9-4E3A714D9EED}" filter="1" showAutoFilter="1">
      <autoFilter ref="$A$1:$AG$630">
        <filterColumn colId="9">
          <filters>
            <filter val="True or false"/>
            <filter val="Linking Lines"/>
            <filter val="Cloze math"/>
            <filter val="Drag and Drop"/>
            <filter val="Single choice"/>
            <filter val="Multiple choice"/>
            <filter val="Order list"/>
          </filters>
        </filterColumn>
        <filterColumn colId="32">
          <filters>
            <filter val="USA"/>
          </filters>
        </filterColumn>
      </autoFilter>
    </customSheetView>
    <customSheetView guid="{F8E2E90F-FBD0-4259-B65A-4A7EA280629C}" filter="1" showAutoFilter="1">
      <autoFilter ref="$A$1:$AF$630"/>
    </customSheetView>
    <customSheetView guid="{E68E597A-7AC0-4901-A47C-D0020DF11F30}" filter="1" showAutoFilter="1">
      <autoFilter ref="$A$1:$AG$630">
        <filterColumn colId="3">
          <filters/>
        </filterColumn>
        <filterColumn colId="6">
          <filters blank="1">
            <filter val="&lt;p style=&quot;text-align: center&quot;&gt;{{Q1}} + {{T1}} = {{response}}&lt;/p&gt;"/>
            <filter val="&lt;p&gt;Les faltan {{response}} m.&lt;/p&gt;"/>
            <filter val="&lt;p&gt;Tiene que escribir {{response}} palabras más.&lt;/p&gt;"/>
            <filter val="&lt;p&gt;Faltan {{response}} personas.&lt;/p&gt;"/>
            <filter val="&lt;p&gt;El autobús recorrió {{response}} km.&lt;/p&gt;"/>
            <filter val="&lt;p&gt;Tienen {{response}} páginas.&lt;/p&gt;"/>
            <filter val="&lt;p&gt;El precio total es de {{response}} €.&lt;/p&gt;"/>
            <filter val="&lt;p style=&quot;text-align: center&quot;&gt;{{T1}} − {{Q1}} = {{response}}&lt;/p&gt;"/>
          </filters>
        </filterColumn>
        <filterColumn colId="9">
          <filters blank="1">
            <filter val="Cloze Math"/>
            <filter val="Drag and drop"/>
            <filter val="Pathway"/>
            <filter val="Click"/>
            <filter val="Linking lines"/>
            <filter val="True or False"/>
            <filter val="Drop down"/>
            <filter val="True or false"/>
            <filter val="Linking Lines"/>
            <filter val="Pictograma"/>
            <filter val="Cloze with text"/>
            <filter val="Cloze math"/>
            <filter val="Cloze with drag and drop"/>
            <filter val="Single Choice&#10;*: showCheckIcon=false&#10;*: columns=3"/>
            <filter val="Drag and Drop"/>
            <filter val="Cloze text"/>
            <filter val="Cloze with math"/>
            <filter val="Single choice"/>
            <filter val="Label Image with drag and drop"/>
            <filter val="Multiple choice"/>
            <filter val="Order list"/>
            <filter val="Drag and &#10;drop"/>
          </filters>
        </filterColumn>
      </autoFilter>
    </customSheetView>
    <customSheetView guid="{F2789065-BE84-49AE-89ED-E41D46A7732E}" filter="1" showAutoFilter="1">
      <autoFilter ref="$A$1:$AG$625"/>
    </customSheetView>
    <customSheetView guid="{68210171-CFAF-4ED7-9137-B7D4CCFA5869}" filter="1" showAutoFilter="1">
      <autoFilter ref="$A$1:$AF$630">
        <filterColumn colId="29">
          <filters>
            <filter val="CC"/>
          </filters>
        </filterColumn>
      </autoFilter>
    </customSheetView>
    <customSheetView guid="{9743E786-49CF-48FA-9186-DD6A01DCB11E}" filter="1" showAutoFilter="1">
      <autoFilter ref="$A$1:$AG$630">
        <filterColumn colId="9">
          <filters>
            <filter val="Cloze Math"/>
            <filter val="True or false"/>
            <filter val="Linking Lines"/>
            <filter val="Cloze math"/>
            <filter val="Drag and Drop"/>
            <filter val="Cloze with math"/>
            <filter val="Single choice"/>
            <filter val="Multiple choice"/>
          </filters>
        </filterColumn>
      </autoFilter>
    </customSheetView>
    <customSheetView guid="{8B4AFAC8-4683-43D7-8DDB-2F0211F639DD}" filter="1" showAutoFilter="1">
      <autoFilter ref="$A$1:$AG$630">
        <filterColumn colId="31">
          <filters>
            <filter val="BNCC"/>
          </filters>
        </filterColumn>
      </autoFilter>
    </customSheetView>
    <customSheetView guid="{FD42406A-DE69-4399-9CE9-7F78E1F6656D}" filter="1" showAutoFilter="1">
      <autoFilter ref="$A$1:$AF$630">
        <filterColumn colId="3">
          <filters/>
        </filterColumn>
        <filterColumn colId="31">
          <filters>
            <filter val="BNCC"/>
          </filters>
        </filterColumn>
      </autoFilter>
    </customSheetView>
    <customSheetView guid="{2C85DB90-FBF8-4A00-ADC4-341A55153C98}" filter="1" showAutoFilter="1">
      <autoFilter ref="$A$1:$AG$630">
        <filterColumn colId="32">
          <filters>
            <filter val="USA"/>
          </filters>
        </filterColumn>
      </autoFilter>
    </customSheetView>
    <customSheetView guid="{0F8AA304-5C26-4CFB-8F68-2E1B68796708}" filter="1" showAutoFilter="1">
      <autoFilter ref="$A$1:$AF$630">
        <filterColumn colId="9">
          <filters>
            <filter val="Linking lines"/>
            <filter val="True or false"/>
            <filter val="Linking Lines"/>
            <filter val="Pictograma"/>
            <filter val="Cloze math"/>
            <filter val="Single Choice&#10;*: showCheckIcon=false&#10;*: columns=3"/>
            <filter val="Drag and Drop"/>
            <filter val="Single choice"/>
            <filter val="Multiple choice"/>
          </filters>
        </filterColumn>
        <filterColumn colId="31">
          <filters>
            <filter val="BNCC"/>
          </filters>
        </filterColumn>
      </autoFilter>
    </customSheetView>
    <customSheetView guid="{4480ED3F-494E-41FE-B810-9ED25F0A07C0}" filter="1" showAutoFilter="1">
      <autoFilter ref="$A$1:$AF$630">
        <filterColumn colId="3">
          <filters/>
        </filterColumn>
      </autoFilter>
    </customSheetView>
    <customSheetView guid="{698364F5-3D62-4D5C-B692-23CA289DAF5D}" filter="1" showAutoFilter="1">
      <autoFilter ref="$A$1:$AG$630">
        <filterColumn colId="29">
          <filters>
            <filter val="CC"/>
          </filters>
        </filterColumn>
      </autoFilter>
    </customSheetView>
    <customSheetView guid="{3D835A65-2D3A-4FF5-B2E3-AEE7140428FE}" filter="1" showAutoFilter="1">
      <autoFilter ref="$A$1:$AG$625">
        <filterColumn colId="32">
          <filters>
            <filter val="USA"/>
          </filters>
        </filterColumn>
      </autoFilter>
    </customSheetView>
    <customSheetView guid="{A6FD0A1B-F2F4-4513-B530-577F5CB16F7D}" filter="1" showAutoFilter="1">
      <autoFilter ref="$AA$538:$AA$630"/>
    </customSheetView>
    <customSheetView guid="{00EAD8AB-9900-433C-962A-A1C39DB1C011}" filter="1" showAutoFilter="1">
      <autoFilter ref="$A$1:$AG$630">
        <filterColumn colId="9">
          <filters>
            <filter val="True or false"/>
            <filter val="Linking Lines"/>
            <filter val="Single Choice"/>
            <filter val="Cloze math"/>
            <filter val="Single Choice&#10;*: showCheckIcon=false&#10;*: columns=3"/>
            <filter val="Drag and Drop"/>
            <filter val="Single choice"/>
            <filter val="Multiple choice"/>
          </filters>
        </filterColumn>
      </autoFilter>
    </customSheetView>
    <customSheetView guid="{5A472D6C-3233-4687-B872-5DF2BDB05D99}" filter="1" showAutoFilter="1">
      <autoFilter ref="$A$1:$AG$630"/>
    </customSheetView>
    <customSheetView guid="{B30A6A61-0130-42AD-A4F3-530296C27D35}" filter="1" showAutoFilter="1">
      <autoFilter ref="$A$1:$AG$630"/>
    </customSheetView>
    <customSheetView guid="{5F906F53-BA40-4DDE-8CED-398F6C8932F0}" filter="1" showAutoFilter="1">
      <autoFilter ref="$A$1:$AG$630"/>
    </customSheetView>
    <customSheetView guid="{75EE5584-7494-4B8A-8D8D-635F1B4FA8D9}" filter="1" showAutoFilter="1">
      <autoFilter ref="$A$1:$AG$630">
        <filterColumn colId="32">
          <filters>
            <filter val="USA"/>
          </filters>
        </filterColumn>
      </autoFilter>
    </customSheetView>
    <customSheetView guid="{CF95B57F-7973-4FCA-A77F-438CD0E428EB}" filter="1" showAutoFilter="1">
      <autoFilter ref="$A$1:$AF$630">
        <filterColumn colId="3">
          <filters>
            <filter val="JSON revisado"/>
          </filters>
        </filterColumn>
        <filterColumn colId="31">
          <filters>
            <filter val="BNCC"/>
          </filters>
        </filterColumn>
      </autoFilter>
    </customSheetView>
    <customSheetView guid="{9BFBB8F1-8307-4A3D-A621-BE5E3208DD7D}" filter="1" showAutoFilter="1">
      <autoFilter ref="$A$1:$AF$630">
        <filterColumn colId="3">
          <filters/>
        </filterColumn>
        <filterColumn colId="29">
          <filters>
            <filter val="CC"/>
          </filters>
        </filterColumn>
      </autoFilter>
    </customSheetView>
    <customSheetView guid="{40FF335B-D5CC-4728-8049-92CF465A4173}" filter="1" showAutoFilter="1">
      <autoFilter ref="$A$1:$AF$630">
        <filterColumn colId="9">
          <filters>
            <filter val="Cloze Math"/>
            <filter val="Pathway"/>
            <filter val="True or false"/>
            <filter val="Linking Lines"/>
            <filter val="Pictograma"/>
            <filter val="Cloze math"/>
            <filter val="Single Choice&#10;*: showCheckIcon=false&#10;*: columns=3"/>
            <filter val="Drag and Drop"/>
            <filter val="Cloze with math"/>
            <filter val="Single choice"/>
            <filter val="Multiple choice"/>
          </filters>
        </filterColumn>
      </autoFilter>
    </customSheetView>
    <customSheetView guid="{2FA63F88-AE35-42F4-9356-4346769B677F}" filter="1" showAutoFilter="1">
      <autoFilter ref="$A$1:$AG$630"/>
    </customSheetView>
    <customSheetView guid="{5807A3B8-A258-457F-ABAA-5D28FDF91D7E}" filter="1" showAutoFilter="1">
      <autoFilter ref="$A$1:$AG$630">
        <filterColumn colId="32">
          <filters>
            <filter val="USA"/>
          </filters>
        </filterColumn>
      </autoFilter>
    </customSheetView>
    <customSheetView guid="{B5B0AD51-7502-4CF3-A228-56EE96B962EF}" filter="1" showAutoFilter="1">
      <autoFilter ref="$A$1:$AG$630">
        <filterColumn colId="26">
          <filters/>
        </filterColumn>
        <filterColumn colId="31">
          <filters>
            <filter val="BNCC"/>
          </filters>
        </filterColumn>
      </autoFilter>
    </customSheetView>
    <customSheetView guid="{B7882708-4C9B-4F39-9BBF-7FA284481CFD}" filter="1" showAutoFilter="1">
      <autoFilter ref="$A$1:$AG$630">
        <filterColumn colId="3">
          <filters/>
        </filterColumn>
      </autoFilter>
    </customSheetView>
    <customSheetView guid="{1FBFE64C-71FA-4209-8025-FE4F5DA0FD78}" filter="1" showAutoFilter="1">
      <autoFilter ref="$A$1:$AG$630">
        <filterColumn colId="24">
          <filters>
            <filter val="Magnitudes y medida"/>
          </filters>
        </filterColumn>
      </autoFilter>
    </customSheetView>
    <customSheetView guid="{87DE5048-7E0E-4597-AA70-27E119464ED4}" filter="1" showAutoFilter="1">
      <autoFilter ref="$A$1:$AG$630">
        <filterColumn colId="24">
          <filters>
            <filter val="Magnitudes y medida"/>
          </filters>
        </filterColumn>
      </autoFilter>
    </customSheetView>
    <customSheetView guid="{4DB3D2CF-BC59-4AC5-9DCC-E660502C1D2F}" filter="1" showAutoFilter="1">
      <autoFilter ref="$A$1:$AG$630">
        <filterColumn colId="32">
          <filters>
            <filter val="USA"/>
          </filters>
        </filterColumn>
      </autoFilter>
    </customSheetView>
    <customSheetView guid="{7CB1DC00-1CBA-4350-AD86-6379E9E45C3B}" filter="1" showAutoFilter="1">
      <autoFilter ref="$D$1:$D$630">
        <filterColumn colId="0">
          <filters/>
        </filterColumn>
      </autoFilter>
    </customSheetView>
    <customSheetView guid="{444FD529-A04C-456E-9D33-0F92E483E7DB}" filter="1" showAutoFilter="1">
      <autoFilter ref="$A$1:$AG$630">
        <filterColumn colId="31">
          <filters blank="1"/>
        </filterColumn>
      </autoFilter>
    </customSheetView>
    <customSheetView guid="{43697361-B446-4BEE-A61F-EC7A7E7E038C}" filter="1" showAutoFilter="1">
      <autoFilter ref="$A$1:$AG$630">
        <filterColumn colId="29">
          <filters blank="1"/>
        </filterColumn>
      </autoFilter>
    </customSheetView>
  </customSheetViews>
  <conditionalFormatting sqref="V563:V564">
    <cfRule type="expression" dxfId="0" priority="1">
      <formula>M:M="TE + hint"</formula>
    </cfRule>
  </conditionalFormatting>
  <conditionalFormatting sqref="U2:U630">
    <cfRule type="expression" dxfId="0" priority="2">
      <formula>M:M="TE + hint"</formula>
    </cfRule>
  </conditionalFormatting>
  <conditionalFormatting sqref="U166:U170">
    <cfRule type="expression" dxfId="0" priority="3">
      <formula>M:M="TE + hint"</formula>
    </cfRule>
  </conditionalFormatting>
  <conditionalFormatting sqref="T166:T170">
    <cfRule type="expression" dxfId="0" priority="4">
      <formula>M:M="TE + hint"</formula>
    </cfRule>
  </conditionalFormatting>
  <conditionalFormatting sqref="R166:S170">
    <cfRule type="expression" dxfId="0" priority="5">
      <formula>K:K="TE + hint"</formula>
    </cfRule>
  </conditionalFormatting>
  <conditionalFormatting sqref="X418">
    <cfRule type="expression" dxfId="0" priority="6">
      <formula>M:M="TE + hint"</formula>
    </cfRule>
  </conditionalFormatting>
  <conditionalFormatting sqref="C1:C630">
    <cfRule type="cellIs" dxfId="1" priority="7" operator="equal">
      <formula>"Identificar"</formula>
    </cfRule>
  </conditionalFormatting>
  <conditionalFormatting sqref="C1:C630">
    <cfRule type="cellIs" dxfId="2" priority="8" operator="equal">
      <formula>"Evocar"</formula>
    </cfRule>
  </conditionalFormatting>
  <conditionalFormatting sqref="C1:C630">
    <cfRule type="cellIs" dxfId="3" priority="9" operator="equal">
      <formula>"Aplicar"</formula>
    </cfRule>
  </conditionalFormatting>
  <conditionalFormatting sqref="D1:D630">
    <cfRule type="cellIs" dxfId="4" priority="10" operator="equal">
      <formula>"JSON revisado"</formula>
    </cfRule>
  </conditionalFormatting>
  <conditionalFormatting sqref="D1:D630">
    <cfRule type="cellIs" dxfId="5" priority="11" operator="equal">
      <formula>"Pendiente de revisión"</formula>
    </cfRule>
  </conditionalFormatting>
  <conditionalFormatting sqref="D1:D630">
    <cfRule type="cellIs" dxfId="6" priority="12" operator="equal">
      <formula>"Ortografía+cast"</formula>
    </cfRule>
  </conditionalFormatting>
  <conditionalFormatting sqref="D1:D630">
    <cfRule type="cellIs" dxfId="7" priority="13" operator="equal">
      <formula>"JSON sin imagen"</formula>
    </cfRule>
  </conditionalFormatting>
  <conditionalFormatting sqref="D1:D630">
    <cfRule type="cellIs" dxfId="8" priority="14" operator="equal">
      <formula>"JSON con imagen"</formula>
    </cfRule>
  </conditionalFormatting>
  <conditionalFormatting sqref="D1:D630">
    <cfRule type="cellIs" dxfId="9" priority="15" operator="equal">
      <formula>"No hacer"</formula>
    </cfRule>
  </conditionalFormatting>
  <conditionalFormatting sqref="N2:N630">
    <cfRule type="expression" dxfId="0" priority="16">
      <formula>M:M="Scaff"</formula>
    </cfRule>
  </conditionalFormatting>
  <conditionalFormatting sqref="R2:R630">
    <cfRule type="expression" dxfId="0" priority="17">
      <formula>M:M="TE + hint"</formula>
    </cfRule>
  </conditionalFormatting>
  <conditionalFormatting sqref="AE2:AE630">
    <cfRule type="cellIs" dxfId="10" priority="18" operator="equal">
      <formula>"Total"</formula>
    </cfRule>
  </conditionalFormatting>
  <conditionalFormatting sqref="AE2:AE630">
    <cfRule type="cellIs" dxfId="11" priority="19" operator="equal">
      <formula>"Feedback"</formula>
    </cfRule>
  </conditionalFormatting>
  <conditionalFormatting sqref="E2:E630">
    <cfRule type="cellIs" dxfId="12" priority="20" operator="equal">
      <formula>"Sí"</formula>
    </cfRule>
  </conditionalFormatting>
  <conditionalFormatting sqref="A1:A630">
    <cfRule type="expression" dxfId="13" priority="21">
      <formula>AF1="BNCC"</formula>
    </cfRule>
  </conditionalFormatting>
  <conditionalFormatting sqref="D2:D630">
    <cfRule type="cellIs" dxfId="14" priority="22" operator="equal">
      <formula>"Formato SPEACHY"</formula>
    </cfRule>
  </conditionalFormatting>
  <conditionalFormatting sqref="O2:O630">
    <cfRule type="expression" dxfId="0" priority="23">
      <formula>M:M="Scaff"</formula>
    </cfRule>
  </conditionalFormatting>
  <conditionalFormatting sqref="P2:P630">
    <cfRule type="expression" dxfId="0" priority="24">
      <formula>M:M="Scaff"</formula>
    </cfRule>
  </conditionalFormatting>
  <conditionalFormatting sqref="Q2:Q630">
    <cfRule type="expression" dxfId="0" priority="25">
      <formula>M:M="Scaff"</formula>
    </cfRule>
  </conditionalFormatting>
  <conditionalFormatting sqref="S2:S630">
    <cfRule type="expression" dxfId="0" priority="26">
      <formula>M:M="TE + hint"</formula>
    </cfRule>
  </conditionalFormatting>
  <conditionalFormatting sqref="T2:T630">
    <cfRule type="expression" dxfId="0" priority="27">
      <formula>M:M="TE + hint"</formula>
    </cfRule>
  </conditionalFormatting>
  <conditionalFormatting sqref="V2:V630">
    <cfRule type="expression" dxfId="0" priority="28">
      <formula>M:M="TE + hint"</formula>
    </cfRule>
  </conditionalFormatting>
  <conditionalFormatting sqref="W2:W630">
    <cfRule type="expression" dxfId="0" priority="29">
      <formula>M:M="TE + hint"</formula>
    </cfRule>
  </conditionalFormatting>
  <conditionalFormatting sqref="X2:X630">
    <cfRule type="expression" dxfId="15" priority="30">
      <formula>M:M="TE + hint"</formula>
    </cfRule>
  </conditionalFormatting>
  <dataValidations>
    <dataValidation type="list" allowBlank="1" sqref="D2:D630">
      <formula1>"No hacer,Pendiente de revisión,Ortografía+cast,JSON sin imagen,JSON con imagen,Formato SPEACHY,JSON revisado"</formula1>
    </dataValidation>
    <dataValidation type="list" allowBlank="1" sqref="AE2:AE630">
      <formula1>"Total,Feedback"</formula1>
    </dataValidation>
    <dataValidation type="list" allowBlank="1" sqref="E2:E630">
      <formula1>"Sí,No"</formula1>
    </dataValidation>
    <dataValidation type="list" allowBlank="1" sqref="J2:J630">
      <formula1>"Cloze math,Cloze with text,Drag and drop,Dropdown,Label image with drag and drop,Linking lines,Multiple choice,Order list,Single choice,True or false,Counting Count,Pathway,Number Line,Pictograph Output,Barchart Output"</formula1>
    </dataValidation>
    <dataValidation type="list" allowBlank="1" sqref="M2:M630">
      <formula1>"TE + hint,Scaff"</formula1>
    </dataValidation>
  </dataValidations>
  <hyperlinks>
    <hyperlink r:id="rId2" ref="O94"/>
    <hyperlink r:id="rId3" ref="F95"/>
    <hyperlink r:id="rId4" ref="O95"/>
    <hyperlink r:id="rId5" ref="F96"/>
    <hyperlink r:id="rId6" ref="O96"/>
    <hyperlink r:id="rId7" ref="F97"/>
    <hyperlink r:id="rId8" ref="F98"/>
    <hyperlink r:id="rId9" ref="F109"/>
    <hyperlink r:id="rId10" ref="O109"/>
    <hyperlink r:id="rId11" ref="F110"/>
    <hyperlink r:id="rId12" ref="F111"/>
    <hyperlink r:id="rId13" ref="F112"/>
    <hyperlink r:id="rId14" ref="F113"/>
    <hyperlink r:id="rId15" ref="AA230"/>
    <hyperlink r:id="rId16" ref="AA234"/>
    <hyperlink r:id="rId17" ref="AA235"/>
    <hyperlink r:id="rId18" ref="AA448"/>
    <hyperlink r:id="rId19" ref="AA462"/>
    <hyperlink r:id="rId20" ref="AA463"/>
    <hyperlink r:id="rId21" ref="AA464"/>
    <hyperlink r:id="rId22" ref="AA465"/>
    <hyperlink r:id="rId23" ref="AA466"/>
    <hyperlink r:id="rId24" ref="AA467"/>
    <hyperlink r:id="rId25" ref="AA468"/>
    <hyperlink r:id="rId26" ref="AA469"/>
    <hyperlink r:id="rId27" ref="AA470"/>
    <hyperlink r:id="rId28" ref="AA471"/>
    <hyperlink r:id="rId29" ref="AA472"/>
    <hyperlink r:id="rId30" ref="AA473"/>
    <hyperlink r:id="rId31" ref="AA474"/>
    <hyperlink r:id="rId32" ref="AA475"/>
    <hyperlink r:id="rId33" ref="AA476"/>
    <hyperlink r:id="rId34" ref="AA477"/>
    <hyperlink r:id="rId35" ref="AA504"/>
    <hyperlink r:id="rId36" ref="AA505"/>
    <hyperlink r:id="rId37" ref="AA553"/>
  </hyperlinks>
  <drawing r:id="rId38"/>
  <legacyDrawing r:id="rId3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2" width="12.0"/>
    <col customWidth="1" min="3" max="3" width="10.13"/>
    <col customWidth="1" min="4" max="4" width="11.75"/>
    <col customWidth="1" min="5" max="5" width="12.63"/>
    <col customWidth="1" min="6" max="6" width="34.5"/>
    <col customWidth="1" hidden="1" min="7" max="7" width="34.5"/>
    <col customWidth="1" min="8" max="8" width="11.75"/>
    <col customWidth="1" min="9" max="9" width="10.38"/>
    <col customWidth="1" min="10" max="10" width="38.5"/>
    <col customWidth="1" min="11" max="11" width="34.5"/>
    <col customWidth="1" min="12" max="12" width="10.13"/>
    <col customWidth="1" min="13" max="13" width="13.88"/>
    <col customWidth="1" min="14" max="14" width="23.38"/>
    <col customWidth="1" min="15" max="15" width="14.25"/>
    <col customWidth="1" min="16" max="16" width="17.38"/>
    <col customWidth="1" min="17" max="17" width="25.13"/>
    <col customWidth="1" min="18" max="18" width="25.25"/>
    <col customWidth="1" min="19" max="19" width="27.63"/>
    <col customWidth="1" min="20" max="20" width="28.25"/>
    <col customWidth="1" min="21" max="22" width="25.13"/>
    <col customWidth="1" min="23" max="23" width="13.13"/>
    <col customWidth="1" min="24" max="24" width="43.88"/>
    <col customWidth="1" min="25" max="26" width="25.5"/>
    <col customWidth="1" min="27" max="28" width="12.63"/>
    <col customWidth="1" min="29" max="30" width="17.88"/>
  </cols>
  <sheetData>
    <row r="1">
      <c r="A1" s="1" t="s">
        <v>0</v>
      </c>
      <c r="B1" s="1" t="s">
        <v>1</v>
      </c>
      <c r="C1" s="1" t="s">
        <v>2</v>
      </c>
      <c r="D1" s="2" t="s">
        <v>3</v>
      </c>
      <c r="E1" s="2" t="s">
        <v>4</v>
      </c>
      <c r="F1" s="1" t="s">
        <v>5</v>
      </c>
      <c r="G1" s="1" t="s">
        <v>7</v>
      </c>
      <c r="H1" s="1" t="s">
        <v>8</v>
      </c>
      <c r="I1" s="1" t="s">
        <v>9</v>
      </c>
      <c r="J1" s="1" t="s">
        <v>10</v>
      </c>
      <c r="K1" s="1" t="s">
        <v>11</v>
      </c>
      <c r="L1" s="1" t="s">
        <v>12</v>
      </c>
      <c r="M1" s="4" t="s">
        <v>13</v>
      </c>
      <c r="N1" s="4" t="s">
        <v>14</v>
      </c>
      <c r="O1" s="4" t="s">
        <v>15</v>
      </c>
      <c r="P1" s="4" t="s">
        <v>16</v>
      </c>
      <c r="Q1" s="5" t="s">
        <v>18</v>
      </c>
      <c r="R1" s="5" t="s">
        <v>19</v>
      </c>
      <c r="S1" s="5" t="s">
        <v>20</v>
      </c>
      <c r="T1" s="5" t="s">
        <v>21</v>
      </c>
      <c r="U1" s="5" t="s">
        <v>22</v>
      </c>
      <c r="V1" s="5" t="s">
        <v>23</v>
      </c>
      <c r="W1" s="1" t="s">
        <v>24</v>
      </c>
      <c r="X1" s="1" t="s">
        <v>25</v>
      </c>
      <c r="Y1" s="1" t="s">
        <v>27</v>
      </c>
      <c r="Z1" s="1" t="s">
        <v>29</v>
      </c>
      <c r="AA1" s="1" t="s">
        <v>30</v>
      </c>
      <c r="AB1" s="1"/>
      <c r="AC1" s="1" t="s">
        <v>3160</v>
      </c>
      <c r="AD1" s="1" t="s">
        <v>32</v>
      </c>
    </row>
    <row r="2" ht="112.5" customHeight="1">
      <c r="A2" s="9" t="s">
        <v>3161</v>
      </c>
      <c r="B2" s="8" t="s">
        <v>3162</v>
      </c>
      <c r="C2" s="9" t="s">
        <v>68</v>
      </c>
      <c r="D2" s="9" t="s">
        <v>3163</v>
      </c>
      <c r="E2" s="24"/>
      <c r="F2" s="69"/>
      <c r="G2" s="69"/>
      <c r="H2" s="24"/>
      <c r="I2" s="24"/>
      <c r="J2" s="25"/>
      <c r="K2" s="69"/>
      <c r="L2" s="9"/>
      <c r="M2" s="69"/>
      <c r="N2" s="69"/>
      <c r="O2" s="43"/>
      <c r="P2" s="43"/>
      <c r="Q2" s="43"/>
      <c r="R2" s="43"/>
      <c r="S2" s="43"/>
      <c r="T2" s="43"/>
      <c r="U2" s="43"/>
      <c r="V2" s="43"/>
      <c r="W2" s="20" t="s">
        <v>45</v>
      </c>
      <c r="X2" s="9"/>
      <c r="Y2" s="43" t="str">
        <f t="shared" ref="Y2:Y13" si="1">IF(D2&lt;&gt;"No hacer",CONCATENATE(A2,"-",LEFT(C2),"-",IF(#REF!&lt;&gt;C2,1,RIGHT(#REF!)+1)),"")</f>
        <v/>
      </c>
      <c r="Z2" s="43"/>
      <c r="AA2" s="24"/>
      <c r="AB2" s="24"/>
      <c r="AC2" s="43"/>
      <c r="AD2" s="43"/>
    </row>
    <row r="3" ht="112.5" customHeight="1">
      <c r="A3" s="9" t="s">
        <v>3164</v>
      </c>
      <c r="B3" s="8" t="s">
        <v>3165</v>
      </c>
      <c r="C3" s="9" t="s">
        <v>68</v>
      </c>
      <c r="D3" s="9" t="s">
        <v>3163</v>
      </c>
      <c r="E3" s="24"/>
      <c r="F3" s="69"/>
      <c r="G3" s="69"/>
      <c r="H3" s="9"/>
      <c r="I3" s="9"/>
      <c r="J3" s="69"/>
      <c r="K3" s="8"/>
      <c r="L3" s="9"/>
      <c r="M3" s="69"/>
      <c r="N3" s="69"/>
      <c r="O3" s="43"/>
      <c r="P3" s="43"/>
      <c r="Q3" s="43"/>
      <c r="R3" s="43"/>
      <c r="S3" s="43"/>
      <c r="T3" s="43"/>
      <c r="U3" s="43"/>
      <c r="V3" s="43"/>
      <c r="W3" s="20" t="s">
        <v>45</v>
      </c>
      <c r="X3" s="9"/>
      <c r="Y3" s="43" t="str">
        <f t="shared" si="1"/>
        <v/>
      </c>
      <c r="Z3" s="43"/>
      <c r="AA3" s="24"/>
      <c r="AB3" s="24"/>
      <c r="AC3" s="43"/>
      <c r="AD3" s="43"/>
    </row>
    <row r="4" ht="112.5" customHeight="1">
      <c r="A4" s="9" t="s">
        <v>611</v>
      </c>
      <c r="B4" s="8" t="s">
        <v>3166</v>
      </c>
      <c r="C4" s="9" t="s">
        <v>68</v>
      </c>
      <c r="D4" s="9" t="s">
        <v>3163</v>
      </c>
      <c r="E4" s="24"/>
      <c r="F4" s="25"/>
      <c r="G4" s="25"/>
      <c r="H4" s="24"/>
      <c r="I4" s="9"/>
      <c r="J4" s="25"/>
      <c r="K4" s="25"/>
      <c r="L4" s="9"/>
      <c r="M4" s="69"/>
      <c r="N4" s="69"/>
      <c r="O4" s="9"/>
      <c r="P4" s="9"/>
      <c r="Q4" s="9"/>
      <c r="R4" s="9"/>
      <c r="S4" s="9"/>
      <c r="T4" s="9"/>
      <c r="U4" s="9"/>
      <c r="V4" s="9"/>
      <c r="W4" s="20" t="s">
        <v>45</v>
      </c>
      <c r="X4" s="9"/>
      <c r="Y4" s="43" t="str">
        <f t="shared" si="1"/>
        <v/>
      </c>
      <c r="Z4" s="43"/>
      <c r="AA4" s="24"/>
      <c r="AB4" s="24"/>
      <c r="AC4" s="43"/>
      <c r="AD4" s="43"/>
    </row>
    <row r="5" ht="112.5" customHeight="1">
      <c r="A5" s="9" t="s">
        <v>626</v>
      </c>
      <c r="B5" s="8" t="s">
        <v>3167</v>
      </c>
      <c r="C5" s="9" t="s">
        <v>68</v>
      </c>
      <c r="D5" s="9" t="s">
        <v>3163</v>
      </c>
      <c r="E5" s="24"/>
      <c r="F5" s="88"/>
      <c r="G5" s="69"/>
      <c r="H5" s="9"/>
      <c r="I5" s="24"/>
      <c r="J5" s="25"/>
      <c r="K5" s="25"/>
      <c r="L5" s="9"/>
      <c r="M5" s="69"/>
      <c r="N5" s="69"/>
      <c r="O5" s="43"/>
      <c r="P5" s="43"/>
      <c r="Q5" s="43"/>
      <c r="R5" s="43"/>
      <c r="S5" s="43"/>
      <c r="T5" s="43"/>
      <c r="U5" s="43"/>
      <c r="V5" s="43"/>
      <c r="W5" s="20" t="s">
        <v>45</v>
      </c>
      <c r="X5" s="9"/>
      <c r="Y5" s="43" t="str">
        <f t="shared" si="1"/>
        <v/>
      </c>
      <c r="Z5" s="43"/>
      <c r="AA5" s="24"/>
      <c r="AB5" s="24"/>
      <c r="AC5" s="43"/>
      <c r="AD5" s="43"/>
    </row>
    <row r="6" ht="112.5" customHeight="1">
      <c r="A6" s="9" t="s">
        <v>712</v>
      </c>
      <c r="B6" s="8" t="s">
        <v>713</v>
      </c>
      <c r="C6" s="9" t="s">
        <v>68</v>
      </c>
      <c r="D6" s="9" t="s">
        <v>3163</v>
      </c>
      <c r="E6" s="24"/>
      <c r="F6" s="69"/>
      <c r="G6" s="69"/>
      <c r="H6" s="9"/>
      <c r="I6" s="9"/>
      <c r="J6" s="69"/>
      <c r="K6" s="69"/>
      <c r="L6" s="9"/>
      <c r="M6" s="69"/>
      <c r="N6" s="75"/>
      <c r="O6" s="43"/>
      <c r="P6" s="43"/>
      <c r="Q6" s="69"/>
      <c r="R6" s="69"/>
      <c r="S6" s="69"/>
      <c r="T6" s="69"/>
      <c r="U6" s="75"/>
      <c r="V6" s="75"/>
      <c r="W6" s="20" t="s">
        <v>45</v>
      </c>
      <c r="X6" s="9"/>
      <c r="Y6" s="43" t="str">
        <f t="shared" si="1"/>
        <v/>
      </c>
      <c r="Z6" s="43"/>
      <c r="AA6" s="24"/>
      <c r="AB6" s="24"/>
      <c r="AC6" s="43"/>
      <c r="AD6" s="43"/>
    </row>
    <row r="7" ht="112.5" customHeight="1">
      <c r="A7" s="9" t="s">
        <v>3168</v>
      </c>
      <c r="B7" s="8" t="s">
        <v>3169</v>
      </c>
      <c r="C7" s="9" t="s">
        <v>68</v>
      </c>
      <c r="D7" s="9" t="s">
        <v>3163</v>
      </c>
      <c r="E7" s="24"/>
      <c r="F7" s="69"/>
      <c r="G7" s="69"/>
      <c r="H7" s="9"/>
      <c r="I7" s="9"/>
      <c r="J7" s="69"/>
      <c r="K7" s="69"/>
      <c r="L7" s="9"/>
      <c r="M7" s="69"/>
      <c r="N7" s="75"/>
      <c r="O7" s="43"/>
      <c r="P7" s="43"/>
      <c r="Q7" s="43"/>
      <c r="R7" s="43"/>
      <c r="S7" s="43"/>
      <c r="T7" s="43"/>
      <c r="U7" s="43"/>
      <c r="V7" s="43"/>
      <c r="W7" s="20" t="s">
        <v>45</v>
      </c>
      <c r="X7" s="9"/>
      <c r="Y7" s="43" t="str">
        <f t="shared" si="1"/>
        <v/>
      </c>
      <c r="Z7" s="43"/>
      <c r="AA7" s="24"/>
      <c r="AB7" s="24"/>
      <c r="AC7" s="43"/>
      <c r="AD7" s="43"/>
    </row>
    <row r="8" ht="112.5" customHeight="1">
      <c r="A8" s="9" t="s">
        <v>3170</v>
      </c>
      <c r="B8" s="8" t="s">
        <v>3171</v>
      </c>
      <c r="C8" s="9" t="s">
        <v>68</v>
      </c>
      <c r="D8" s="9" t="s">
        <v>3163</v>
      </c>
      <c r="E8" s="24"/>
      <c r="F8" s="69"/>
      <c r="G8" s="69"/>
      <c r="H8" s="9"/>
      <c r="I8" s="9"/>
      <c r="J8" s="69"/>
      <c r="K8" s="69"/>
      <c r="L8" s="9"/>
      <c r="M8" s="69"/>
      <c r="N8" s="75"/>
      <c r="O8" s="43"/>
      <c r="P8" s="43"/>
      <c r="Q8" s="43"/>
      <c r="R8" s="43"/>
      <c r="S8" s="43"/>
      <c r="T8" s="43"/>
      <c r="U8" s="43"/>
      <c r="V8" s="43"/>
      <c r="W8" s="20" t="s">
        <v>45</v>
      </c>
      <c r="X8" s="9"/>
      <c r="Y8" s="43" t="str">
        <f t="shared" si="1"/>
        <v/>
      </c>
      <c r="Z8" s="43"/>
      <c r="AA8" s="24"/>
      <c r="AB8" s="24"/>
      <c r="AC8" s="43"/>
      <c r="AD8" s="43"/>
    </row>
    <row r="9" ht="112.5" customHeight="1">
      <c r="A9" s="9" t="s">
        <v>765</v>
      </c>
      <c r="B9" s="8" t="s">
        <v>766</v>
      </c>
      <c r="C9" s="9" t="s">
        <v>68</v>
      </c>
      <c r="D9" s="9" t="s">
        <v>3163</v>
      </c>
      <c r="E9" s="24"/>
      <c r="F9" s="69"/>
      <c r="G9" s="69"/>
      <c r="H9" s="9"/>
      <c r="I9" s="9"/>
      <c r="J9" s="69"/>
      <c r="K9" s="69"/>
      <c r="L9" s="9"/>
      <c r="M9" s="23"/>
      <c r="N9" s="86"/>
      <c r="O9" s="43"/>
      <c r="P9" s="43"/>
      <c r="Q9" s="43"/>
      <c r="R9" s="43"/>
      <c r="S9" s="43"/>
      <c r="T9" s="43"/>
      <c r="U9" s="43"/>
      <c r="V9" s="43"/>
      <c r="W9" s="20" t="s">
        <v>45</v>
      </c>
      <c r="X9" s="9"/>
      <c r="Y9" s="43" t="str">
        <f t="shared" si="1"/>
        <v/>
      </c>
      <c r="Z9" s="43"/>
      <c r="AA9" s="24"/>
      <c r="AB9" s="24"/>
      <c r="AC9" s="43"/>
      <c r="AD9" s="43"/>
    </row>
    <row r="10" ht="112.5" customHeight="1">
      <c r="A10" s="9" t="s">
        <v>874</v>
      </c>
      <c r="B10" s="69" t="s">
        <v>875</v>
      </c>
      <c r="C10" s="9" t="s">
        <v>68</v>
      </c>
      <c r="D10" s="48" t="s">
        <v>3163</v>
      </c>
      <c r="E10" s="24"/>
      <c r="F10" s="69"/>
      <c r="G10" s="69"/>
      <c r="H10" s="9"/>
      <c r="I10" s="9"/>
      <c r="J10" s="69"/>
      <c r="K10" s="8"/>
      <c r="L10" s="9"/>
      <c r="M10" s="23"/>
      <c r="N10" s="23"/>
      <c r="O10" s="43"/>
      <c r="P10" s="43"/>
      <c r="Q10" s="43"/>
      <c r="R10" s="43"/>
      <c r="S10" s="43"/>
      <c r="T10" s="43"/>
      <c r="U10" s="43"/>
      <c r="V10" s="43"/>
      <c r="W10" s="20" t="s">
        <v>45</v>
      </c>
      <c r="X10" s="9"/>
      <c r="Y10" s="43" t="str">
        <f t="shared" si="1"/>
        <v/>
      </c>
      <c r="Z10" s="43"/>
      <c r="AA10" s="24"/>
      <c r="AB10" s="24"/>
      <c r="AC10" s="43"/>
      <c r="AD10" s="43"/>
    </row>
    <row r="11" ht="112.5" customHeight="1">
      <c r="A11" s="9" t="s">
        <v>3172</v>
      </c>
      <c r="B11" s="8" t="s">
        <v>3173</v>
      </c>
      <c r="C11" s="9" t="s">
        <v>68</v>
      </c>
      <c r="D11" s="9" t="s">
        <v>3163</v>
      </c>
      <c r="E11" s="24"/>
      <c r="F11" s="25"/>
      <c r="G11" s="69"/>
      <c r="H11" s="9"/>
      <c r="I11" s="9"/>
      <c r="J11" s="69"/>
      <c r="K11" s="25"/>
      <c r="L11" s="9"/>
      <c r="M11" s="69"/>
      <c r="N11" s="8"/>
      <c r="O11" s="43"/>
      <c r="P11" s="43"/>
      <c r="Q11" s="43"/>
      <c r="R11" s="43"/>
      <c r="S11" s="43"/>
      <c r="T11" s="43"/>
      <c r="U11" s="43"/>
      <c r="V11" s="43"/>
      <c r="W11" s="20" t="s">
        <v>45</v>
      </c>
      <c r="X11" s="9"/>
      <c r="Y11" s="43" t="str">
        <f t="shared" si="1"/>
        <v/>
      </c>
      <c r="Z11" s="43"/>
      <c r="AA11" s="24"/>
      <c r="AB11" s="24"/>
      <c r="AC11" s="43"/>
      <c r="AD11" s="43"/>
    </row>
    <row r="12" ht="112.5" customHeight="1">
      <c r="A12" s="9" t="s">
        <v>1055</v>
      </c>
      <c r="B12" s="8" t="s">
        <v>1056</v>
      </c>
      <c r="C12" s="9" t="s">
        <v>68</v>
      </c>
      <c r="D12" s="9" t="s">
        <v>3163</v>
      </c>
      <c r="E12" s="24"/>
      <c r="F12" s="25"/>
      <c r="G12" s="25"/>
      <c r="H12" s="24"/>
      <c r="I12" s="24"/>
      <c r="J12" s="25"/>
      <c r="K12" s="25"/>
      <c r="L12" s="9"/>
      <c r="M12" s="69"/>
      <c r="N12" s="69"/>
      <c r="O12" s="43"/>
      <c r="P12" s="43"/>
      <c r="Q12" s="43"/>
      <c r="R12" s="43"/>
      <c r="S12" s="43"/>
      <c r="T12" s="43"/>
      <c r="U12" s="43"/>
      <c r="V12" s="43"/>
      <c r="W12" s="20" t="s">
        <v>45</v>
      </c>
      <c r="X12" s="9"/>
      <c r="Y12" s="43" t="str">
        <f t="shared" si="1"/>
        <v/>
      </c>
      <c r="Z12" s="43"/>
      <c r="AA12" s="24"/>
      <c r="AB12" s="24"/>
      <c r="AC12" s="20" t="s">
        <v>48</v>
      </c>
      <c r="AD12" s="20"/>
    </row>
    <row r="13" ht="112.5" customHeight="1">
      <c r="A13" s="9" t="s">
        <v>1158</v>
      </c>
      <c r="B13" s="8" t="s">
        <v>1159</v>
      </c>
      <c r="C13" s="9" t="s">
        <v>68</v>
      </c>
      <c r="D13" s="9" t="s">
        <v>3163</v>
      </c>
      <c r="E13" s="24"/>
      <c r="F13" s="23"/>
      <c r="G13" s="69"/>
      <c r="H13" s="9"/>
      <c r="I13" s="9"/>
      <c r="J13" s="69"/>
      <c r="K13" s="69"/>
      <c r="L13" s="9"/>
      <c r="M13" s="89"/>
      <c r="N13" s="69"/>
      <c r="O13" s="43"/>
      <c r="P13" s="43"/>
      <c r="Q13" s="43"/>
      <c r="R13" s="43"/>
      <c r="S13" s="43"/>
      <c r="T13" s="43"/>
      <c r="U13" s="43"/>
      <c r="V13" s="43"/>
      <c r="W13" s="20" t="s">
        <v>45</v>
      </c>
      <c r="X13" s="9"/>
      <c r="Y13" s="43" t="str">
        <f t="shared" si="1"/>
        <v/>
      </c>
      <c r="Z13" s="43"/>
      <c r="AA13" s="24"/>
      <c r="AB13" s="24"/>
      <c r="AC13" s="20" t="s">
        <v>48</v>
      </c>
      <c r="AD13" s="20"/>
    </row>
    <row r="14" ht="112.5" customHeight="1">
      <c r="A14" s="9" t="s">
        <v>3174</v>
      </c>
      <c r="B14" s="69" t="s">
        <v>3175</v>
      </c>
      <c r="C14" s="9" t="s">
        <v>35</v>
      </c>
      <c r="D14" s="9" t="s">
        <v>3163</v>
      </c>
      <c r="E14" s="24"/>
      <c r="F14" s="69" t="s">
        <v>3176</v>
      </c>
      <c r="G14" s="69"/>
      <c r="H14" s="43"/>
      <c r="I14" s="9"/>
      <c r="J14" s="69"/>
      <c r="K14" s="69"/>
      <c r="L14" s="9"/>
      <c r="M14" s="69"/>
      <c r="N14" s="75"/>
      <c r="O14" s="43"/>
      <c r="P14" s="43"/>
      <c r="Q14" s="43"/>
      <c r="R14" s="43"/>
      <c r="S14" s="43"/>
      <c r="T14" s="43"/>
      <c r="U14" s="43"/>
      <c r="V14" s="43"/>
      <c r="W14" s="20" t="s">
        <v>45</v>
      </c>
      <c r="X14" s="43"/>
      <c r="Y14" s="43" t="str">
        <f t="shared" ref="Y14:Y16" si="2">IF(D14&lt;&gt;"No hacer",CONCATENATE(A14,"-",LEFT(C14),"-",IF(C13&lt;&gt;C14,1,RIGHT(Y13)+1)),"")</f>
        <v/>
      </c>
      <c r="Z14" s="43"/>
      <c r="AA14" s="24"/>
      <c r="AB14" s="24"/>
      <c r="AC14" s="20" t="s">
        <v>48</v>
      </c>
      <c r="AD14" s="20" t="s">
        <v>49</v>
      </c>
    </row>
    <row r="15" ht="112.5" customHeight="1">
      <c r="A15" s="9" t="s">
        <v>3174</v>
      </c>
      <c r="B15" s="69" t="s">
        <v>3175</v>
      </c>
      <c r="C15" s="9" t="s">
        <v>50</v>
      </c>
      <c r="D15" s="9" t="s">
        <v>3163</v>
      </c>
      <c r="E15" s="24"/>
      <c r="F15" s="69" t="s">
        <v>3176</v>
      </c>
      <c r="G15" s="69"/>
      <c r="H15" s="43"/>
      <c r="I15" s="9"/>
      <c r="J15" s="69"/>
      <c r="K15" s="69"/>
      <c r="L15" s="9"/>
      <c r="M15" s="69"/>
      <c r="N15" s="75"/>
      <c r="O15" s="43"/>
      <c r="P15" s="43"/>
      <c r="Q15" s="43"/>
      <c r="R15" s="43"/>
      <c r="S15" s="43"/>
      <c r="T15" s="43"/>
      <c r="U15" s="43"/>
      <c r="V15" s="43"/>
      <c r="W15" s="20" t="s">
        <v>45</v>
      </c>
      <c r="X15" s="43"/>
      <c r="Y15" s="43" t="str">
        <f t="shared" si="2"/>
        <v/>
      </c>
      <c r="Z15" s="43"/>
      <c r="AA15" s="24"/>
      <c r="AB15" s="24"/>
      <c r="AC15" s="20" t="s">
        <v>48</v>
      </c>
      <c r="AD15" s="20" t="s">
        <v>49</v>
      </c>
    </row>
    <row r="16" ht="112.5" customHeight="1">
      <c r="A16" s="9" t="s">
        <v>3174</v>
      </c>
      <c r="B16" s="69" t="s">
        <v>3175</v>
      </c>
      <c r="C16" s="9" t="s">
        <v>68</v>
      </c>
      <c r="D16" s="9" t="s">
        <v>3163</v>
      </c>
      <c r="E16" s="24"/>
      <c r="F16" s="69"/>
      <c r="G16" s="69"/>
      <c r="H16" s="43"/>
      <c r="I16" s="9"/>
      <c r="J16" s="69"/>
      <c r="K16" s="69"/>
      <c r="L16" s="9"/>
      <c r="M16" s="69"/>
      <c r="N16" s="75"/>
      <c r="O16" s="43"/>
      <c r="P16" s="43"/>
      <c r="Q16" s="43"/>
      <c r="R16" s="43"/>
      <c r="S16" s="43"/>
      <c r="T16" s="43"/>
      <c r="U16" s="43"/>
      <c r="V16" s="43"/>
      <c r="W16" s="20" t="s">
        <v>45</v>
      </c>
      <c r="X16" s="43"/>
      <c r="Y16" s="43" t="str">
        <f t="shared" si="2"/>
        <v/>
      </c>
      <c r="Z16" s="43"/>
      <c r="AA16" s="24"/>
      <c r="AB16" s="24"/>
      <c r="AC16" s="20" t="s">
        <v>48</v>
      </c>
      <c r="AD16" s="20" t="s">
        <v>49</v>
      </c>
    </row>
    <row r="17" ht="112.5" customHeight="1">
      <c r="A17" s="9" t="s">
        <v>3177</v>
      </c>
      <c r="B17" s="69" t="s">
        <v>3178</v>
      </c>
      <c r="C17" s="9" t="s">
        <v>68</v>
      </c>
      <c r="D17" s="9" t="s">
        <v>3163</v>
      </c>
      <c r="E17" s="24"/>
      <c r="F17" s="69"/>
      <c r="G17" s="8"/>
      <c r="H17" s="43"/>
      <c r="I17" s="9"/>
      <c r="J17" s="69"/>
      <c r="K17" s="69"/>
      <c r="L17" s="9"/>
      <c r="M17" s="69"/>
      <c r="N17" s="75"/>
      <c r="O17" s="43"/>
      <c r="P17" s="43"/>
      <c r="Q17" s="43"/>
      <c r="R17" s="43"/>
      <c r="S17" s="43"/>
      <c r="T17" s="43"/>
      <c r="U17" s="43"/>
      <c r="V17" s="43"/>
      <c r="W17" s="20" t="s">
        <v>45</v>
      </c>
      <c r="X17" s="43"/>
      <c r="Y17" s="43" t="str">
        <f t="shared" ref="Y17:Y22" si="3">IF(D17&lt;&gt;"No hacer",CONCATENATE(A17,"-",LEFT(C17),"-",IF(#REF!&lt;&gt;C17,1,RIGHT(#REF!)+1)),"")</f>
        <v/>
      </c>
      <c r="Z17" s="43"/>
      <c r="AA17" s="24"/>
      <c r="AB17" s="24"/>
      <c r="AC17" s="43"/>
      <c r="AD17" s="43"/>
    </row>
    <row r="18" ht="112.5" customHeight="1">
      <c r="A18" s="9" t="s">
        <v>3179</v>
      </c>
      <c r="B18" s="69" t="s">
        <v>3180</v>
      </c>
      <c r="C18" s="9" t="s">
        <v>68</v>
      </c>
      <c r="D18" s="9" t="s">
        <v>3163</v>
      </c>
      <c r="E18" s="24"/>
      <c r="F18" s="69"/>
      <c r="G18" s="69"/>
      <c r="H18" s="9"/>
      <c r="I18" s="9"/>
      <c r="J18" s="69"/>
      <c r="K18" s="69"/>
      <c r="L18" s="9"/>
      <c r="M18" s="69"/>
      <c r="N18" s="75"/>
      <c r="O18" s="43"/>
      <c r="P18" s="43"/>
      <c r="Q18" s="43"/>
      <c r="R18" s="43"/>
      <c r="S18" s="43"/>
      <c r="T18" s="43"/>
      <c r="U18" s="43"/>
      <c r="V18" s="43"/>
      <c r="W18" s="20" t="s">
        <v>45</v>
      </c>
      <c r="X18" s="66"/>
      <c r="Y18" s="43" t="str">
        <f t="shared" si="3"/>
        <v/>
      </c>
      <c r="Z18" s="43"/>
      <c r="AA18" s="24"/>
      <c r="AB18" s="24"/>
      <c r="AC18" s="43"/>
      <c r="AD18" s="43"/>
    </row>
    <row r="19" ht="112.5" customHeight="1">
      <c r="A19" s="9" t="s">
        <v>1404</v>
      </c>
      <c r="B19" s="69" t="s">
        <v>1405</v>
      </c>
      <c r="C19" s="9" t="s">
        <v>68</v>
      </c>
      <c r="D19" s="9" t="s">
        <v>3163</v>
      </c>
      <c r="E19" s="24"/>
      <c r="F19" s="23"/>
      <c r="G19" s="23"/>
      <c r="H19" s="9"/>
      <c r="I19" s="9"/>
      <c r="J19" s="23"/>
      <c r="K19" s="23"/>
      <c r="L19" s="9"/>
      <c r="M19" s="66"/>
      <c r="N19" s="75"/>
      <c r="O19" s="43"/>
      <c r="P19" s="43"/>
      <c r="Q19" s="23"/>
      <c r="R19" s="23"/>
      <c r="S19" s="23"/>
      <c r="T19" s="23"/>
      <c r="U19" s="43"/>
      <c r="V19" s="43"/>
      <c r="W19" s="9" t="s">
        <v>1410</v>
      </c>
      <c r="X19" s="9"/>
      <c r="Y19" s="43" t="str">
        <f t="shared" si="3"/>
        <v/>
      </c>
      <c r="Z19" s="43"/>
      <c r="AA19" s="24"/>
      <c r="AB19" s="24"/>
      <c r="AC19" s="43"/>
      <c r="AD19" s="43"/>
    </row>
    <row r="20" ht="112.5" customHeight="1">
      <c r="A20" s="9" t="s">
        <v>1527</v>
      </c>
      <c r="B20" s="69" t="s">
        <v>1528</v>
      </c>
      <c r="C20" s="9" t="s">
        <v>68</v>
      </c>
      <c r="D20" s="9" t="s">
        <v>3163</v>
      </c>
      <c r="E20" s="24"/>
      <c r="F20" s="69"/>
      <c r="G20" s="69"/>
      <c r="H20" s="9"/>
      <c r="I20" s="9"/>
      <c r="J20" s="69"/>
      <c r="K20" s="69"/>
      <c r="L20" s="9"/>
      <c r="M20" s="69"/>
      <c r="N20" s="75"/>
      <c r="O20" s="43"/>
      <c r="P20" s="43"/>
      <c r="Q20" s="23"/>
      <c r="R20" s="23"/>
      <c r="S20" s="23"/>
      <c r="T20" s="23"/>
      <c r="U20" s="23"/>
      <c r="V20" s="23"/>
      <c r="W20" s="9" t="s">
        <v>1410</v>
      </c>
      <c r="X20" s="9"/>
      <c r="Y20" s="43" t="str">
        <f t="shared" si="3"/>
        <v/>
      </c>
      <c r="Z20" s="43"/>
      <c r="AA20" s="24"/>
      <c r="AB20" s="24"/>
      <c r="AC20" s="43"/>
      <c r="AD20" s="43"/>
    </row>
    <row r="21" ht="112.5" customHeight="1">
      <c r="A21" s="9" t="s">
        <v>1704</v>
      </c>
      <c r="B21" s="69" t="s">
        <v>1705</v>
      </c>
      <c r="C21" s="9" t="s">
        <v>68</v>
      </c>
      <c r="D21" s="9" t="s">
        <v>3163</v>
      </c>
      <c r="E21" s="24"/>
      <c r="F21" s="23"/>
      <c r="G21" s="69"/>
      <c r="H21" s="9"/>
      <c r="I21" s="24"/>
      <c r="J21" s="23"/>
      <c r="K21" s="23"/>
      <c r="L21" s="9"/>
      <c r="M21" s="75"/>
      <c r="N21" s="75"/>
      <c r="O21" s="43"/>
      <c r="P21" s="43"/>
      <c r="Q21" s="66"/>
      <c r="R21" s="66"/>
      <c r="S21" s="23"/>
      <c r="T21" s="23"/>
      <c r="U21" s="43"/>
      <c r="V21" s="43"/>
      <c r="W21" s="9" t="s">
        <v>1410</v>
      </c>
      <c r="X21" s="9"/>
      <c r="Y21" s="43" t="str">
        <f t="shared" si="3"/>
        <v/>
      </c>
      <c r="Z21" s="43"/>
      <c r="AA21" s="24"/>
      <c r="AB21" s="24"/>
      <c r="AC21" s="43"/>
      <c r="AD21" s="43"/>
    </row>
    <row r="22" ht="112.5" customHeight="1">
      <c r="A22" s="9" t="s">
        <v>1934</v>
      </c>
      <c r="B22" s="69" t="s">
        <v>1935</v>
      </c>
      <c r="C22" s="9" t="s">
        <v>68</v>
      </c>
      <c r="D22" s="9" t="s">
        <v>3163</v>
      </c>
      <c r="E22" s="24"/>
      <c r="F22" s="69"/>
      <c r="G22" s="75"/>
      <c r="H22" s="9"/>
      <c r="I22" s="9"/>
      <c r="J22" s="69"/>
      <c r="K22" s="69"/>
      <c r="L22" s="9"/>
      <c r="M22" s="9"/>
      <c r="N22" s="9"/>
      <c r="O22" s="43"/>
      <c r="P22" s="43"/>
      <c r="Q22" s="43"/>
      <c r="R22" s="43"/>
      <c r="S22" s="43"/>
      <c r="T22" s="43"/>
      <c r="U22" s="43"/>
      <c r="V22" s="43"/>
      <c r="W22" s="9" t="s">
        <v>1410</v>
      </c>
      <c r="X22" s="9"/>
      <c r="Y22" s="43" t="str">
        <f t="shared" si="3"/>
        <v/>
      </c>
      <c r="Z22" s="43"/>
      <c r="AA22" s="24"/>
      <c r="AB22" s="24"/>
      <c r="AC22" s="43"/>
      <c r="AD22" s="43"/>
    </row>
    <row r="23" ht="112.5" customHeight="1">
      <c r="A23" s="9" t="s">
        <v>1934</v>
      </c>
      <c r="B23" s="69" t="s">
        <v>1935</v>
      </c>
      <c r="C23" s="9" t="s">
        <v>68</v>
      </c>
      <c r="D23" s="9" t="s">
        <v>3163</v>
      </c>
      <c r="E23" s="24"/>
      <c r="F23" s="69"/>
      <c r="G23" s="75"/>
      <c r="H23" s="43"/>
      <c r="I23" s="43"/>
      <c r="J23" s="75"/>
      <c r="K23" s="75"/>
      <c r="L23" s="43"/>
      <c r="M23" s="75"/>
      <c r="N23" s="75"/>
      <c r="O23" s="43"/>
      <c r="P23" s="43"/>
      <c r="Q23" s="43"/>
      <c r="R23" s="43"/>
      <c r="S23" s="43"/>
      <c r="T23" s="43"/>
      <c r="U23" s="43"/>
      <c r="V23" s="43"/>
      <c r="W23" s="9" t="s">
        <v>1410</v>
      </c>
      <c r="X23" s="43"/>
      <c r="Y23" s="43" t="str">
        <f>IF(D23&lt;&gt;"No hacer",CONCATENATE(A23,"-",LEFT(C23),"-",IF(C22&lt;&gt;C23,1,RIGHT(Y22)+1)),"")</f>
        <v/>
      </c>
      <c r="Z23" s="43"/>
      <c r="AA23" s="24"/>
      <c r="AB23" s="24"/>
      <c r="AC23" s="43"/>
      <c r="AD23" s="43"/>
    </row>
    <row r="24" ht="112.5" customHeight="1">
      <c r="A24" s="9" t="s">
        <v>2122</v>
      </c>
      <c r="B24" s="69" t="s">
        <v>2123</v>
      </c>
      <c r="C24" s="9" t="s">
        <v>68</v>
      </c>
      <c r="D24" s="9" t="s">
        <v>3163</v>
      </c>
      <c r="E24" s="24"/>
      <c r="F24" s="75"/>
      <c r="G24" s="75"/>
      <c r="H24" s="43"/>
      <c r="I24" s="43"/>
      <c r="J24" s="75"/>
      <c r="K24" s="75"/>
      <c r="L24" s="43"/>
      <c r="M24" s="75"/>
      <c r="N24" s="75"/>
      <c r="O24" s="43"/>
      <c r="P24" s="43"/>
      <c r="Q24" s="43"/>
      <c r="R24" s="43"/>
      <c r="S24" s="43"/>
      <c r="T24" s="43"/>
      <c r="U24" s="43"/>
      <c r="V24" s="43"/>
      <c r="W24" s="9" t="s">
        <v>1410</v>
      </c>
      <c r="X24" s="9"/>
      <c r="Y24" s="43" t="str">
        <f t="shared" ref="Y24:Y26" si="4">IF(D24&lt;&gt;"No hacer",CONCATENATE(A24,"-",LEFT(C24),"-",IF(#REF!&lt;&gt;C24,1,RIGHT(#REF!)+1)),"")</f>
        <v/>
      </c>
      <c r="Z24" s="43"/>
      <c r="AA24" s="24"/>
      <c r="AB24" s="24"/>
      <c r="AC24" s="43"/>
      <c r="AD24" s="43"/>
    </row>
    <row r="25" ht="112.5" customHeight="1">
      <c r="A25" s="9" t="s">
        <v>2331</v>
      </c>
      <c r="B25" s="69" t="s">
        <v>2332</v>
      </c>
      <c r="C25" s="9" t="s">
        <v>68</v>
      </c>
      <c r="D25" s="9" t="s">
        <v>3163</v>
      </c>
      <c r="E25" s="24"/>
      <c r="F25" s="23"/>
      <c r="G25" s="75"/>
      <c r="H25" s="9"/>
      <c r="I25" s="9"/>
      <c r="J25" s="25"/>
      <c r="K25" s="25"/>
      <c r="L25" s="9"/>
      <c r="M25" s="75"/>
      <c r="N25" s="75"/>
      <c r="O25" s="43"/>
      <c r="P25" s="43"/>
      <c r="Q25" s="69"/>
      <c r="R25" s="69"/>
      <c r="S25" s="69"/>
      <c r="T25" s="69"/>
      <c r="U25" s="43"/>
      <c r="V25" s="43"/>
      <c r="W25" s="9" t="s">
        <v>1410</v>
      </c>
      <c r="X25" s="9"/>
      <c r="Y25" s="43" t="str">
        <f t="shared" si="4"/>
        <v/>
      </c>
      <c r="Z25" s="43"/>
      <c r="AA25" s="24"/>
      <c r="AB25" s="24"/>
      <c r="AC25" s="43"/>
      <c r="AD25" s="43"/>
    </row>
    <row r="26" ht="112.5" customHeight="1">
      <c r="A26" s="9" t="s">
        <v>2523</v>
      </c>
      <c r="B26" s="69" t="s">
        <v>2524</v>
      </c>
      <c r="C26" s="9" t="s">
        <v>68</v>
      </c>
      <c r="D26" s="9" t="s">
        <v>3163</v>
      </c>
      <c r="E26" s="24"/>
      <c r="F26" s="25"/>
      <c r="G26" s="66"/>
      <c r="H26" s="43"/>
      <c r="I26" s="24"/>
      <c r="J26" s="25"/>
      <c r="K26" s="25"/>
      <c r="L26" s="9"/>
      <c r="M26" s="66"/>
      <c r="N26" s="23"/>
      <c r="O26" s="43"/>
      <c r="P26" s="43"/>
      <c r="Q26" s="43"/>
      <c r="R26" s="43"/>
      <c r="S26" s="43"/>
      <c r="T26" s="43"/>
      <c r="U26" s="43"/>
      <c r="V26" s="43"/>
      <c r="W26" s="9" t="s">
        <v>1410</v>
      </c>
      <c r="X26" s="9"/>
      <c r="Y26" s="43" t="str">
        <f t="shared" si="4"/>
        <v/>
      </c>
      <c r="Z26" s="43"/>
      <c r="AA26" s="24"/>
      <c r="AB26" s="24"/>
      <c r="AC26" s="43"/>
      <c r="AD26" s="43"/>
    </row>
    <row r="27" ht="112.5" customHeight="1">
      <c r="A27" s="24" t="s">
        <v>3181</v>
      </c>
      <c r="B27" s="25" t="s">
        <v>3182</v>
      </c>
      <c r="C27" s="9" t="s">
        <v>68</v>
      </c>
      <c r="D27" s="9" t="s">
        <v>3163</v>
      </c>
      <c r="E27" s="24"/>
      <c r="F27" s="25"/>
      <c r="G27" s="66"/>
      <c r="H27" s="43"/>
      <c r="I27" s="24"/>
      <c r="J27" s="25"/>
      <c r="K27" s="25"/>
      <c r="L27" s="9"/>
      <c r="M27" s="66"/>
      <c r="N27" s="23"/>
      <c r="O27" s="43"/>
      <c r="P27" s="43"/>
      <c r="Q27" s="43"/>
      <c r="R27" s="43"/>
      <c r="S27" s="43"/>
      <c r="T27" s="43"/>
      <c r="U27" s="43"/>
      <c r="V27" s="43"/>
      <c r="W27" s="9"/>
      <c r="X27" s="9"/>
      <c r="Y27" s="43"/>
      <c r="Z27" s="43"/>
      <c r="AA27" s="24"/>
      <c r="AB27" s="24"/>
      <c r="AC27" s="43"/>
      <c r="AD27" s="43"/>
    </row>
    <row r="28" ht="112.5" customHeight="1">
      <c r="A28" s="24" t="s">
        <v>3183</v>
      </c>
      <c r="B28" s="25" t="s">
        <v>2550</v>
      </c>
      <c r="C28" s="39" t="s">
        <v>50</v>
      </c>
      <c r="D28" s="9" t="s">
        <v>3163</v>
      </c>
      <c r="E28" s="11"/>
      <c r="F28" s="8"/>
      <c r="G28" s="18"/>
      <c r="H28" s="20"/>
      <c r="I28" s="20"/>
      <c r="J28" s="8"/>
      <c r="K28" s="8"/>
      <c r="L28" s="20"/>
      <c r="M28" s="18"/>
      <c r="N28" s="8"/>
      <c r="O28" s="18"/>
      <c r="P28" s="22"/>
      <c r="Q28" s="18"/>
      <c r="R28" s="18"/>
      <c r="S28" s="18"/>
      <c r="T28" s="18"/>
      <c r="U28" s="18"/>
      <c r="V28" s="22"/>
      <c r="W28" s="20"/>
      <c r="X28" s="20"/>
      <c r="Y28" s="22"/>
      <c r="Z28" s="22"/>
      <c r="AA28" s="22"/>
      <c r="AB28" s="24"/>
      <c r="AC28" s="22"/>
      <c r="AD28" s="22"/>
    </row>
    <row r="29" ht="112.5" customHeight="1">
      <c r="A29" s="24" t="s">
        <v>3183</v>
      </c>
      <c r="B29" s="25" t="s">
        <v>2550</v>
      </c>
      <c r="C29" s="40" t="s">
        <v>68</v>
      </c>
      <c r="D29" s="9" t="s">
        <v>3163</v>
      </c>
      <c r="E29" s="11"/>
      <c r="F29" s="8"/>
      <c r="G29" s="18"/>
      <c r="H29" s="20"/>
      <c r="I29" s="20"/>
      <c r="J29" s="8"/>
      <c r="K29" s="8"/>
      <c r="L29" s="20"/>
      <c r="M29" s="18"/>
      <c r="N29" s="8"/>
      <c r="O29" s="18"/>
      <c r="P29" s="22"/>
      <c r="Q29" s="18"/>
      <c r="R29" s="18"/>
      <c r="S29" s="18"/>
      <c r="T29" s="18"/>
      <c r="U29" s="18"/>
      <c r="V29" s="22"/>
      <c r="W29" s="20"/>
      <c r="X29" s="20"/>
      <c r="Y29" s="22"/>
      <c r="Z29" s="22"/>
      <c r="AA29" s="22"/>
      <c r="AB29" s="24"/>
      <c r="AC29" s="22"/>
      <c r="AD29" s="22"/>
    </row>
    <row r="30" ht="112.5" customHeight="1">
      <c r="A30" s="9" t="s">
        <v>2598</v>
      </c>
      <c r="B30" s="69" t="s">
        <v>2599</v>
      </c>
      <c r="C30" s="9" t="s">
        <v>68</v>
      </c>
      <c r="D30" s="9" t="s">
        <v>3163</v>
      </c>
      <c r="E30" s="24"/>
      <c r="F30" s="69"/>
      <c r="G30" s="75"/>
      <c r="H30" s="9"/>
      <c r="I30" s="9"/>
      <c r="J30" s="69"/>
      <c r="K30" s="69"/>
      <c r="L30" s="9"/>
      <c r="M30" s="66"/>
      <c r="N30" s="23"/>
      <c r="O30" s="43"/>
      <c r="P30" s="43"/>
      <c r="Q30" s="43"/>
      <c r="R30" s="43"/>
      <c r="S30" s="43"/>
      <c r="T30" s="43"/>
      <c r="U30" s="43"/>
      <c r="V30" s="43"/>
      <c r="W30" s="9" t="s">
        <v>2603</v>
      </c>
      <c r="X30" s="9"/>
      <c r="Y30" s="43" t="str">
        <f t="shared" ref="Y30:Y37" si="5">IF(D30&lt;&gt;"No hacer",CONCATENATE(A30,"-",LEFT(C30),"-",IF(#REF!&lt;&gt;C30,1,RIGHT(#REF!)+1)),"")</f>
        <v/>
      </c>
      <c r="Z30" s="43"/>
      <c r="AA30" s="24"/>
      <c r="AB30" s="24"/>
      <c r="AC30" s="43"/>
      <c r="AD30" s="43"/>
    </row>
    <row r="31" ht="112.5" customHeight="1">
      <c r="A31" s="9" t="s">
        <v>2617</v>
      </c>
      <c r="B31" s="69" t="s">
        <v>2618</v>
      </c>
      <c r="C31" s="9" t="s">
        <v>68</v>
      </c>
      <c r="D31" s="9" t="s">
        <v>3163</v>
      </c>
      <c r="E31" s="24"/>
      <c r="F31" s="69"/>
      <c r="G31" s="75"/>
      <c r="H31" s="9"/>
      <c r="I31" s="9"/>
      <c r="J31" s="69"/>
      <c r="K31" s="69"/>
      <c r="L31" s="9"/>
      <c r="M31" s="69"/>
      <c r="N31" s="23"/>
      <c r="O31" s="43"/>
      <c r="P31" s="43"/>
      <c r="Q31" s="43"/>
      <c r="R31" s="43"/>
      <c r="S31" s="43"/>
      <c r="T31" s="43"/>
      <c r="U31" s="43"/>
      <c r="V31" s="43"/>
      <c r="W31" s="9" t="s">
        <v>2603</v>
      </c>
      <c r="X31" s="9"/>
      <c r="Y31" s="43" t="str">
        <f t="shared" si="5"/>
        <v/>
      </c>
      <c r="Z31" s="43"/>
      <c r="AA31" s="24"/>
      <c r="AB31" s="24"/>
      <c r="AC31" s="43"/>
      <c r="AD31" s="43"/>
    </row>
    <row r="32" ht="112.5" customHeight="1">
      <c r="A32" s="24" t="s">
        <v>2638</v>
      </c>
      <c r="B32" s="25" t="s">
        <v>2639</v>
      </c>
      <c r="C32" s="9" t="s">
        <v>68</v>
      </c>
      <c r="D32" s="9" t="s">
        <v>3163</v>
      </c>
      <c r="E32" s="24"/>
      <c r="F32" s="69"/>
      <c r="G32" s="75"/>
      <c r="H32" s="9"/>
      <c r="I32" s="9"/>
      <c r="J32" s="69"/>
      <c r="K32" s="69"/>
      <c r="L32" s="9"/>
      <c r="M32" s="69"/>
      <c r="N32" s="23"/>
      <c r="O32" s="43"/>
      <c r="P32" s="43"/>
      <c r="Q32" s="43"/>
      <c r="R32" s="43"/>
      <c r="S32" s="43"/>
      <c r="T32" s="43"/>
      <c r="U32" s="43"/>
      <c r="V32" s="43"/>
      <c r="W32" s="9" t="s">
        <v>2603</v>
      </c>
      <c r="X32" s="9"/>
      <c r="Y32" s="43" t="str">
        <f t="shared" si="5"/>
        <v/>
      </c>
      <c r="Z32" s="43"/>
      <c r="AA32" s="24"/>
      <c r="AB32" s="24"/>
      <c r="AC32" s="43"/>
      <c r="AD32" s="43"/>
    </row>
    <row r="33" ht="112.5" customHeight="1">
      <c r="A33" s="9" t="s">
        <v>3184</v>
      </c>
      <c r="B33" s="69" t="s">
        <v>3185</v>
      </c>
      <c r="C33" s="9" t="s">
        <v>68</v>
      </c>
      <c r="D33" s="9" t="s">
        <v>3163</v>
      </c>
      <c r="E33" s="24"/>
      <c r="F33" s="69"/>
      <c r="G33" s="75"/>
      <c r="H33" s="9"/>
      <c r="I33" s="9"/>
      <c r="J33" s="69"/>
      <c r="K33" s="69"/>
      <c r="L33" s="9"/>
      <c r="M33" s="69"/>
      <c r="N33" s="66"/>
      <c r="O33" s="43"/>
      <c r="P33" s="43"/>
      <c r="Q33" s="43"/>
      <c r="R33" s="43"/>
      <c r="S33" s="43"/>
      <c r="T33" s="43"/>
      <c r="U33" s="43"/>
      <c r="V33" s="43"/>
      <c r="W33" s="9" t="s">
        <v>2603</v>
      </c>
      <c r="X33" s="9"/>
      <c r="Y33" s="43" t="str">
        <f t="shared" si="5"/>
        <v/>
      </c>
      <c r="Z33" s="43"/>
      <c r="AA33" s="24"/>
      <c r="AB33" s="24"/>
      <c r="AC33" s="43"/>
      <c r="AD33" s="43"/>
    </row>
    <row r="34" ht="112.5" customHeight="1">
      <c r="A34" s="9" t="s">
        <v>3186</v>
      </c>
      <c r="B34" s="69" t="s">
        <v>3187</v>
      </c>
      <c r="C34" s="9" t="s">
        <v>68</v>
      </c>
      <c r="D34" s="9" t="s">
        <v>3163</v>
      </c>
      <c r="E34" s="24"/>
      <c r="F34" s="69"/>
      <c r="G34" s="75"/>
      <c r="H34" s="9"/>
      <c r="I34" s="9"/>
      <c r="J34" s="69"/>
      <c r="K34" s="69"/>
      <c r="L34" s="9"/>
      <c r="M34" s="69"/>
      <c r="N34" s="66"/>
      <c r="O34" s="43"/>
      <c r="P34" s="43"/>
      <c r="Q34" s="43"/>
      <c r="R34" s="43"/>
      <c r="S34" s="43"/>
      <c r="T34" s="43"/>
      <c r="U34" s="43"/>
      <c r="V34" s="43"/>
      <c r="W34" s="9" t="s">
        <v>2603</v>
      </c>
      <c r="X34" s="9"/>
      <c r="Y34" s="43" t="str">
        <f t="shared" si="5"/>
        <v/>
      </c>
      <c r="Z34" s="43"/>
      <c r="AA34" s="24"/>
      <c r="AB34" s="24"/>
      <c r="AC34" s="43"/>
      <c r="AD34" s="43"/>
    </row>
    <row r="35" ht="112.5" customHeight="1">
      <c r="A35" s="9" t="s">
        <v>3188</v>
      </c>
      <c r="B35" s="69" t="s">
        <v>3189</v>
      </c>
      <c r="C35" s="24" t="s">
        <v>68</v>
      </c>
      <c r="D35" s="9" t="s">
        <v>3163</v>
      </c>
      <c r="E35" s="24"/>
      <c r="F35" s="69"/>
      <c r="G35" s="75"/>
      <c r="H35" s="9"/>
      <c r="I35" s="9"/>
      <c r="J35" s="69"/>
      <c r="K35" s="69"/>
      <c r="L35" s="9"/>
      <c r="M35" s="69"/>
      <c r="N35" s="69"/>
      <c r="O35" s="43"/>
      <c r="P35" s="43"/>
      <c r="Q35" s="43"/>
      <c r="R35" s="43"/>
      <c r="S35" s="43"/>
      <c r="T35" s="43"/>
      <c r="U35" s="43"/>
      <c r="V35" s="43"/>
      <c r="W35" s="9" t="s">
        <v>2603</v>
      </c>
      <c r="X35" s="9"/>
      <c r="Y35" s="43" t="str">
        <f t="shared" si="5"/>
        <v/>
      </c>
      <c r="Z35" s="43"/>
      <c r="AA35" s="24"/>
      <c r="AB35" s="24"/>
      <c r="AC35" s="43"/>
      <c r="AD35" s="43"/>
    </row>
    <row r="36" ht="112.5" customHeight="1">
      <c r="A36" s="9" t="s">
        <v>3190</v>
      </c>
      <c r="B36" s="69" t="s">
        <v>3191</v>
      </c>
      <c r="C36" s="24" t="s">
        <v>68</v>
      </c>
      <c r="D36" s="9" t="s">
        <v>3163</v>
      </c>
      <c r="E36" s="24"/>
      <c r="F36" s="75"/>
      <c r="G36" s="75"/>
      <c r="H36" s="43"/>
      <c r="I36" s="43"/>
      <c r="J36" s="75"/>
      <c r="K36" s="75"/>
      <c r="L36" s="43"/>
      <c r="M36" s="75"/>
      <c r="N36" s="75"/>
      <c r="O36" s="43"/>
      <c r="P36" s="43"/>
      <c r="Q36" s="43"/>
      <c r="R36" s="43"/>
      <c r="S36" s="43"/>
      <c r="T36" s="43"/>
      <c r="U36" s="43"/>
      <c r="V36" s="43"/>
      <c r="W36" s="9" t="s">
        <v>2603</v>
      </c>
      <c r="X36" s="43"/>
      <c r="Y36" s="43" t="str">
        <f t="shared" si="5"/>
        <v/>
      </c>
      <c r="Z36" s="43"/>
      <c r="AA36" s="24"/>
      <c r="AB36" s="24"/>
      <c r="AC36" s="43"/>
      <c r="AD36" s="43"/>
    </row>
    <row r="37" ht="112.5" customHeight="1">
      <c r="A37" s="9" t="s">
        <v>3192</v>
      </c>
      <c r="B37" s="69" t="s">
        <v>3193</v>
      </c>
      <c r="C37" s="9" t="s">
        <v>68</v>
      </c>
      <c r="D37" s="9" t="s">
        <v>3163</v>
      </c>
      <c r="E37" s="24"/>
      <c r="F37" s="25"/>
      <c r="G37" s="66"/>
      <c r="H37" s="66"/>
      <c r="I37" s="24"/>
      <c r="J37" s="25"/>
      <c r="K37" s="25"/>
      <c r="L37" s="9"/>
      <c r="M37" s="75"/>
      <c r="N37" s="75"/>
      <c r="O37" s="43"/>
      <c r="P37" s="43"/>
      <c r="Q37" s="43"/>
      <c r="R37" s="43"/>
      <c r="S37" s="43"/>
      <c r="T37" s="43"/>
      <c r="U37" s="43"/>
      <c r="V37" s="43"/>
      <c r="W37" s="9" t="s">
        <v>2603</v>
      </c>
      <c r="X37" s="9"/>
      <c r="Y37" s="43" t="str">
        <f t="shared" si="5"/>
        <v/>
      </c>
      <c r="Z37" s="43"/>
      <c r="AA37" s="24"/>
      <c r="AB37" s="24"/>
      <c r="AC37" s="43"/>
      <c r="AD37" s="43"/>
    </row>
    <row r="38" ht="112.5" customHeight="1">
      <c r="A38" s="9" t="s">
        <v>3194</v>
      </c>
      <c r="B38" s="69" t="s">
        <v>3195</v>
      </c>
      <c r="C38" s="9" t="s">
        <v>68</v>
      </c>
      <c r="D38" s="9" t="s">
        <v>3163</v>
      </c>
      <c r="E38" s="24"/>
      <c r="F38" s="25"/>
      <c r="G38" s="66"/>
      <c r="H38" s="66"/>
      <c r="I38" s="24"/>
      <c r="J38" s="25"/>
      <c r="K38" s="25"/>
      <c r="L38" s="9"/>
      <c r="M38" s="75"/>
      <c r="N38" s="75"/>
      <c r="O38" s="43"/>
      <c r="P38" s="43"/>
      <c r="Q38" s="43"/>
      <c r="R38" s="43"/>
      <c r="S38" s="43"/>
      <c r="T38" s="43"/>
      <c r="U38" s="43"/>
      <c r="V38" s="43"/>
      <c r="W38" s="9"/>
      <c r="X38" s="9"/>
      <c r="Y38" s="43"/>
      <c r="Z38" s="43"/>
      <c r="AA38" s="24"/>
      <c r="AB38" s="24"/>
      <c r="AC38" s="43"/>
      <c r="AD38" s="43"/>
    </row>
    <row r="39" ht="112.5" customHeight="1">
      <c r="A39" s="9" t="s">
        <v>2697</v>
      </c>
      <c r="B39" s="8" t="s">
        <v>2698</v>
      </c>
      <c r="C39" s="43" t="s">
        <v>68</v>
      </c>
      <c r="D39" s="9" t="s">
        <v>3163</v>
      </c>
      <c r="E39" s="24"/>
      <c r="F39" s="69"/>
      <c r="G39" s="75"/>
      <c r="H39" s="43"/>
      <c r="I39" s="9"/>
      <c r="J39" s="69"/>
      <c r="K39" s="69"/>
      <c r="L39" s="43"/>
      <c r="M39" s="75"/>
      <c r="N39" s="75"/>
      <c r="O39" s="43"/>
      <c r="P39" s="43"/>
      <c r="Q39" s="43"/>
      <c r="R39" s="43"/>
      <c r="S39" s="43"/>
      <c r="T39" s="43"/>
      <c r="U39" s="43"/>
      <c r="V39" s="43"/>
      <c r="W39" s="9" t="s">
        <v>2603</v>
      </c>
      <c r="X39" s="9"/>
      <c r="Y39" s="43" t="str">
        <f t="shared" ref="Y39:Y44" si="6">IF(D39&lt;&gt;"No hacer",CONCATENATE(A39,"-",LEFT(C39),"-",IF(#REF!&lt;&gt;C39,1,RIGHT(#REF!)+1)),"")</f>
        <v/>
      </c>
      <c r="Z39" s="43"/>
      <c r="AA39" s="24"/>
      <c r="AB39" s="24"/>
      <c r="AC39" s="43"/>
      <c r="AD39" s="43"/>
    </row>
    <row r="40" ht="112.5" customHeight="1">
      <c r="A40" s="9" t="s">
        <v>2719</v>
      </c>
      <c r="B40" s="69" t="s">
        <v>2720</v>
      </c>
      <c r="C40" s="43" t="s">
        <v>68</v>
      </c>
      <c r="D40" s="9" t="s">
        <v>3163</v>
      </c>
      <c r="E40" s="24"/>
      <c r="F40" s="69"/>
      <c r="G40" s="69"/>
      <c r="H40" s="9"/>
      <c r="I40" s="9"/>
      <c r="J40" s="69"/>
      <c r="K40" s="69"/>
      <c r="L40" s="43"/>
      <c r="M40" s="75"/>
      <c r="N40" s="75"/>
      <c r="O40" s="43"/>
      <c r="P40" s="43"/>
      <c r="Q40" s="43"/>
      <c r="R40" s="43"/>
      <c r="S40" s="43"/>
      <c r="T40" s="43"/>
      <c r="U40" s="43"/>
      <c r="V40" s="43"/>
      <c r="W40" s="9" t="s">
        <v>2603</v>
      </c>
      <c r="X40" s="9"/>
      <c r="Y40" s="43" t="str">
        <f t="shared" si="6"/>
        <v/>
      </c>
      <c r="Z40" s="43"/>
      <c r="AA40" s="24"/>
      <c r="AB40" s="24"/>
      <c r="AC40" s="43"/>
      <c r="AD40" s="43"/>
    </row>
    <row r="41" ht="112.5" customHeight="1">
      <c r="A41" s="9" t="s">
        <v>2736</v>
      </c>
      <c r="B41" s="69" t="s">
        <v>2737</v>
      </c>
      <c r="C41" s="43" t="s">
        <v>68</v>
      </c>
      <c r="D41" s="9" t="s">
        <v>3163</v>
      </c>
      <c r="E41" s="24"/>
      <c r="F41" s="69"/>
      <c r="G41" s="69"/>
      <c r="H41" s="9"/>
      <c r="I41" s="9"/>
      <c r="J41" s="8"/>
      <c r="K41" s="69"/>
      <c r="L41" s="43"/>
      <c r="M41" s="75"/>
      <c r="N41" s="75"/>
      <c r="O41" s="43"/>
      <c r="P41" s="43"/>
      <c r="Q41" s="43"/>
      <c r="R41" s="43"/>
      <c r="S41" s="43"/>
      <c r="T41" s="43"/>
      <c r="U41" s="43"/>
      <c r="V41" s="43"/>
      <c r="W41" s="9" t="s">
        <v>2603</v>
      </c>
      <c r="X41" s="9"/>
      <c r="Y41" s="43" t="str">
        <f t="shared" si="6"/>
        <v/>
      </c>
      <c r="Z41" s="43"/>
      <c r="AA41" s="24"/>
      <c r="AB41" s="24"/>
      <c r="AC41" s="43"/>
      <c r="AD41" s="43"/>
    </row>
    <row r="42" ht="112.5" customHeight="1">
      <c r="A42" s="9" t="s">
        <v>2753</v>
      </c>
      <c r="B42" s="69" t="s">
        <v>2754</v>
      </c>
      <c r="C42" s="43" t="s">
        <v>68</v>
      </c>
      <c r="D42" s="9" t="s">
        <v>3163</v>
      </c>
      <c r="E42" s="24"/>
      <c r="F42" s="69"/>
      <c r="G42" s="69"/>
      <c r="H42" s="9"/>
      <c r="I42" s="9"/>
      <c r="J42" s="69"/>
      <c r="K42" s="69"/>
      <c r="L42" s="9"/>
      <c r="M42" s="75"/>
      <c r="N42" s="75"/>
      <c r="O42" s="43"/>
      <c r="P42" s="43"/>
      <c r="Q42" s="43"/>
      <c r="R42" s="43"/>
      <c r="S42" s="43"/>
      <c r="T42" s="43"/>
      <c r="U42" s="43"/>
      <c r="V42" s="43"/>
      <c r="W42" s="9" t="s">
        <v>2603</v>
      </c>
      <c r="X42" s="9"/>
      <c r="Y42" s="43" t="str">
        <f t="shared" si="6"/>
        <v/>
      </c>
      <c r="Z42" s="43"/>
      <c r="AA42" s="24"/>
      <c r="AB42" s="24"/>
      <c r="AC42" s="43"/>
      <c r="AD42" s="43"/>
    </row>
    <row r="43" ht="112.5" customHeight="1">
      <c r="A43" s="9" t="s">
        <v>2768</v>
      </c>
      <c r="B43" s="69" t="s">
        <v>2769</v>
      </c>
      <c r="C43" s="43" t="s">
        <v>68</v>
      </c>
      <c r="D43" s="9" t="s">
        <v>3163</v>
      </c>
      <c r="E43" s="24"/>
      <c r="F43" s="25"/>
      <c r="G43" s="25"/>
      <c r="H43" s="24"/>
      <c r="I43" s="24"/>
      <c r="J43" s="25"/>
      <c r="K43" s="25"/>
      <c r="L43" s="9"/>
      <c r="M43" s="75"/>
      <c r="N43" s="75"/>
      <c r="O43" s="43"/>
      <c r="P43" s="43"/>
      <c r="Q43" s="43"/>
      <c r="R43" s="43"/>
      <c r="S43" s="43"/>
      <c r="T43" s="43"/>
      <c r="U43" s="43"/>
      <c r="V43" s="43"/>
      <c r="W43" s="9" t="s">
        <v>2603</v>
      </c>
      <c r="X43" s="9"/>
      <c r="Y43" s="43" t="str">
        <f t="shared" si="6"/>
        <v/>
      </c>
      <c r="Z43" s="43"/>
      <c r="AA43" s="24"/>
      <c r="AB43" s="24"/>
      <c r="AC43" s="43"/>
      <c r="AD43" s="43"/>
    </row>
    <row r="44" ht="112.5" customHeight="1">
      <c r="A44" s="9" t="s">
        <v>2790</v>
      </c>
      <c r="B44" s="69" t="s">
        <v>2791</v>
      </c>
      <c r="C44" s="9" t="s">
        <v>68</v>
      </c>
      <c r="D44" s="9" t="s">
        <v>3163</v>
      </c>
      <c r="E44" s="24"/>
      <c r="F44" s="69"/>
      <c r="G44" s="69"/>
      <c r="H44" s="9"/>
      <c r="I44" s="9"/>
      <c r="J44" s="69"/>
      <c r="K44" s="69"/>
      <c r="L44" s="9"/>
      <c r="M44" s="75"/>
      <c r="N44" s="75"/>
      <c r="O44" s="43"/>
      <c r="P44" s="43"/>
      <c r="Q44" s="43"/>
      <c r="R44" s="43"/>
      <c r="S44" s="43"/>
      <c r="T44" s="43"/>
      <c r="U44" s="43"/>
      <c r="V44" s="43"/>
      <c r="W44" s="9" t="s">
        <v>2603</v>
      </c>
      <c r="X44" s="9"/>
      <c r="Y44" s="43" t="str">
        <f t="shared" si="6"/>
        <v/>
      </c>
      <c r="Z44" s="43"/>
      <c r="AA44" s="24"/>
      <c r="AB44" s="24"/>
      <c r="AC44" s="43"/>
      <c r="AD44" s="43"/>
    </row>
    <row r="45" ht="112.5" customHeight="1">
      <c r="A45" s="24" t="s">
        <v>2858</v>
      </c>
      <c r="B45" s="25" t="s">
        <v>2859</v>
      </c>
      <c r="C45" s="9" t="s">
        <v>68</v>
      </c>
      <c r="D45" s="9" t="s">
        <v>3163</v>
      </c>
      <c r="E45" s="24"/>
      <c r="F45" s="69"/>
      <c r="G45" s="69"/>
      <c r="H45" s="9"/>
      <c r="I45" s="9"/>
      <c r="J45" s="69"/>
      <c r="K45" s="69"/>
      <c r="L45" s="9"/>
      <c r="M45" s="75"/>
      <c r="N45" s="75"/>
      <c r="O45" s="43"/>
      <c r="P45" s="43"/>
      <c r="Q45" s="43"/>
      <c r="R45" s="43"/>
      <c r="S45" s="43"/>
      <c r="T45" s="43"/>
      <c r="U45" s="43"/>
      <c r="V45" s="43"/>
      <c r="W45" s="9"/>
      <c r="X45" s="9"/>
      <c r="Y45" s="43"/>
      <c r="Z45" s="43"/>
      <c r="AA45" s="24"/>
      <c r="AB45" s="24"/>
      <c r="AC45" s="43"/>
      <c r="AD45" s="43"/>
    </row>
    <row r="46" ht="112.5" customHeight="1">
      <c r="A46" s="24" t="s">
        <v>2858</v>
      </c>
      <c r="B46" s="25" t="s">
        <v>2859</v>
      </c>
      <c r="C46" s="43" t="s">
        <v>68</v>
      </c>
      <c r="D46" s="9" t="s">
        <v>3163</v>
      </c>
      <c r="E46" s="24"/>
      <c r="F46" s="23"/>
      <c r="G46" s="69"/>
      <c r="H46" s="9"/>
      <c r="I46" s="9"/>
      <c r="J46" s="23"/>
      <c r="K46" s="23"/>
      <c r="L46" s="9"/>
      <c r="M46" s="75"/>
      <c r="N46" s="75"/>
      <c r="O46" s="43"/>
      <c r="P46" s="43"/>
      <c r="Q46" s="43"/>
      <c r="R46" s="43"/>
      <c r="S46" s="43"/>
      <c r="T46" s="43"/>
      <c r="U46" s="43"/>
      <c r="V46" s="43"/>
      <c r="W46" s="9" t="s">
        <v>2603</v>
      </c>
      <c r="X46" s="9"/>
      <c r="Y46" s="43" t="str">
        <f t="shared" ref="Y46:Y48" si="7">IF(D46&lt;&gt;"No hacer",CONCATENATE(A46,"-",LEFT(C46),"-",IF(#REF!&lt;&gt;C46,1,RIGHT(#REF!)+1)),"")</f>
        <v/>
      </c>
      <c r="Z46" s="43"/>
      <c r="AA46" s="24"/>
      <c r="AB46" s="24"/>
      <c r="AC46" s="43"/>
      <c r="AD46" s="43"/>
    </row>
    <row r="47" ht="112.5" customHeight="1">
      <c r="A47" s="9" t="s">
        <v>2899</v>
      </c>
      <c r="B47" s="69" t="s">
        <v>2900</v>
      </c>
      <c r="C47" s="43" t="s">
        <v>68</v>
      </c>
      <c r="D47" s="9" t="s">
        <v>3163</v>
      </c>
      <c r="E47" s="24"/>
      <c r="F47" s="66"/>
      <c r="G47" s="66"/>
      <c r="H47" s="66"/>
      <c r="I47" s="66"/>
      <c r="J47" s="66"/>
      <c r="K47" s="66"/>
      <c r="L47" s="43"/>
      <c r="M47" s="75"/>
      <c r="N47" s="75"/>
      <c r="O47" s="43"/>
      <c r="P47" s="43"/>
      <c r="Q47" s="43"/>
      <c r="R47" s="43"/>
      <c r="S47" s="43"/>
      <c r="T47" s="43"/>
      <c r="U47" s="43"/>
      <c r="V47" s="43"/>
      <c r="W47" s="9" t="s">
        <v>2603</v>
      </c>
      <c r="X47" s="9"/>
      <c r="Y47" s="43" t="str">
        <f t="shared" si="7"/>
        <v/>
      </c>
      <c r="Z47" s="43"/>
      <c r="AA47" s="24"/>
      <c r="AB47" s="24"/>
      <c r="AC47" s="43"/>
      <c r="AD47" s="43"/>
    </row>
    <row r="48" ht="112.5" customHeight="1">
      <c r="A48" s="9" t="s">
        <v>2924</v>
      </c>
      <c r="B48" s="69" t="s">
        <v>3196</v>
      </c>
      <c r="C48" s="43" t="s">
        <v>68</v>
      </c>
      <c r="D48" s="9" t="s">
        <v>3163</v>
      </c>
      <c r="E48" s="24"/>
      <c r="F48" s="69"/>
      <c r="G48" s="75"/>
      <c r="H48" s="9"/>
      <c r="I48" s="9"/>
      <c r="J48" s="69"/>
      <c r="K48" s="69"/>
      <c r="L48" s="43"/>
      <c r="M48" s="75"/>
      <c r="N48" s="75"/>
      <c r="O48" s="43"/>
      <c r="P48" s="43"/>
      <c r="Q48" s="43"/>
      <c r="R48" s="43"/>
      <c r="S48" s="43"/>
      <c r="T48" s="43"/>
      <c r="U48" s="43"/>
      <c r="V48" s="43"/>
      <c r="W48" s="9" t="s">
        <v>2603</v>
      </c>
      <c r="X48" s="9"/>
      <c r="Y48" s="43" t="str">
        <f t="shared" si="7"/>
        <v/>
      </c>
      <c r="Z48" s="43"/>
      <c r="AA48" s="24"/>
      <c r="AB48" s="24"/>
      <c r="AC48" s="43"/>
      <c r="AD48" s="43"/>
    </row>
    <row r="49" ht="112.5" customHeight="1">
      <c r="A49" s="9" t="s">
        <v>2924</v>
      </c>
      <c r="B49" s="69" t="s">
        <v>3196</v>
      </c>
      <c r="C49" s="43" t="s">
        <v>68</v>
      </c>
      <c r="D49" s="9" t="s">
        <v>3163</v>
      </c>
      <c r="E49" s="24"/>
      <c r="F49" s="69"/>
      <c r="G49" s="75"/>
      <c r="H49" s="9"/>
      <c r="I49" s="9"/>
      <c r="J49" s="69"/>
      <c r="K49" s="69"/>
      <c r="L49" s="43"/>
      <c r="M49" s="75"/>
      <c r="N49" s="75"/>
      <c r="O49" s="43"/>
      <c r="P49" s="43"/>
      <c r="Q49" s="43"/>
      <c r="R49" s="43"/>
      <c r="S49" s="43"/>
      <c r="T49" s="43"/>
      <c r="U49" s="43"/>
      <c r="V49" s="43"/>
      <c r="W49" s="9"/>
      <c r="X49" s="9"/>
      <c r="Y49" s="43"/>
      <c r="Z49" s="43"/>
      <c r="AA49" s="24"/>
      <c r="AB49" s="24"/>
      <c r="AC49" s="43"/>
      <c r="AD49" s="43"/>
    </row>
    <row r="50" ht="112.5" customHeight="1">
      <c r="A50" s="9" t="s">
        <v>2943</v>
      </c>
      <c r="B50" s="69" t="s">
        <v>3196</v>
      </c>
      <c r="C50" s="43" t="s">
        <v>68</v>
      </c>
      <c r="D50" s="9" t="s">
        <v>3163</v>
      </c>
      <c r="E50" s="24"/>
      <c r="F50" s="69"/>
      <c r="G50" s="75"/>
      <c r="H50" s="9"/>
      <c r="I50" s="9"/>
      <c r="J50" s="69"/>
      <c r="K50" s="69"/>
      <c r="L50" s="43"/>
      <c r="M50" s="75"/>
      <c r="N50" s="75"/>
      <c r="O50" s="43"/>
      <c r="P50" s="43"/>
      <c r="Q50" s="43"/>
      <c r="R50" s="43"/>
      <c r="S50" s="43"/>
      <c r="T50" s="43"/>
      <c r="U50" s="43"/>
      <c r="V50" s="43"/>
      <c r="W50" s="9"/>
      <c r="X50" s="9"/>
      <c r="Y50" s="43"/>
      <c r="Z50" s="43"/>
      <c r="AA50" s="24"/>
      <c r="AB50" s="24"/>
      <c r="AC50" s="43"/>
      <c r="AD50" s="43"/>
    </row>
    <row r="51" ht="112.5" customHeight="1">
      <c r="A51" s="9" t="s">
        <v>3197</v>
      </c>
      <c r="B51" s="69" t="s">
        <v>3003</v>
      </c>
      <c r="C51" s="43" t="s">
        <v>68</v>
      </c>
      <c r="D51" s="9" t="s">
        <v>3163</v>
      </c>
      <c r="E51" s="24"/>
      <c r="F51" s="75"/>
      <c r="G51" s="75"/>
      <c r="H51" s="43"/>
      <c r="I51" s="43"/>
      <c r="J51" s="75"/>
      <c r="K51" s="75"/>
      <c r="L51" s="43"/>
      <c r="M51" s="75"/>
      <c r="N51" s="75"/>
      <c r="O51" s="43"/>
      <c r="P51" s="43"/>
      <c r="Q51" s="43"/>
      <c r="R51" s="43"/>
      <c r="S51" s="43"/>
      <c r="T51" s="43"/>
      <c r="U51" s="43"/>
      <c r="V51" s="43"/>
      <c r="W51" s="9" t="s">
        <v>2966</v>
      </c>
      <c r="X51" s="43"/>
      <c r="Y51" s="43" t="str">
        <f t="shared" ref="Y51:Y52" si="8">IF(D51&lt;&gt;"No hacer",CONCATENATE(A51,"-",LEFT(C51),"-",IF(#REF!&lt;&gt;C51,1,RIGHT(#REF!)+1)),"")</f>
        <v/>
      </c>
      <c r="Z51" s="43"/>
      <c r="AA51" s="24"/>
      <c r="AB51" s="24"/>
      <c r="AC51" s="43"/>
      <c r="AD51" s="43"/>
    </row>
    <row r="52" ht="112.5" customHeight="1">
      <c r="A52" s="9" t="s">
        <v>3141</v>
      </c>
      <c r="B52" s="69" t="s">
        <v>3142</v>
      </c>
      <c r="C52" s="43" t="s">
        <v>68</v>
      </c>
      <c r="D52" s="9" t="s">
        <v>3163</v>
      </c>
      <c r="E52" s="24"/>
      <c r="F52" s="75"/>
      <c r="G52" s="75"/>
      <c r="H52" s="43"/>
      <c r="I52" s="43"/>
      <c r="J52" s="75"/>
      <c r="K52" s="75"/>
      <c r="L52" s="43"/>
      <c r="M52" s="75"/>
      <c r="N52" s="75"/>
      <c r="O52" s="43"/>
      <c r="P52" s="43"/>
      <c r="Q52" s="43"/>
      <c r="R52" s="43"/>
      <c r="S52" s="43"/>
      <c r="T52" s="43"/>
      <c r="U52" s="43"/>
      <c r="V52" s="43"/>
      <c r="W52" s="9" t="s">
        <v>2966</v>
      </c>
      <c r="X52" s="43"/>
      <c r="Y52" s="43" t="str">
        <f t="shared" si="8"/>
        <v/>
      </c>
      <c r="Z52" s="43"/>
      <c r="AA52" s="24"/>
      <c r="AB52" s="24"/>
      <c r="AC52" s="20" t="s">
        <v>48</v>
      </c>
      <c r="AD52" s="20"/>
    </row>
    <row r="53" ht="112.5" customHeight="1">
      <c r="A53" s="9" t="s">
        <v>3190</v>
      </c>
      <c r="B53" s="69" t="s">
        <v>3191</v>
      </c>
      <c r="C53" s="24" t="s">
        <v>35</v>
      </c>
      <c r="D53" s="9" t="s">
        <v>3163</v>
      </c>
      <c r="E53" s="11"/>
      <c r="F53" s="8"/>
      <c r="G53" s="18"/>
      <c r="H53" s="20"/>
      <c r="I53" s="20"/>
      <c r="J53" s="8"/>
      <c r="K53" s="8"/>
      <c r="L53" s="20"/>
      <c r="M53" s="8"/>
      <c r="N53" s="8"/>
      <c r="O53" s="18"/>
      <c r="P53" s="22"/>
      <c r="Q53" s="18"/>
      <c r="R53" s="18"/>
      <c r="S53" s="18"/>
      <c r="T53" s="18"/>
      <c r="U53" s="18"/>
      <c r="V53" s="22"/>
      <c r="W53" s="20" t="s">
        <v>2603</v>
      </c>
      <c r="X53" s="20"/>
      <c r="Y53" s="22"/>
      <c r="Z53" s="22" t="b">
        <f>IF(D53&lt;&gt;"No hacer",CONCATENATE(A53,"-",LEFT(C53),"-",IF(#REF!&lt;&gt;A53,1,IF(#REF!=C53,RIGHT(#REF!)+1,1))))</f>
        <v>0</v>
      </c>
      <c r="AA53" s="22"/>
      <c r="AB53" s="24"/>
      <c r="AC53" s="43"/>
      <c r="AD53" s="9" t="s">
        <v>49</v>
      </c>
    </row>
    <row r="54" ht="112.5" customHeight="1">
      <c r="A54" s="9" t="s">
        <v>3190</v>
      </c>
      <c r="B54" s="69" t="s">
        <v>3191</v>
      </c>
      <c r="C54" s="24" t="s">
        <v>50</v>
      </c>
      <c r="D54" s="9" t="s">
        <v>3163</v>
      </c>
      <c r="E54" s="11"/>
      <c r="F54" s="13"/>
      <c r="G54" s="18"/>
      <c r="H54" s="20"/>
      <c r="I54" s="20"/>
      <c r="J54" s="13"/>
      <c r="K54" s="8"/>
      <c r="L54" s="20"/>
      <c r="M54" s="8"/>
      <c r="N54" s="8"/>
      <c r="O54" s="18"/>
      <c r="P54" s="22"/>
      <c r="Q54" s="18"/>
      <c r="R54" s="18"/>
      <c r="S54" s="18"/>
      <c r="T54" s="18"/>
      <c r="U54" s="18"/>
      <c r="V54" s="22"/>
      <c r="W54" s="20" t="s">
        <v>2603</v>
      </c>
      <c r="X54" s="20"/>
      <c r="Y54" s="22"/>
      <c r="Z54" s="22" t="b">
        <f>IF(D54&lt;&gt;"No hacer",CONCATENATE(A54,"-",LEFT(C54),"-",IF('Seeds (no hacer)'!A53&lt;&gt;A54,1,IF('Seeds (no hacer)'!C53=C54,RIGHT('Seeds (no hacer)'!Z53)+1,1))))</f>
        <v>0</v>
      </c>
      <c r="AA54" s="22"/>
      <c r="AB54" s="24"/>
      <c r="AC54" s="43"/>
      <c r="AD54" s="9" t="s">
        <v>49</v>
      </c>
    </row>
    <row r="55" ht="112.5" customHeight="1">
      <c r="A55" s="9" t="s">
        <v>2687</v>
      </c>
      <c r="B55" s="69" t="s">
        <v>2688</v>
      </c>
      <c r="C55" s="43" t="s">
        <v>35</v>
      </c>
      <c r="D55" s="24"/>
      <c r="E55" s="11"/>
      <c r="F55" s="8"/>
      <c r="G55" s="18"/>
      <c r="H55" s="20"/>
      <c r="I55" s="20"/>
      <c r="J55" s="8"/>
      <c r="K55" s="8"/>
      <c r="L55" s="20"/>
      <c r="M55" s="8"/>
      <c r="N55" s="8"/>
      <c r="O55" s="18"/>
      <c r="P55" s="22"/>
      <c r="Q55" s="18"/>
      <c r="R55" s="18"/>
      <c r="S55" s="18"/>
      <c r="T55" s="18"/>
      <c r="U55" s="18"/>
      <c r="V55" s="22"/>
      <c r="W55" s="20" t="s">
        <v>2603</v>
      </c>
      <c r="X55" s="20"/>
      <c r="Y55" s="22"/>
      <c r="Z55" s="22" t="str">
        <f>IF(D55&lt;&gt;"No hacer",CONCATENATE(A55,"-",LEFT(C55),"-",IF(Seeds!A533&lt;&gt;A55,1,IF(Seeds!C533=C55,RIGHT(Seeds!AB533)+1,1))))</f>
        <v>M3-G-16a-I-1</v>
      </c>
      <c r="AA55" s="22"/>
      <c r="AB55" s="24"/>
      <c r="AC55" s="9" t="s">
        <v>48</v>
      </c>
      <c r="AD55" s="9"/>
    </row>
    <row r="56" ht="112.5" customHeight="1">
      <c r="A56" s="9" t="s">
        <v>2687</v>
      </c>
      <c r="B56" s="69" t="s">
        <v>2688</v>
      </c>
      <c r="C56" s="9" t="s">
        <v>50</v>
      </c>
      <c r="D56" s="90"/>
      <c r="E56" s="11"/>
      <c r="F56" s="8"/>
      <c r="G56" s="18"/>
      <c r="H56" s="20"/>
      <c r="I56" s="20"/>
      <c r="J56" s="8"/>
      <c r="K56" s="8"/>
      <c r="L56" s="20"/>
      <c r="M56" s="8"/>
      <c r="N56" s="8"/>
      <c r="O56" s="18"/>
      <c r="P56" s="22"/>
      <c r="Q56" s="18"/>
      <c r="R56" s="18"/>
      <c r="S56" s="18"/>
      <c r="T56" s="18"/>
      <c r="U56" s="18"/>
      <c r="V56" s="22"/>
      <c r="W56" s="20" t="s">
        <v>2603</v>
      </c>
      <c r="X56" s="20"/>
      <c r="Y56" s="22"/>
      <c r="Z56" s="22" t="str">
        <f>IF(D56&lt;&gt;"No hacer",CONCATENATE(A56,"-",LEFT(C56),"-",IF('Seeds (no hacer)'!A55&lt;&gt;A56,1,IF('Seeds (no hacer)'!C55=C56,RIGHT('Seeds (no hacer)'!Z55)+1,1))))</f>
        <v>M3-G-16a-E-1</v>
      </c>
      <c r="AA56" s="22"/>
      <c r="AB56" s="24"/>
      <c r="AC56" s="9" t="s">
        <v>48</v>
      </c>
      <c r="AD56" s="9"/>
    </row>
    <row r="57" ht="112.5" customHeight="1">
      <c r="A57" s="9" t="s">
        <v>2687</v>
      </c>
      <c r="B57" s="69" t="s">
        <v>2688</v>
      </c>
      <c r="C57" s="9" t="s">
        <v>68</v>
      </c>
      <c r="D57" s="24"/>
      <c r="E57" s="11"/>
      <c r="F57" s="8"/>
      <c r="G57" s="18"/>
      <c r="H57" s="20"/>
      <c r="I57" s="20"/>
      <c r="J57" s="8"/>
      <c r="K57" s="8"/>
      <c r="L57" s="20"/>
      <c r="M57" s="18"/>
      <c r="N57" s="18"/>
      <c r="O57" s="18"/>
      <c r="P57" s="22"/>
      <c r="Q57" s="18"/>
      <c r="R57" s="18"/>
      <c r="S57" s="18"/>
      <c r="T57" s="18"/>
      <c r="U57" s="18"/>
      <c r="V57" s="22"/>
      <c r="W57" s="20" t="s">
        <v>2603</v>
      </c>
      <c r="X57" s="20"/>
      <c r="Y57" s="22"/>
      <c r="Z57" s="22" t="str">
        <f>IF(D57&lt;&gt;"No hacer",CONCATENATE(A57,"-",LEFT(C57),"-",IF('Seeds (no hacer)'!A56&lt;&gt;A57,1,IF('Seeds (no hacer)'!C56=C57,RIGHT('Seeds (no hacer)'!Z56)+1,1))))</f>
        <v>M3-G-16a-A-1</v>
      </c>
      <c r="AA57" s="22"/>
      <c r="AB57" s="24"/>
      <c r="AC57" s="9" t="s">
        <v>48</v>
      </c>
      <c r="AD57" s="9"/>
    </row>
    <row r="58" ht="112.5" customHeight="1">
      <c r="A58" s="9" t="s">
        <v>2687</v>
      </c>
      <c r="B58" s="69" t="s">
        <v>2688</v>
      </c>
      <c r="C58" s="43" t="s">
        <v>68</v>
      </c>
      <c r="D58" s="90"/>
      <c r="E58" s="11"/>
      <c r="F58" s="18"/>
      <c r="G58" s="18"/>
      <c r="H58" s="22"/>
      <c r="I58" s="22"/>
      <c r="J58" s="18"/>
      <c r="K58" s="18"/>
      <c r="L58" s="22"/>
      <c r="M58" s="18"/>
      <c r="N58" s="18"/>
      <c r="O58" s="18"/>
      <c r="P58" s="22"/>
      <c r="Q58" s="18"/>
      <c r="R58" s="18"/>
      <c r="S58" s="18"/>
      <c r="T58" s="18"/>
      <c r="U58" s="18"/>
      <c r="V58" s="22"/>
      <c r="W58" s="20" t="s">
        <v>2603</v>
      </c>
      <c r="X58" s="20"/>
      <c r="Y58" s="22"/>
      <c r="Z58" s="22" t="str">
        <f>IF(D58&lt;&gt;"No hacer",CONCATENATE(A58,"-",LEFT(C58),"-",IF('Seeds (no hacer)'!A57&lt;&gt;A58,1,IF('Seeds (no hacer)'!C57=C58,RIGHT('Seeds (no hacer)'!Z57)+1,1))))</f>
        <v>M3-G-16a-A-2</v>
      </c>
      <c r="AA58" s="22"/>
      <c r="AB58" s="24"/>
      <c r="AC58" s="9" t="s">
        <v>48</v>
      </c>
      <c r="AD58" s="9"/>
    </row>
    <row r="59" ht="112.5" customHeight="1">
      <c r="A59" s="9" t="s">
        <v>2687</v>
      </c>
      <c r="B59" s="69" t="s">
        <v>2688</v>
      </c>
      <c r="C59" s="9" t="s">
        <v>68</v>
      </c>
      <c r="D59" s="24"/>
      <c r="E59" s="11"/>
      <c r="F59" s="18"/>
      <c r="G59" s="18"/>
      <c r="H59" s="22"/>
      <c r="I59" s="22"/>
      <c r="J59" s="18"/>
      <c r="K59" s="18"/>
      <c r="L59" s="22"/>
      <c r="M59" s="18"/>
      <c r="N59" s="18"/>
      <c r="O59" s="18"/>
      <c r="P59" s="22"/>
      <c r="Q59" s="18"/>
      <c r="R59" s="18"/>
      <c r="S59" s="18"/>
      <c r="T59" s="18"/>
      <c r="U59" s="18"/>
      <c r="V59" s="22"/>
      <c r="W59" s="20" t="s">
        <v>2603</v>
      </c>
      <c r="X59" s="20"/>
      <c r="Y59" s="22"/>
      <c r="Z59" s="22" t="str">
        <f>IF(D59&lt;&gt;"No hacer",CONCATENATE(A59,"-",LEFT(C59),"-",IF('Seeds (no hacer)'!A58&lt;&gt;A59,1,IF('Seeds (no hacer)'!C58=C59,RIGHT('Seeds (no hacer)'!Z58)+1,1))))</f>
        <v>M3-G-16a-A-3</v>
      </c>
      <c r="AA59" s="22"/>
      <c r="AB59" s="24"/>
      <c r="AC59" s="9" t="s">
        <v>48</v>
      </c>
      <c r="AD59" s="9"/>
    </row>
  </sheetData>
  <customSheetViews>
    <customSheetView guid="{6750CC90-71E2-457A-8083-1E9E7C47A7D0}" filter="1" showAutoFilter="1">
      <autoFilter ref="$A$1:$Y$52">
        <filterColumn colId="3">
          <filters/>
        </filterColumn>
      </autoFilter>
    </customSheetView>
    <customSheetView guid="{29FC6FE3-4639-4447-B55C-3D5D6196ADD2}" filter="1" showAutoFilter="1">
      <autoFilter ref="$A$1:$Y$52">
        <filterColumn colId="3">
          <filters/>
        </filterColumn>
      </autoFilter>
    </customSheetView>
    <customSheetView guid="{D84DDA63-15E8-4258-A193-0FFE17AF11E9}" filter="1" showAutoFilter="1">
      <autoFilter ref="$A$1:$Y$52">
        <filterColumn colId="3">
          <filters/>
        </filterColumn>
        <filterColumn colId="2">
          <filters>
            <filter val="Identificar"/>
          </filters>
        </filterColumn>
      </autoFilter>
    </customSheetView>
    <customSheetView guid="{9495D28B-301F-4A11-88EB-901048402B97}" filter="1" showAutoFilter="1">
      <autoFilter ref="$A$1:$Y$52">
        <filterColumn colId="3">
          <filters/>
        </filterColumn>
      </autoFilter>
    </customSheetView>
    <customSheetView guid="{ED427EB7-5ACA-49B7-B129-4F5805095B72}" filter="1" showAutoFilter="1">
      <autoFilter ref="$A$1:$AA$52">
        <filterColumn colId="3">
          <filters/>
        </filterColumn>
      </autoFilter>
    </customSheetView>
    <customSheetView guid="{F9DB4520-EE84-420A-8FBA-C20D59FB9D5F}" filter="1" showAutoFilter="1">
      <autoFilter ref="$A$1:$W$21">
        <filterColumn colId="0">
          <filters>
            <filter val="M3-MyM-5a"/>
            <filter val="M3-NyO-8a"/>
            <filter val="M3-NyO-22e"/>
            <filter val="M3-NyO-22f"/>
            <filter val="M3-NyO-8b"/>
            <filter val="M3-NyO-22a"/>
            <filter val="M3-NyO-10a"/>
            <filter val="M3-NyO-21b"/>
            <filter val="M3-NyO-16a"/>
            <filter val="M3-NyO-15a"/>
            <filter val="M3-NyO-15b"/>
            <filter val="M3-NyO-26b"/>
            <filter val="M3-NyO-13a"/>
            <filter val="M3-NyO-14b"/>
            <filter val="M3-NyO-26c"/>
            <filter val="M3-NyO-18b"/>
            <filter val="M3-MyM-1a"/>
            <filter val="M3-MyM-2a"/>
          </filters>
        </filterColumn>
      </autoFilter>
    </customSheetView>
    <customSheetView guid="{1C88B695-7F97-46D3-9835-E0AA38D713BB}" filter="1" showAutoFilter="1">
      <autoFilter ref="$A$1:$Y$52"/>
    </customSheetView>
    <customSheetView guid="{A706136D-F7AC-4688-ADD2-EC0F2137FC86}" filter="1" showAutoFilter="1">
      <autoFilter ref="$A$1:$Y$52">
        <filterColumn colId="3">
          <filters/>
        </filterColumn>
      </autoFilter>
    </customSheetView>
    <customSheetView guid="{A6FD0A1B-F2F4-4513-B530-577F5CB16F7D}" filter="1" showAutoFilter="1">
      <autoFilter ref="$A$1:$Y$52"/>
    </customSheetView>
    <customSheetView guid="{D29ADC51-A68C-493D-818A-EF137F794B7B}" filter="1" showAutoFilter="1">
      <autoFilter ref="$A$1:$Y$52">
        <filterColumn colId="3">
          <filters/>
        </filterColumn>
      </autoFilter>
    </customSheetView>
    <customSheetView guid="{A5E3593A-F097-4B20-ACE9-6031EF0DC025}" filter="1" showAutoFilter="1">
      <autoFilter ref="$A$1:$Y$52">
        <filterColumn colId="3">
          <filters/>
        </filterColumn>
      </autoFilter>
    </customSheetView>
    <customSheetView guid="{B7D4E384-4C3A-463B-B9E5-DB3C567702DF}" filter="1" showAutoFilter="1">
      <autoFilter ref="$A$1:$Y$52">
        <filterColumn colId="3">
          <filters>
            <filter val="No hacer"/>
          </filters>
        </filterColumn>
        <filterColumn colId="23">
          <filters/>
        </filterColumn>
      </autoFilter>
    </customSheetView>
    <customSheetView guid="{66EB5512-935B-40B6-8A4C-FF506BAE52BF}" filter="1" showAutoFilter="1">
      <autoFilter ref="$A$1:$AA$52">
        <filterColumn colId="3">
          <filters/>
        </filterColumn>
      </autoFilter>
    </customSheetView>
    <customSheetView guid="{75EE5584-7494-4B8A-8D8D-635F1B4FA8D9}" filter="1" showAutoFilter="1">
      <autoFilter ref="$A$1:$X$52">
        <filterColumn colId="5">
          <filters>
            <filter val="Esperando plantilla"/>
          </filters>
        </filterColumn>
      </autoFilter>
    </customSheetView>
    <customSheetView guid="{13DA7E0E-B088-4999-9C8F-CC99F3721F2E}" filter="1" showAutoFilter="1">
      <autoFilter ref="$A$1:$Y$52">
        <filterColumn colId="23">
          <filters/>
        </filterColumn>
      </autoFilter>
    </customSheetView>
    <customSheetView guid="{9743E786-49CF-48FA-9186-DD6A01DCB11E}" filter="1" showAutoFilter="1">
      <autoFilter ref="$A$1:$Y$52"/>
    </customSheetView>
    <customSheetView guid="{648C0C07-6CE6-4CBF-B039-4B39A2ECC7A9}" filter="1" showAutoFilter="1">
      <autoFilter ref="$A$1:$Y$52">
        <filterColumn colId="3">
          <filters/>
        </filterColumn>
        <filterColumn colId="2">
          <filters>
            <filter val="Identificar"/>
          </filters>
        </filterColumn>
      </autoFilter>
    </customSheetView>
    <customSheetView guid="{4A246D93-7B5B-42AC-8B95-937CEB20D3BD}" filter="1" showAutoFilter="1">
      <autoFilter ref="$A$1:$Y$52">
        <filterColumn colId="3">
          <filters/>
        </filterColumn>
      </autoFilter>
    </customSheetView>
    <customSheetView guid="{8E61BA52-1CC6-4799-8B80-D1009F09E211}" filter="1" showAutoFilter="1">
      <autoFilter ref="$D$1:$D$54"/>
    </customSheetView>
    <customSheetView guid="{0216D107-6772-4E26-9E8E-3A1D35ED568A}" filter="1" showAutoFilter="1">
      <autoFilter ref="$A$1:$Y$52">
        <filterColumn colId="3">
          <filters/>
        </filterColumn>
      </autoFilter>
    </customSheetView>
    <customSheetView guid="{5F906F53-BA40-4DDE-8CED-398F6C8932F0}" filter="1" showAutoFilter="1">
      <autoFilter ref="$A$1:$Y$52">
        <filterColumn colId="3">
          <filters/>
        </filterColumn>
        <filterColumn colId="0">
          <customFilters>
            <customFilter val="*MyM-12*"/>
          </customFilters>
        </filterColumn>
      </autoFilter>
    </customSheetView>
    <customSheetView guid="{85570EB3-8CA0-4152-BA60-9374BA2A02A4}" filter="1" showAutoFilter="1">
      <autoFilter ref="$A$1:$Y$52">
        <filterColumn colId="3">
          <filters/>
        </filterColumn>
      </autoFilter>
    </customSheetView>
    <customSheetView guid="{D3A22991-38CA-496D-A013-AED96C8019D7}" filter="1" showAutoFilter="1">
      <autoFilter ref="$A$1:$Y$52">
        <filterColumn colId="3">
          <filters/>
        </filterColumn>
      </autoFilter>
    </customSheetView>
    <customSheetView guid="{49562156-215E-4C19-9633-2C4B849F5461}" filter="1" showAutoFilter="1">
      <autoFilter ref="$A$1:$Y$52">
        <filterColumn colId="3">
          <filters/>
        </filterColumn>
      </autoFilter>
    </customSheetView>
    <customSheetView guid="{EB8CAD79-34A7-42CD-9B65-C0A5513FD388}" filter="1" showAutoFilter="1">
      <autoFilter ref="$A$1:$Y$52">
        <filterColumn colId="3">
          <filters/>
        </filterColumn>
      </autoFilter>
    </customSheetView>
    <customSheetView guid="{4CA46041-135B-4B50-A54E-299E98EF43F4}" filter="1" showAutoFilter="1">
      <autoFilter ref="$A$1:$Y$52">
        <filterColumn colId="3">
          <filters/>
        </filterColumn>
        <filterColumn colId="11">
          <filters/>
        </filterColumn>
      </autoFilter>
    </customSheetView>
    <customSheetView guid="{34DA0797-297E-4096-9F89-C59CFCDF94BB}" filter="1" showAutoFilter="1">
      <autoFilter ref="$A$1:$Y$52">
        <filterColumn colId="3">
          <filters/>
        </filterColumn>
      </autoFilter>
    </customSheetView>
    <customSheetView guid="{E68E597A-7AC0-4901-A47C-D0020DF11F30}" filter="1" showAutoFilter="1">
      <autoFilter ref="$J$1:$J$21">
        <filterColumn colId="0">
          <filters/>
        </filterColumn>
      </autoFilter>
    </customSheetView>
    <customSheetView guid="{F637B962-5B5E-41F6-8788-619DAF8FBE0B}" filter="1" showAutoFilter="1">
      <autoFilter ref="$A$1:$Y$52">
        <filterColumn colId="2">
          <filters>
            <filter val="Identificar"/>
          </filters>
        </filterColumn>
        <filterColumn colId="3">
          <filters/>
        </filterColumn>
        <filterColumn colId="11">
          <filters/>
        </filterColumn>
      </autoFilter>
    </customSheetView>
    <customSheetView guid="{76FA6782-8B3C-46DF-979B-7F852D88B132}" filter="1" showAutoFilter="1">
      <autoFilter ref="$A$1:$AA$52">
        <filterColumn colId="3">
          <filters/>
        </filterColumn>
      </autoFilter>
    </customSheetView>
    <customSheetView guid="{7E8096A5-C367-4023-97FE-6E9943E438DF}" filter="1" showAutoFilter="1">
      <autoFilter ref="$A$1:$Y$52"/>
    </customSheetView>
    <customSheetView guid="{9AE67E8C-CB12-448E-859E-FFCCF849BFDB}" filter="1" showAutoFilter="1">
      <autoFilter ref="$A$1:$Y$52"/>
    </customSheetView>
    <customSheetView guid="{40FF335B-D5CC-4728-8049-92CF465A4173}" filter="1" showAutoFilter="1">
      <autoFilter ref="$B$1:$J$21"/>
    </customSheetView>
    <customSheetView guid="{2FA63F88-AE35-42F4-9356-4346769B677F}" filter="1" showAutoFilter="1">
      <autoFilter ref="$A$1:$Y$52">
        <filterColumn colId="23">
          <filters/>
        </filterColumn>
      </autoFilter>
    </customSheetView>
    <customSheetView guid="{3C2068F7-0AB4-4B16-9257-6419829EB625}" filter="1" showAutoFilter="1">
      <autoFilter ref="$A$1:$AA$52">
        <filterColumn colId="3">
          <filters/>
        </filterColumn>
        <filterColumn colId="11">
          <filters blank="1"/>
        </filterColumn>
      </autoFilter>
    </customSheetView>
    <customSheetView guid="{E79E64A1-FA7D-4566-892F-7B3A35486C15}" filter="1" showAutoFilter="1">
      <autoFilter ref="$A$1:$AA$52">
        <filterColumn colId="3">
          <filters/>
        </filterColumn>
        <filterColumn colId="11">
          <filters/>
        </filterColumn>
      </autoFilter>
    </customSheetView>
    <customSheetView guid="{444FD529-A04C-456E-9D33-0F92E483E7DB}" filter="1" showAutoFilter="1">
      <autoFilter ref="$A$1:$Y$52">
        <filterColumn colId="3">
          <filters/>
        </filterColumn>
      </autoFilter>
    </customSheetView>
    <customSheetView guid="{08D0FD0E-54C4-4C95-B44D-A4832DD6C078}" filter="1" showAutoFilter="1">
      <autoFilter ref="$A$1:$Y$52">
        <filterColumn colId="3">
          <filters/>
        </filterColumn>
        <filterColumn colId="0">
          <customFilters>
            <customFilter val="M5-G*"/>
          </customFilters>
        </filterColumn>
      </autoFilter>
    </customSheetView>
    <customSheetView guid="{55436B0A-4615-4C68-9DB8-C15C66B5C464}" filter="1" showAutoFilter="1">
      <autoFilter ref="$A$1:$Y$52">
        <filterColumn colId="23">
          <filters/>
        </filterColumn>
      </autoFilter>
    </customSheetView>
    <customSheetView guid="{F0099731-B96D-4F6F-A0A9-7C690D270286}" filter="1" showAutoFilter="1">
      <autoFilter ref="$A$1:$Y$52"/>
    </customSheetView>
    <customSheetView guid="{8D8226EB-2D00-4944-AD40-110444EF4155}" filter="1" showAutoFilter="1">
      <autoFilter ref="$A$1:$Y$52">
        <filterColumn colId="3">
          <filters/>
        </filterColumn>
      </autoFilter>
    </customSheetView>
    <customSheetView guid="{4DB3D2CF-BC59-4AC5-9DCC-E660502C1D2F}" filter="1" showAutoFilter="1">
      <autoFilter ref="$A$1:$Y$52">
        <filterColumn colId="24">
          <filters blank="1"/>
        </filterColumn>
        <filterColumn colId="23">
          <filters/>
        </filterColumn>
        <filterColumn colId="13">
          <filters blank="1"/>
        </filterColumn>
      </autoFilter>
    </customSheetView>
    <customSheetView guid="{DD55046D-8A2F-4C8E-BEC9-88A1162BC545}" filter="1" showAutoFilter="1">
      <autoFilter ref="$A$1:$Y$52">
        <filterColumn colId="3">
          <filters/>
        </filterColumn>
      </autoFilter>
    </customSheetView>
    <customSheetView guid="{1FBFE64C-71FA-4209-8025-FE4F5DA0FD78}" filter="1" showAutoFilter="1">
      <autoFilter ref="$B$1:$P$52"/>
    </customSheetView>
    <customSheetView guid="{B46A91FF-35E7-4F0E-BE71-32FA23EE111F}" filter="1" showAutoFilter="1">
      <autoFilter ref="$A$1:$AA$52">
        <filterColumn colId="3">
          <filters/>
        </filterColumn>
        <filterColumn colId="11">
          <filters blank="1"/>
        </filterColumn>
      </autoFilter>
    </customSheetView>
    <customSheetView guid="{D085B3D4-09FD-4536-9361-E2D39E2782E7}" filter="1" showAutoFilter="1">
      <autoFilter ref="$A$1:$Y$52">
        <filterColumn colId="3">
          <filters/>
        </filterColumn>
      </autoFilter>
    </customSheetView>
    <customSheetView guid="{0B66366A-C612-45C3-8273-0A84F4E1B041}" filter="1" showAutoFilter="1">
      <autoFilter ref="$A$1:$Y$52">
        <filterColumn colId="3">
          <filters/>
        </filterColumn>
        <filterColumn colId="2">
          <filters>
            <filter val="Identificar"/>
          </filters>
        </filterColumn>
      </autoFilter>
    </customSheetView>
    <customSheetView guid="{673A0DBA-D4C1-4930-8DB5-255CECFC336B}" filter="1" showAutoFilter="1">
      <autoFilter ref="$A$1:$AA$52">
        <filterColumn colId="3">
          <filters/>
        </filterColumn>
        <filterColumn colId="11">
          <filters blank="1"/>
        </filterColumn>
      </autoFilter>
    </customSheetView>
    <customSheetView guid="{4D1CD10D-D24E-4207-9670-4A2051A72D96}" filter="1" showAutoFilter="1">
      <autoFilter ref="$A$1:$Y$52">
        <filterColumn colId="3">
          <filters/>
        </filterColumn>
      </autoFilter>
    </customSheetView>
    <customSheetView guid="{F8E2E90F-FBD0-4259-B65A-4A7EA280629C}" filter="1" showAutoFilter="1">
      <autoFilter ref="$F$1:$F$21"/>
    </customSheetView>
    <customSheetView guid="{444A9F79-1EBF-418C-A438-C65BBD62E4CB}" filter="1" showAutoFilter="1">
      <autoFilter ref="$A$1:$Y$52">
        <filterColumn colId="3">
          <filters/>
        </filterColumn>
        <filterColumn colId="2">
          <filters>
            <filter val="Identificar"/>
          </filters>
        </filterColumn>
      </autoFilter>
    </customSheetView>
    <customSheetView guid="{E791A46D-2FFD-49B7-B87A-0B1F1FF50EC8}" filter="1" showAutoFilter="1">
      <autoFilter ref="$A$1:$AA$52">
        <filterColumn colId="3">
          <filters/>
        </filterColumn>
      </autoFilter>
    </customSheetView>
    <customSheetView guid="{87DE5048-7E0E-4597-AA70-27E119464ED4}" filter="1" showAutoFilter="1">
      <autoFilter ref="$J$1:$J$21">
        <filterColumn colId="0">
          <filters/>
        </filterColumn>
      </autoFilter>
    </customSheetView>
    <customSheetView guid="{54983DBD-2FE7-435D-83FC-A0A7D442B332}" filter="1" showAutoFilter="1">
      <autoFilter ref="$A$1:$Y$52">
        <filterColumn colId="3">
          <filters/>
        </filterColumn>
      </autoFilter>
    </customSheetView>
    <customSheetView guid="{B30A6A61-0130-42AD-A4F3-530296C27D35}" filter="1" showAutoFilter="1">
      <autoFilter ref="$A$1:$Y$52">
        <filterColumn colId="3">
          <filters/>
        </filterColumn>
      </autoFilter>
    </customSheetView>
    <customSheetView guid="{96B3CD91-AA83-4F43-8110-495DF7E3EBFB}" filter="1" showAutoFilter="1">
      <autoFilter ref="$A$1:$Y$52">
        <filterColumn colId="3">
          <filters/>
        </filterColumn>
      </autoFilter>
    </customSheetView>
    <customSheetView guid="{B7882708-4C9B-4F39-9BBF-7FA284481CFD}" filter="1" showAutoFilter="1">
      <autoFilter ref="$A$1:$Y$59">
        <filterColumn colId="2">
          <filters>
            <filter val="Identificar"/>
          </filters>
        </filterColumn>
      </autoFilter>
    </customSheetView>
    <customSheetView guid="{9E6953FB-EF94-4F3F-A3B9-4E3A714D9EED}" filter="1" showAutoFilter="1">
      <autoFilter ref="$A$1:$Y$52">
        <filterColumn colId="3">
          <filters/>
        </filterColumn>
        <filterColumn colId="13">
          <filters blank="1"/>
        </filterColumn>
      </autoFilter>
    </customSheetView>
    <customSheetView guid="{F2789065-BE84-49AE-89ED-E41D46A7732E}" filter="1" showAutoFilter="1">
      <autoFilter ref="$A$1:$Y$52">
        <filterColumn colId="3">
          <filters/>
        </filterColumn>
      </autoFilter>
    </customSheetView>
    <customSheetView guid="{FF7CF88D-24AB-49A7-B45C-8409354A82AF}" filter="1" showAutoFilter="1">
      <autoFilter ref="$A$1:$AA$52">
        <filterColumn colId="3">
          <filters/>
        </filterColumn>
      </autoFilter>
    </customSheetView>
    <customSheetView guid="{E49AF2B6-21AE-4D98-B7DB-A46B26867459}" filter="1" showAutoFilter="1">
      <autoFilter ref="$A$1:$Y$52">
        <filterColumn colId="16">
          <filters/>
        </filterColumn>
      </autoFilter>
    </customSheetView>
    <customSheetView guid="{5807A3B8-A258-457F-ABAA-5D28FDF91D7E}" filter="1" showAutoFilter="1">
      <autoFilter ref="$A$1:$W$38"/>
    </customSheetView>
    <customSheetView guid="{C5E5939D-330D-4E7D-A40F-57BEAB346E01}" filter="1" showAutoFilter="1">
      <autoFilter ref="$A$1:$Y$52">
        <filterColumn colId="3">
          <filters/>
        </filterColumn>
      </autoFilter>
    </customSheetView>
    <customSheetView guid="{02A6C027-E013-4625-8631-85D161A35644}" filter="1" showAutoFilter="1">
      <autoFilter ref="$A$1:$Y$52">
        <filterColumn colId="3">
          <filters/>
        </filterColumn>
      </autoFilter>
    </customSheetView>
  </customSheetViews>
  <conditionalFormatting sqref="U55:U59">
    <cfRule type="expression" dxfId="0" priority="1">
      <formula>#REF!="TE + hint"</formula>
    </cfRule>
  </conditionalFormatting>
  <conditionalFormatting sqref="T55:T59">
    <cfRule type="expression" dxfId="0" priority="2">
      <formula>#REF!="TE + hint"</formula>
    </cfRule>
  </conditionalFormatting>
  <conditionalFormatting sqref="AB55:AB59">
    <cfRule type="cellIs" dxfId="11" priority="3" operator="equal">
      <formula>"Feedback"</formula>
    </cfRule>
  </conditionalFormatting>
  <conditionalFormatting sqref="AB55:AB59">
    <cfRule type="cellIs" dxfId="10" priority="4" operator="equal">
      <formula>"Total"</formula>
    </cfRule>
  </conditionalFormatting>
  <conditionalFormatting sqref="V55:V59">
    <cfRule type="expression" dxfId="0" priority="5">
      <formula>#REF!="TE + hint"</formula>
    </cfRule>
  </conditionalFormatting>
  <conditionalFormatting sqref="S55:S59">
    <cfRule type="expression" dxfId="0" priority="6">
      <formula>#REF!="TE + hint"</formula>
    </cfRule>
  </conditionalFormatting>
  <conditionalFormatting sqref="R55:R59">
    <cfRule type="expression" dxfId="0" priority="7">
      <formula>#REF!="TE + hint"</formula>
    </cfRule>
  </conditionalFormatting>
  <conditionalFormatting sqref="Q55:Q59">
    <cfRule type="expression" dxfId="0" priority="8">
      <formula>#REF!="TE + hint"</formula>
    </cfRule>
  </conditionalFormatting>
  <conditionalFormatting sqref="N55:N59">
    <cfRule type="expression" dxfId="0" priority="9">
      <formula>#REF!="Scaff"</formula>
    </cfRule>
  </conditionalFormatting>
  <conditionalFormatting sqref="M55:M59">
    <cfRule type="expression" dxfId="0" priority="10">
      <formula>#REF!="Scaff"</formula>
    </cfRule>
  </conditionalFormatting>
  <conditionalFormatting sqref="E55:E59">
    <cfRule type="cellIs" dxfId="12" priority="11" operator="equal">
      <formula>"Sí"</formula>
    </cfRule>
  </conditionalFormatting>
  <conditionalFormatting sqref="D55:D59">
    <cfRule type="cellIs" dxfId="9" priority="12" operator="equal">
      <formula>"No hacer"</formula>
    </cfRule>
  </conditionalFormatting>
  <conditionalFormatting sqref="D55:D59">
    <cfRule type="cellIs" dxfId="8" priority="13" operator="equal">
      <formula>"JSON con imagen"</formula>
    </cfRule>
  </conditionalFormatting>
  <conditionalFormatting sqref="D55:D59">
    <cfRule type="cellIs" dxfId="7" priority="14" operator="equal">
      <formula>"JSON sin imagen"</formula>
    </cfRule>
  </conditionalFormatting>
  <conditionalFormatting sqref="D55:D59">
    <cfRule type="cellIs" dxfId="6" priority="15" operator="equal">
      <formula>"Ortografía+cast"</formula>
    </cfRule>
  </conditionalFormatting>
  <conditionalFormatting sqref="D55:D59">
    <cfRule type="cellIs" dxfId="5" priority="16" operator="equal">
      <formula>"Pendiente de revisión"</formula>
    </cfRule>
  </conditionalFormatting>
  <conditionalFormatting sqref="D55:D59">
    <cfRule type="cellIs" dxfId="4" priority="17" operator="equal">
      <formula>"JSON revisado"</formula>
    </cfRule>
  </conditionalFormatting>
  <conditionalFormatting sqref="C55:C59">
    <cfRule type="cellIs" dxfId="3" priority="18" operator="equal">
      <formula>"Aplicar"</formula>
    </cfRule>
  </conditionalFormatting>
  <conditionalFormatting sqref="C55:C59">
    <cfRule type="cellIs" dxfId="2" priority="19" operator="equal">
      <formula>"Evocar"</formula>
    </cfRule>
  </conditionalFormatting>
  <conditionalFormatting sqref="C55:C59">
    <cfRule type="cellIs" dxfId="1" priority="20" operator="equal">
      <formula>"Identificar"</formula>
    </cfRule>
  </conditionalFormatting>
  <conditionalFormatting sqref="M53:M54">
    <cfRule type="expression" dxfId="0" priority="21">
      <formula>#REF!="Scaff"</formula>
    </cfRule>
  </conditionalFormatting>
  <conditionalFormatting sqref="Q53:Q54">
    <cfRule type="expression" dxfId="0" priority="22">
      <formula>#REF!="TE + hint"</formula>
    </cfRule>
  </conditionalFormatting>
  <conditionalFormatting sqref="R53:R54">
    <cfRule type="expression" dxfId="0" priority="23">
      <formula>#REF!="TE + hint"</formula>
    </cfRule>
  </conditionalFormatting>
  <conditionalFormatting sqref="S53:S54">
    <cfRule type="expression" dxfId="0" priority="24">
      <formula>#REF!="TE + hint"</formula>
    </cfRule>
  </conditionalFormatting>
  <conditionalFormatting sqref="C53:C54">
    <cfRule type="cellIs" dxfId="1" priority="25" operator="equal">
      <formula>"Identificar"</formula>
    </cfRule>
  </conditionalFormatting>
  <conditionalFormatting sqref="C53:C54">
    <cfRule type="cellIs" dxfId="2" priority="26" operator="equal">
      <formula>"Evocar"</formula>
    </cfRule>
  </conditionalFormatting>
  <conditionalFormatting sqref="C53:C54">
    <cfRule type="cellIs" dxfId="3" priority="27" operator="equal">
      <formula>"Aplicar"</formula>
    </cfRule>
  </conditionalFormatting>
  <conditionalFormatting sqref="A53:A54">
    <cfRule type="expression" dxfId="13" priority="28">
      <formula>AC53="BNCC"</formula>
    </cfRule>
  </conditionalFormatting>
  <conditionalFormatting sqref="D53:D54">
    <cfRule type="cellIs" dxfId="4" priority="29" operator="equal">
      <formula>"JSON revisado"</formula>
    </cfRule>
  </conditionalFormatting>
  <conditionalFormatting sqref="D53:D54">
    <cfRule type="cellIs" dxfId="5" priority="30" operator="equal">
      <formula>"Pendiente de revisión"</formula>
    </cfRule>
  </conditionalFormatting>
  <conditionalFormatting sqref="D53:D54">
    <cfRule type="cellIs" dxfId="6" priority="31" operator="equal">
      <formula>"Ortografía+cast"</formula>
    </cfRule>
  </conditionalFormatting>
  <conditionalFormatting sqref="D53:D54">
    <cfRule type="cellIs" dxfId="7" priority="32" operator="equal">
      <formula>"JSON sin imagen"</formula>
    </cfRule>
  </conditionalFormatting>
  <conditionalFormatting sqref="D53:D54">
    <cfRule type="cellIs" dxfId="8" priority="33" operator="equal">
      <formula>"JSON con imagen"</formula>
    </cfRule>
  </conditionalFormatting>
  <conditionalFormatting sqref="D53:D54">
    <cfRule type="cellIs" dxfId="9" priority="34" operator="equal">
      <formula>"No hacer"</formula>
    </cfRule>
  </conditionalFormatting>
  <conditionalFormatting sqref="N53:N54">
    <cfRule type="expression" dxfId="0" priority="35">
      <formula>#REF!="Scaff"</formula>
    </cfRule>
  </conditionalFormatting>
  <conditionalFormatting sqref="E53:E54">
    <cfRule type="cellIs" dxfId="12" priority="36" operator="equal">
      <formula>"Sí"</formula>
    </cfRule>
  </conditionalFormatting>
  <conditionalFormatting sqref="U53:U54">
    <cfRule type="expression" dxfId="0" priority="37">
      <formula>#REF!="TE + hint"</formula>
    </cfRule>
  </conditionalFormatting>
  <conditionalFormatting sqref="T53:T54">
    <cfRule type="expression" dxfId="0" priority="38">
      <formula>#REF!="TE + hint"</formula>
    </cfRule>
  </conditionalFormatting>
  <conditionalFormatting sqref="V53:V54">
    <cfRule type="expression" dxfId="0" priority="39">
      <formula>#REF!="TE + hint"</formula>
    </cfRule>
  </conditionalFormatting>
  <conditionalFormatting sqref="AB53:AB54">
    <cfRule type="cellIs" dxfId="10" priority="40" operator="equal">
      <formula>"Total"</formula>
    </cfRule>
  </conditionalFormatting>
  <conditionalFormatting sqref="AB53:AB54">
    <cfRule type="cellIs" dxfId="11" priority="41" operator="equal">
      <formula>"Feedback"</formula>
    </cfRule>
  </conditionalFormatting>
  <conditionalFormatting sqref="A38">
    <cfRule type="expression" dxfId="13" priority="42">
      <formula>AC38="BNCC"</formula>
    </cfRule>
  </conditionalFormatting>
  <conditionalFormatting sqref="D28:D29">
    <cfRule type="cellIs" dxfId="4" priority="43" operator="equal">
      <formula>"JSON revisado"</formula>
    </cfRule>
  </conditionalFormatting>
  <conditionalFormatting sqref="D28:D29">
    <cfRule type="cellIs" dxfId="7" priority="44" operator="equal">
      <formula>"JSON sin imagen"</formula>
    </cfRule>
  </conditionalFormatting>
  <conditionalFormatting sqref="D28:D29">
    <cfRule type="cellIs" dxfId="8" priority="45" operator="equal">
      <formula>"JSON con imagen"</formula>
    </cfRule>
  </conditionalFormatting>
  <conditionalFormatting sqref="E28:E29">
    <cfRule type="cellIs" dxfId="12" priority="46" operator="equal">
      <formula>"Sí"</formula>
    </cfRule>
  </conditionalFormatting>
  <conditionalFormatting sqref="C1:C52">
    <cfRule type="cellIs" dxfId="1" priority="47" operator="equal">
      <formula>"Identificar"</formula>
    </cfRule>
  </conditionalFormatting>
  <conditionalFormatting sqref="C1:C52">
    <cfRule type="cellIs" dxfId="2" priority="48" operator="equal">
      <formula>"Evocar"</formula>
    </cfRule>
  </conditionalFormatting>
  <conditionalFormatting sqref="C1:C52">
    <cfRule type="cellIs" dxfId="3" priority="49" operator="equal">
      <formula>"Aplicar"</formula>
    </cfRule>
  </conditionalFormatting>
  <conditionalFormatting sqref="D1:D52">
    <cfRule type="cellIs" dxfId="16" priority="50" operator="equal">
      <formula>"JSON revisado"</formula>
    </cfRule>
  </conditionalFormatting>
  <conditionalFormatting sqref="D1:D52">
    <cfRule type="cellIs" dxfId="5" priority="51" operator="equal">
      <formula>"Pendiente de revisión"</formula>
    </cfRule>
  </conditionalFormatting>
  <conditionalFormatting sqref="D1:D52">
    <cfRule type="cellIs" dxfId="6" priority="52" operator="equal">
      <formula>"Ortografía+cast"</formula>
    </cfRule>
  </conditionalFormatting>
  <conditionalFormatting sqref="D1:D52">
    <cfRule type="cellIs" dxfId="17" priority="53" operator="equal">
      <formula>"JSON sin imagen"</formula>
    </cfRule>
  </conditionalFormatting>
  <conditionalFormatting sqref="D1:D52">
    <cfRule type="cellIs" dxfId="18" priority="54" operator="equal">
      <formula>"JSON con imagen"</formula>
    </cfRule>
  </conditionalFormatting>
  <conditionalFormatting sqref="D1:D52">
    <cfRule type="cellIs" dxfId="9" priority="55" operator="equal">
      <formula>"No hacer"</formula>
    </cfRule>
  </conditionalFormatting>
  <conditionalFormatting sqref="M2:M3 M6:M52 N9">
    <cfRule type="expression" dxfId="0" priority="56">
      <formula>L:L="Scaff"</formula>
    </cfRule>
  </conditionalFormatting>
  <conditionalFormatting sqref="N2:N3 N6:N52">
    <cfRule type="expression" dxfId="0" priority="57">
      <formula>L:L="Scaff"</formula>
    </cfRule>
  </conditionalFormatting>
  <conditionalFormatting sqref="Q2:Q52">
    <cfRule type="expression" dxfId="0" priority="58">
      <formula>L:L="TE + hint"</formula>
    </cfRule>
  </conditionalFormatting>
  <conditionalFormatting sqref="R2:R52">
    <cfRule type="expression" dxfId="0" priority="59">
      <formula>L:L="TE + hint"</formula>
    </cfRule>
  </conditionalFormatting>
  <conditionalFormatting sqref="S2:S52">
    <cfRule type="expression" dxfId="0" priority="60">
      <formula>L:L="TE + hint"</formula>
    </cfRule>
  </conditionalFormatting>
  <conditionalFormatting sqref="T2:T52">
    <cfRule type="expression" dxfId="0" priority="61">
      <formula>L:L="TE + hint"</formula>
    </cfRule>
  </conditionalFormatting>
  <conditionalFormatting sqref="U2:U52">
    <cfRule type="expression" dxfId="0" priority="62">
      <formula>L:L="TE + hint"</formula>
    </cfRule>
  </conditionalFormatting>
  <conditionalFormatting sqref="V2:V52">
    <cfRule type="expression" dxfId="0" priority="63">
      <formula>L:L="TE + hint"</formula>
    </cfRule>
  </conditionalFormatting>
  <conditionalFormatting sqref="AA2:AB52">
    <cfRule type="cellIs" dxfId="10" priority="64" operator="equal">
      <formula>"Total"</formula>
    </cfRule>
  </conditionalFormatting>
  <conditionalFormatting sqref="AA2:AB52">
    <cfRule type="cellIs" dxfId="11" priority="65" operator="equal">
      <formula>"Feedback"</formula>
    </cfRule>
  </conditionalFormatting>
  <dataValidations>
    <dataValidation type="list" allowBlank="1" sqref="E2:E59">
      <formula1>"Sí,No"</formula1>
    </dataValidation>
    <dataValidation type="list" allowBlank="1" sqref="AA2:AB27 AB28:AB29 AA30:AB52 AB53:AB59">
      <formula1>"Total,Feedback"</formula1>
    </dataValidation>
    <dataValidation type="list" allowBlank="1" sqref="L2:L59">
      <formula1>"TE + hint,Scaff"</formula1>
    </dataValidation>
    <dataValidation type="list" allowBlank="1" sqref="D2:D59">
      <formula1>"No hacer,Pendiente de revisión,Ortografía+cast,JSON sin imagen,JSON con imagen,JSON revisado"</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hidden="1" min="3" max="3" width="12.63"/>
    <col customWidth="1" hidden="1" min="4" max="4" width="18.38"/>
    <col customWidth="1" min="5" max="5" width="16.63"/>
    <col customWidth="1" min="6" max="6" width="37.63"/>
    <col customWidth="1" min="7" max="7" width="12.63"/>
    <col customWidth="1" min="8" max="8" width="17.13"/>
    <col customWidth="1" min="9" max="9" width="32.75"/>
    <col customWidth="1" min="10" max="10" width="18.88"/>
  </cols>
  <sheetData>
    <row r="1">
      <c r="A1" s="1" t="s">
        <v>3198</v>
      </c>
      <c r="B1" s="2" t="s">
        <v>1</v>
      </c>
      <c r="C1" s="1" t="s">
        <v>3199</v>
      </c>
      <c r="D1" s="91" t="s">
        <v>3200</v>
      </c>
      <c r="E1" s="91" t="s">
        <v>3201</v>
      </c>
      <c r="F1" s="92" t="s">
        <v>3202</v>
      </c>
      <c r="G1" s="93" t="s">
        <v>3</v>
      </c>
      <c r="H1" s="94" t="s">
        <v>3203</v>
      </c>
      <c r="I1" s="94" t="s">
        <v>3204</v>
      </c>
      <c r="J1" s="95" t="s">
        <v>3205</v>
      </c>
      <c r="K1" s="96" t="str">
        <f>CONCATENATE("Pendiente de dibujar: ",COUNTIF(G:G,"=Pendiente de dibujar"))</f>
        <v>Pendiente de dibujar: 0</v>
      </c>
      <c r="L1" s="97" t="str">
        <f>CONCATENATE("Pendiente de revisar: ",COUNTIF(G:G,"=Pendiente de revisar"))</f>
        <v>Pendiente de revisar: 0</v>
      </c>
      <c r="M1" s="98" t="str">
        <f>CONCATENATE("Pendiente de corrección: ",COUNTIF(G:G,"=Pendiente de corrección"))</f>
        <v>Pendiente de corrección: 0</v>
      </c>
      <c r="N1" s="99" t="str">
        <f>CONCATENATE("OK: ",COUNTIF(G:G,"=OK"))</f>
        <v>OK: 443</v>
      </c>
      <c r="O1" s="66"/>
      <c r="P1" s="66"/>
      <c r="Q1" s="66"/>
      <c r="R1" s="66"/>
      <c r="S1" s="66"/>
      <c r="T1" s="66"/>
      <c r="U1" s="66"/>
      <c r="V1" s="66"/>
      <c r="W1" s="66"/>
      <c r="X1" s="66"/>
      <c r="Y1" s="66"/>
      <c r="Z1" s="66"/>
    </row>
    <row r="2">
      <c r="A2" s="9" t="s">
        <v>3206</v>
      </c>
      <c r="B2" s="24" t="s">
        <v>3207</v>
      </c>
      <c r="C2" s="23"/>
      <c r="D2" s="23"/>
      <c r="E2" s="43" t="s">
        <v>3208</v>
      </c>
      <c r="F2" s="100" t="s">
        <v>3209</v>
      </c>
      <c r="G2" s="101" t="s">
        <v>3210</v>
      </c>
      <c r="H2" s="9" t="s">
        <v>3211</v>
      </c>
      <c r="I2" s="102" t="s">
        <v>3212</v>
      </c>
      <c r="J2" s="103" t="s">
        <v>3213</v>
      </c>
      <c r="K2" s="66"/>
      <c r="L2" s="66"/>
      <c r="M2" s="66"/>
      <c r="N2" s="66"/>
      <c r="O2" s="66"/>
      <c r="P2" s="66"/>
      <c r="Q2" s="66"/>
      <c r="R2" s="66"/>
      <c r="S2" s="66"/>
      <c r="T2" s="66"/>
      <c r="U2" s="66"/>
      <c r="V2" s="66"/>
      <c r="W2" s="66"/>
      <c r="X2" s="66"/>
      <c r="Y2" s="66"/>
      <c r="Z2" s="66"/>
    </row>
    <row r="3">
      <c r="A3" s="9" t="s">
        <v>3206</v>
      </c>
      <c r="B3" s="24" t="s">
        <v>3207</v>
      </c>
      <c r="C3" s="23"/>
      <c r="D3" s="23"/>
      <c r="E3" s="9" t="s">
        <v>3214</v>
      </c>
      <c r="F3" s="100" t="s">
        <v>3215</v>
      </c>
      <c r="G3" s="101" t="s">
        <v>3210</v>
      </c>
      <c r="H3" s="9" t="s">
        <v>3216</v>
      </c>
      <c r="I3" s="102"/>
      <c r="J3" s="103" t="s">
        <v>3217</v>
      </c>
      <c r="K3" s="66"/>
      <c r="L3" s="66"/>
      <c r="M3" s="66"/>
      <c r="N3" s="66"/>
      <c r="O3" s="66"/>
      <c r="P3" s="66"/>
      <c r="Q3" s="66"/>
      <c r="R3" s="66"/>
      <c r="S3" s="66"/>
      <c r="T3" s="66"/>
      <c r="U3" s="66"/>
      <c r="V3" s="66"/>
      <c r="W3" s="66"/>
      <c r="X3" s="66"/>
      <c r="Y3" s="66"/>
      <c r="Z3" s="66"/>
    </row>
    <row r="4">
      <c r="A4" s="9" t="s">
        <v>3206</v>
      </c>
      <c r="B4" s="24" t="s">
        <v>3218</v>
      </c>
      <c r="C4" s="23"/>
      <c r="D4" s="23"/>
      <c r="E4" s="43" t="s">
        <v>3208</v>
      </c>
      <c r="F4" s="100" t="s">
        <v>3219</v>
      </c>
      <c r="G4" s="101" t="s">
        <v>3210</v>
      </c>
      <c r="H4" s="9" t="s">
        <v>3220</v>
      </c>
      <c r="I4" s="66"/>
      <c r="J4" s="104" t="s">
        <v>3221</v>
      </c>
      <c r="K4" s="66"/>
      <c r="L4" s="66"/>
      <c r="M4" s="66"/>
      <c r="N4" s="66"/>
      <c r="O4" s="66"/>
      <c r="P4" s="66"/>
      <c r="Q4" s="66"/>
      <c r="R4" s="66"/>
      <c r="S4" s="66"/>
      <c r="T4" s="66"/>
      <c r="U4" s="66"/>
      <c r="V4" s="66"/>
      <c r="W4" s="66"/>
      <c r="X4" s="66"/>
      <c r="Y4" s="66"/>
      <c r="Z4" s="66"/>
    </row>
    <row r="5">
      <c r="A5" s="9" t="s">
        <v>3206</v>
      </c>
      <c r="B5" s="24" t="s">
        <v>3218</v>
      </c>
      <c r="C5" s="23"/>
      <c r="D5" s="23"/>
      <c r="E5" s="43" t="s">
        <v>3208</v>
      </c>
      <c r="F5" s="100" t="s">
        <v>3219</v>
      </c>
      <c r="G5" s="101" t="s">
        <v>3210</v>
      </c>
      <c r="H5" s="9" t="s">
        <v>3222</v>
      </c>
      <c r="I5" s="66"/>
      <c r="J5" s="104" t="s">
        <v>3223</v>
      </c>
      <c r="K5" s="66"/>
      <c r="L5" s="66"/>
      <c r="M5" s="66"/>
      <c r="N5" s="66"/>
      <c r="O5" s="66"/>
      <c r="P5" s="66"/>
      <c r="Q5" s="66"/>
      <c r="R5" s="66"/>
      <c r="S5" s="66"/>
      <c r="T5" s="66"/>
      <c r="U5" s="66"/>
      <c r="V5" s="66"/>
      <c r="W5" s="66"/>
      <c r="X5" s="66"/>
      <c r="Y5" s="66"/>
      <c r="Z5" s="66"/>
    </row>
    <row r="6">
      <c r="A6" s="9" t="s">
        <v>3206</v>
      </c>
      <c r="B6" s="24" t="s">
        <v>3218</v>
      </c>
      <c r="C6" s="23"/>
      <c r="D6" s="23"/>
      <c r="E6" s="43" t="s">
        <v>3208</v>
      </c>
      <c r="F6" s="100" t="s">
        <v>3224</v>
      </c>
      <c r="G6" s="101" t="s">
        <v>3210</v>
      </c>
      <c r="H6" s="9" t="s">
        <v>3225</v>
      </c>
      <c r="I6" s="66"/>
      <c r="J6" s="104" t="s">
        <v>3226</v>
      </c>
      <c r="K6" s="66"/>
      <c r="L6" s="66"/>
      <c r="M6" s="66"/>
      <c r="N6" s="66"/>
      <c r="O6" s="66"/>
      <c r="P6" s="66"/>
      <c r="Q6" s="66"/>
      <c r="R6" s="66"/>
      <c r="S6" s="66"/>
      <c r="T6" s="66"/>
      <c r="U6" s="66"/>
      <c r="V6" s="66"/>
      <c r="W6" s="66"/>
      <c r="X6" s="66"/>
      <c r="Y6" s="66"/>
      <c r="Z6" s="66"/>
    </row>
    <row r="7">
      <c r="A7" s="9" t="s">
        <v>3206</v>
      </c>
      <c r="B7" s="24" t="s">
        <v>3218</v>
      </c>
      <c r="C7" s="23"/>
      <c r="D7" s="23"/>
      <c r="E7" s="43" t="s">
        <v>3208</v>
      </c>
      <c r="F7" s="100" t="s">
        <v>3224</v>
      </c>
      <c r="G7" s="101" t="s">
        <v>3210</v>
      </c>
      <c r="H7" s="9" t="s">
        <v>3227</v>
      </c>
      <c r="I7" s="66"/>
      <c r="J7" s="104" t="s">
        <v>3228</v>
      </c>
      <c r="K7" s="66"/>
      <c r="L7" s="66"/>
      <c r="M7" s="66"/>
      <c r="N7" s="66"/>
      <c r="O7" s="66"/>
      <c r="P7" s="66"/>
      <c r="Q7" s="66"/>
      <c r="R7" s="66"/>
      <c r="S7" s="66"/>
      <c r="T7" s="66"/>
      <c r="U7" s="66"/>
      <c r="V7" s="66"/>
      <c r="W7" s="66"/>
      <c r="X7" s="66"/>
      <c r="Y7" s="66"/>
      <c r="Z7" s="66"/>
    </row>
    <row r="8">
      <c r="A8" s="9" t="s">
        <v>3206</v>
      </c>
      <c r="B8" s="24" t="s">
        <v>3218</v>
      </c>
      <c r="C8" s="23"/>
      <c r="D8" s="23"/>
      <c r="E8" s="43" t="s">
        <v>3208</v>
      </c>
      <c r="F8" s="100" t="s">
        <v>3229</v>
      </c>
      <c r="G8" s="101" t="s">
        <v>3210</v>
      </c>
      <c r="H8" s="9" t="s">
        <v>3230</v>
      </c>
      <c r="I8" s="66"/>
      <c r="J8" s="104" t="s">
        <v>3231</v>
      </c>
      <c r="K8" s="66"/>
      <c r="L8" s="66"/>
      <c r="M8" s="66"/>
      <c r="N8" s="66"/>
      <c r="O8" s="66"/>
      <c r="P8" s="66"/>
      <c r="Q8" s="66"/>
      <c r="R8" s="66"/>
      <c r="S8" s="66"/>
      <c r="T8" s="66"/>
      <c r="U8" s="66"/>
      <c r="V8" s="66"/>
      <c r="W8" s="66"/>
      <c r="X8" s="66"/>
      <c r="Y8" s="66"/>
      <c r="Z8" s="66"/>
    </row>
    <row r="9">
      <c r="A9" s="9" t="s">
        <v>3206</v>
      </c>
      <c r="B9" s="24" t="s">
        <v>3218</v>
      </c>
      <c r="C9" s="23"/>
      <c r="D9" s="23"/>
      <c r="E9" s="43" t="s">
        <v>3208</v>
      </c>
      <c r="F9" s="100" t="s">
        <v>3229</v>
      </c>
      <c r="G9" s="101" t="s">
        <v>3210</v>
      </c>
      <c r="H9" s="9" t="s">
        <v>3232</v>
      </c>
      <c r="I9" s="66"/>
      <c r="J9" s="103" t="s">
        <v>3233</v>
      </c>
      <c r="K9" s="66"/>
      <c r="L9" s="66"/>
      <c r="M9" s="66"/>
      <c r="N9" s="66"/>
      <c r="O9" s="66"/>
      <c r="P9" s="66"/>
      <c r="Q9" s="66"/>
      <c r="R9" s="66"/>
      <c r="S9" s="66"/>
      <c r="T9" s="66"/>
      <c r="U9" s="66"/>
      <c r="V9" s="66"/>
      <c r="W9" s="66"/>
      <c r="X9" s="66"/>
      <c r="Y9" s="66"/>
      <c r="Z9" s="66"/>
    </row>
    <row r="10">
      <c r="A10" s="9" t="s">
        <v>3234</v>
      </c>
      <c r="B10" s="24" t="s">
        <v>3235</v>
      </c>
      <c r="C10" s="23"/>
      <c r="D10" s="23"/>
      <c r="E10" s="43" t="s">
        <v>3236</v>
      </c>
      <c r="F10" s="100" t="s">
        <v>3237</v>
      </c>
      <c r="G10" s="101" t="s">
        <v>3210</v>
      </c>
      <c r="H10" s="9" t="s">
        <v>3238</v>
      </c>
      <c r="I10" s="23" t="s">
        <v>3239</v>
      </c>
      <c r="J10" s="103" t="s">
        <v>3240</v>
      </c>
      <c r="K10" s="66"/>
      <c r="L10" s="66"/>
      <c r="M10" s="66"/>
      <c r="N10" s="66"/>
      <c r="O10" s="66"/>
      <c r="P10" s="66"/>
      <c r="Q10" s="66"/>
      <c r="R10" s="66"/>
      <c r="S10" s="66"/>
      <c r="T10" s="66"/>
      <c r="U10" s="66"/>
      <c r="V10" s="66"/>
      <c r="W10" s="66"/>
      <c r="X10" s="66"/>
      <c r="Y10" s="66"/>
      <c r="Z10" s="66"/>
    </row>
    <row r="11">
      <c r="A11" s="9" t="s">
        <v>3234</v>
      </c>
      <c r="B11" s="24" t="s">
        <v>3235</v>
      </c>
      <c r="C11" s="23"/>
      <c r="D11" s="23"/>
      <c r="E11" s="9" t="s">
        <v>3241</v>
      </c>
      <c r="F11" s="100" t="s">
        <v>3242</v>
      </c>
      <c r="G11" s="101" t="s">
        <v>3210</v>
      </c>
      <c r="H11" s="9" t="s">
        <v>3243</v>
      </c>
      <c r="I11" s="23"/>
      <c r="J11" s="103" t="s">
        <v>3244</v>
      </c>
      <c r="K11" s="66"/>
      <c r="L11" s="66"/>
      <c r="M11" s="66"/>
      <c r="N11" s="66"/>
      <c r="O11" s="66"/>
      <c r="P11" s="66"/>
      <c r="Q11" s="66"/>
      <c r="R11" s="66"/>
      <c r="S11" s="66"/>
      <c r="T11" s="66"/>
      <c r="U11" s="66"/>
      <c r="V11" s="66"/>
      <c r="W11" s="66"/>
      <c r="X11" s="66"/>
      <c r="Y11" s="66"/>
      <c r="Z11" s="66"/>
    </row>
    <row r="12">
      <c r="A12" s="9" t="s">
        <v>3234</v>
      </c>
      <c r="B12" s="24" t="s">
        <v>3235</v>
      </c>
      <c r="C12" s="23"/>
      <c r="D12" s="23"/>
      <c r="E12" s="43" t="s">
        <v>3236</v>
      </c>
      <c r="F12" s="100" t="s">
        <v>3245</v>
      </c>
      <c r="G12" s="101" t="s">
        <v>3210</v>
      </c>
      <c r="H12" s="9" t="s">
        <v>3246</v>
      </c>
      <c r="I12" s="23"/>
      <c r="J12" s="103" t="s">
        <v>3247</v>
      </c>
      <c r="K12" s="66"/>
      <c r="L12" s="66"/>
      <c r="M12" s="66"/>
      <c r="N12" s="66"/>
      <c r="O12" s="66"/>
      <c r="P12" s="66"/>
      <c r="Q12" s="66"/>
      <c r="R12" s="66"/>
      <c r="S12" s="66"/>
      <c r="T12" s="66"/>
      <c r="U12" s="66"/>
      <c r="V12" s="66"/>
      <c r="W12" s="66"/>
      <c r="X12" s="66"/>
      <c r="Y12" s="66"/>
      <c r="Z12" s="66"/>
    </row>
    <row r="13" ht="87.75" customHeight="1">
      <c r="A13" s="9" t="s">
        <v>3234</v>
      </c>
      <c r="B13" s="24" t="s">
        <v>3248</v>
      </c>
      <c r="C13" s="23"/>
      <c r="D13" s="23"/>
      <c r="E13" s="43" t="s">
        <v>3236</v>
      </c>
      <c r="F13" s="100" t="s">
        <v>3249</v>
      </c>
      <c r="G13" s="101" t="s">
        <v>3210</v>
      </c>
      <c r="H13" s="9" t="s">
        <v>3250</v>
      </c>
      <c r="I13" s="66"/>
      <c r="J13" s="104" t="s">
        <v>3251</v>
      </c>
      <c r="K13" s="66"/>
      <c r="L13" s="66"/>
      <c r="M13" s="66"/>
      <c r="N13" s="66"/>
      <c r="O13" s="66"/>
      <c r="P13" s="66"/>
      <c r="Q13" s="66"/>
      <c r="R13" s="66"/>
      <c r="S13" s="66"/>
      <c r="T13" s="66"/>
      <c r="U13" s="66"/>
      <c r="V13" s="66"/>
      <c r="W13" s="66"/>
      <c r="X13" s="66"/>
      <c r="Y13" s="66"/>
      <c r="Z13" s="66"/>
    </row>
    <row r="14" ht="87.75" customHeight="1">
      <c r="A14" s="9" t="s">
        <v>3234</v>
      </c>
      <c r="B14" s="24" t="s">
        <v>3248</v>
      </c>
      <c r="C14" s="23"/>
      <c r="D14" s="23"/>
      <c r="E14" s="43" t="s">
        <v>3236</v>
      </c>
      <c r="F14" s="100" t="s">
        <v>3249</v>
      </c>
      <c r="G14" s="101" t="s">
        <v>3210</v>
      </c>
      <c r="H14" s="9" t="s">
        <v>3252</v>
      </c>
      <c r="I14" s="66"/>
      <c r="J14" s="104" t="s">
        <v>3253</v>
      </c>
      <c r="K14" s="66"/>
      <c r="L14" s="66"/>
      <c r="M14" s="66"/>
      <c r="N14" s="66"/>
      <c r="O14" s="66"/>
      <c r="P14" s="66"/>
      <c r="Q14" s="66"/>
      <c r="R14" s="66"/>
      <c r="S14" s="66"/>
      <c r="T14" s="66"/>
      <c r="U14" s="66"/>
      <c r="V14" s="66"/>
      <c r="W14" s="66"/>
      <c r="X14" s="66"/>
      <c r="Y14" s="66"/>
      <c r="Z14" s="66"/>
    </row>
    <row r="15" ht="87.75" customHeight="1">
      <c r="A15" s="9" t="s">
        <v>3234</v>
      </c>
      <c r="B15" s="24" t="s">
        <v>3248</v>
      </c>
      <c r="C15" s="23"/>
      <c r="D15" s="23"/>
      <c r="E15" s="43" t="s">
        <v>3236</v>
      </c>
      <c r="F15" s="100" t="s">
        <v>3254</v>
      </c>
      <c r="G15" s="101" t="s">
        <v>3210</v>
      </c>
      <c r="H15" s="9" t="s">
        <v>3255</v>
      </c>
      <c r="I15" s="66"/>
      <c r="J15" s="104" t="s">
        <v>3256</v>
      </c>
      <c r="K15" s="66"/>
      <c r="L15" s="66"/>
      <c r="M15" s="66"/>
      <c r="N15" s="66"/>
      <c r="O15" s="66"/>
      <c r="P15" s="66"/>
      <c r="Q15" s="66"/>
      <c r="R15" s="66"/>
      <c r="S15" s="66"/>
      <c r="T15" s="66"/>
      <c r="U15" s="66"/>
      <c r="V15" s="66"/>
      <c r="W15" s="66"/>
      <c r="X15" s="66"/>
      <c r="Y15" s="66"/>
      <c r="Z15" s="66"/>
    </row>
    <row r="16" ht="87.75" customHeight="1">
      <c r="A16" s="9" t="s">
        <v>3234</v>
      </c>
      <c r="B16" s="24" t="s">
        <v>3248</v>
      </c>
      <c r="C16" s="23"/>
      <c r="D16" s="23"/>
      <c r="E16" s="43" t="s">
        <v>3236</v>
      </c>
      <c r="F16" s="100" t="s">
        <v>3254</v>
      </c>
      <c r="G16" s="101" t="s">
        <v>3210</v>
      </c>
      <c r="H16" s="9" t="s">
        <v>3257</v>
      </c>
      <c r="I16" s="66"/>
      <c r="J16" s="104" t="s">
        <v>3258</v>
      </c>
      <c r="K16" s="66"/>
      <c r="L16" s="66"/>
      <c r="M16" s="66"/>
      <c r="N16" s="66"/>
      <c r="O16" s="66"/>
      <c r="P16" s="66"/>
      <c r="Q16" s="66"/>
      <c r="R16" s="66"/>
      <c r="S16" s="66"/>
      <c r="T16" s="66"/>
      <c r="U16" s="66"/>
      <c r="V16" s="66"/>
      <c r="W16" s="66"/>
      <c r="X16" s="66"/>
      <c r="Y16" s="66"/>
      <c r="Z16" s="66"/>
    </row>
    <row r="17" ht="87.75" customHeight="1">
      <c r="A17" s="9" t="s">
        <v>3234</v>
      </c>
      <c r="B17" s="24" t="s">
        <v>3248</v>
      </c>
      <c r="C17" s="23"/>
      <c r="D17" s="23"/>
      <c r="E17" s="43" t="s">
        <v>3236</v>
      </c>
      <c r="F17" s="100" t="s">
        <v>3259</v>
      </c>
      <c r="G17" s="101" t="s">
        <v>3210</v>
      </c>
      <c r="H17" s="9" t="s">
        <v>3260</v>
      </c>
      <c r="I17" s="66"/>
      <c r="J17" s="104" t="s">
        <v>3261</v>
      </c>
      <c r="K17" s="66"/>
      <c r="L17" s="66"/>
      <c r="M17" s="66"/>
      <c r="N17" s="66"/>
      <c r="O17" s="66"/>
      <c r="P17" s="66"/>
      <c r="Q17" s="66"/>
      <c r="R17" s="66"/>
      <c r="S17" s="66"/>
      <c r="T17" s="66"/>
      <c r="U17" s="66"/>
      <c r="V17" s="66"/>
      <c r="W17" s="66"/>
      <c r="X17" s="66"/>
      <c r="Y17" s="66"/>
      <c r="Z17" s="66"/>
    </row>
    <row r="18" ht="87.75" customHeight="1">
      <c r="A18" s="9" t="s">
        <v>3234</v>
      </c>
      <c r="B18" s="24" t="s">
        <v>3248</v>
      </c>
      <c r="C18" s="23"/>
      <c r="D18" s="23"/>
      <c r="E18" s="43" t="s">
        <v>3236</v>
      </c>
      <c r="F18" s="100" t="s">
        <v>3259</v>
      </c>
      <c r="G18" s="101" t="s">
        <v>3210</v>
      </c>
      <c r="H18" s="9" t="s">
        <v>3262</v>
      </c>
      <c r="I18" s="66"/>
      <c r="J18" s="103" t="s">
        <v>3263</v>
      </c>
      <c r="K18" s="66"/>
      <c r="L18" s="66"/>
      <c r="M18" s="66"/>
      <c r="N18" s="66"/>
      <c r="O18" s="66"/>
      <c r="P18" s="66"/>
      <c r="Q18" s="66"/>
      <c r="R18" s="66"/>
      <c r="S18" s="66"/>
      <c r="T18" s="66"/>
      <c r="U18" s="66"/>
      <c r="V18" s="66"/>
      <c r="W18" s="66"/>
      <c r="X18" s="66"/>
      <c r="Y18" s="66"/>
      <c r="Z18" s="66"/>
    </row>
    <row r="19" ht="87.75" customHeight="1">
      <c r="A19" s="9" t="s">
        <v>3264</v>
      </c>
      <c r="B19" s="24" t="s">
        <v>3265</v>
      </c>
      <c r="C19" s="23"/>
      <c r="D19" s="23"/>
      <c r="E19" s="43" t="s">
        <v>3266</v>
      </c>
      <c r="F19" s="100" t="s">
        <v>3267</v>
      </c>
      <c r="G19" s="101" t="s">
        <v>3210</v>
      </c>
      <c r="H19" s="9" t="s">
        <v>3268</v>
      </c>
      <c r="I19" s="66"/>
      <c r="J19" s="104" t="s">
        <v>3269</v>
      </c>
      <c r="K19" s="66"/>
      <c r="L19" s="66"/>
      <c r="M19" s="66"/>
      <c r="N19" s="66"/>
      <c r="O19" s="66"/>
      <c r="P19" s="66"/>
      <c r="Q19" s="66"/>
      <c r="R19" s="66"/>
      <c r="S19" s="66"/>
      <c r="T19" s="66"/>
      <c r="U19" s="66"/>
      <c r="V19" s="66"/>
      <c r="W19" s="66"/>
      <c r="X19" s="66"/>
      <c r="Y19" s="66"/>
      <c r="Z19" s="66"/>
    </row>
    <row r="20" ht="87.75" customHeight="1">
      <c r="A20" s="9" t="s">
        <v>3264</v>
      </c>
      <c r="B20" s="24" t="s">
        <v>3265</v>
      </c>
      <c r="C20" s="23"/>
      <c r="D20" s="23"/>
      <c r="E20" s="43" t="s">
        <v>3266</v>
      </c>
      <c r="F20" s="100" t="s">
        <v>3270</v>
      </c>
      <c r="G20" s="101" t="s">
        <v>3210</v>
      </c>
      <c r="H20" s="9" t="s">
        <v>3271</v>
      </c>
      <c r="I20" s="66"/>
      <c r="J20" s="104" t="s">
        <v>3272</v>
      </c>
      <c r="K20" s="66"/>
      <c r="L20" s="66"/>
      <c r="M20" s="66"/>
      <c r="N20" s="66"/>
      <c r="O20" s="66"/>
      <c r="P20" s="66"/>
      <c r="Q20" s="66"/>
      <c r="R20" s="66"/>
      <c r="S20" s="66"/>
      <c r="T20" s="66"/>
      <c r="U20" s="66"/>
      <c r="V20" s="66"/>
      <c r="W20" s="66"/>
      <c r="X20" s="66"/>
      <c r="Y20" s="66"/>
      <c r="Z20" s="66"/>
    </row>
    <row r="21" ht="87.75" customHeight="1">
      <c r="A21" s="9" t="s">
        <v>3264</v>
      </c>
      <c r="B21" s="24" t="s">
        <v>3265</v>
      </c>
      <c r="C21" s="23"/>
      <c r="D21" s="23"/>
      <c r="E21" s="43" t="s">
        <v>3266</v>
      </c>
      <c r="F21" s="100" t="s">
        <v>3254</v>
      </c>
      <c r="G21" s="101" t="s">
        <v>3210</v>
      </c>
      <c r="H21" s="9" t="s">
        <v>3273</v>
      </c>
      <c r="I21" s="66"/>
      <c r="J21" s="103" t="s">
        <v>3274</v>
      </c>
      <c r="K21" s="66"/>
      <c r="L21" s="66"/>
      <c r="M21" s="66"/>
      <c r="N21" s="66"/>
      <c r="O21" s="66"/>
      <c r="P21" s="66"/>
      <c r="Q21" s="66"/>
      <c r="R21" s="66"/>
      <c r="S21" s="66"/>
      <c r="T21" s="66"/>
      <c r="U21" s="66"/>
      <c r="V21" s="66"/>
      <c r="W21" s="66"/>
      <c r="X21" s="66"/>
      <c r="Y21" s="66"/>
      <c r="Z21" s="66"/>
    </row>
    <row r="22" ht="87.75" customHeight="1">
      <c r="A22" s="9" t="s">
        <v>3264</v>
      </c>
      <c r="B22" s="24" t="s">
        <v>3265</v>
      </c>
      <c r="C22" s="23"/>
      <c r="D22" s="23"/>
      <c r="E22" s="43" t="s">
        <v>3266</v>
      </c>
      <c r="F22" s="100" t="s">
        <v>3275</v>
      </c>
      <c r="G22" s="101" t="s">
        <v>3210</v>
      </c>
      <c r="H22" s="9" t="s">
        <v>3276</v>
      </c>
      <c r="I22" s="66"/>
      <c r="J22" s="104" t="s">
        <v>3277</v>
      </c>
      <c r="K22" s="66"/>
      <c r="L22" s="66"/>
      <c r="M22" s="66"/>
      <c r="N22" s="66"/>
      <c r="O22" s="66"/>
      <c r="P22" s="66"/>
      <c r="Q22" s="66"/>
      <c r="R22" s="66"/>
      <c r="S22" s="66"/>
      <c r="T22" s="66"/>
      <c r="U22" s="66"/>
      <c r="V22" s="66"/>
      <c r="W22" s="66"/>
      <c r="X22" s="66"/>
      <c r="Y22" s="66"/>
      <c r="Z22" s="66"/>
    </row>
    <row r="23">
      <c r="A23" s="9" t="s">
        <v>3264</v>
      </c>
      <c r="B23" s="24" t="s">
        <v>3278</v>
      </c>
      <c r="C23" s="23"/>
      <c r="D23" s="23"/>
      <c r="E23" s="43" t="s">
        <v>3279</v>
      </c>
      <c r="F23" s="100" t="s">
        <v>3280</v>
      </c>
      <c r="G23" s="101" t="s">
        <v>3210</v>
      </c>
      <c r="H23" s="9" t="s">
        <v>3281</v>
      </c>
      <c r="I23" s="66"/>
      <c r="J23" s="103" t="s">
        <v>3282</v>
      </c>
      <c r="K23" s="66"/>
      <c r="L23" s="66"/>
      <c r="M23" s="66"/>
      <c r="N23" s="66"/>
      <c r="O23" s="66"/>
      <c r="P23" s="66"/>
      <c r="Q23" s="66"/>
      <c r="R23" s="66"/>
      <c r="S23" s="66"/>
      <c r="T23" s="66"/>
      <c r="U23" s="66"/>
      <c r="V23" s="66"/>
      <c r="W23" s="66"/>
      <c r="X23" s="66"/>
      <c r="Y23" s="66"/>
      <c r="Z23" s="66"/>
    </row>
    <row r="24">
      <c r="A24" s="9" t="s">
        <v>3264</v>
      </c>
      <c r="B24" s="24" t="s">
        <v>3278</v>
      </c>
      <c r="C24" s="23"/>
      <c r="D24" s="23"/>
      <c r="E24" s="43" t="s">
        <v>3279</v>
      </c>
      <c r="F24" s="100" t="s">
        <v>3245</v>
      </c>
      <c r="G24" s="101" t="s">
        <v>3210</v>
      </c>
      <c r="H24" s="9" t="s">
        <v>3283</v>
      </c>
      <c r="I24" s="66"/>
      <c r="J24" s="103" t="s">
        <v>3284</v>
      </c>
      <c r="K24" s="66"/>
      <c r="L24" s="66"/>
      <c r="M24" s="66"/>
      <c r="N24" s="66"/>
      <c r="O24" s="66"/>
      <c r="P24" s="66"/>
      <c r="Q24" s="66"/>
      <c r="R24" s="66"/>
      <c r="S24" s="66"/>
      <c r="T24" s="66"/>
      <c r="U24" s="66"/>
      <c r="V24" s="66"/>
      <c r="W24" s="66"/>
      <c r="X24" s="66"/>
      <c r="Y24" s="66"/>
      <c r="Z24" s="66"/>
    </row>
    <row r="25">
      <c r="A25" s="9" t="s">
        <v>3264</v>
      </c>
      <c r="B25" s="24" t="s">
        <v>3278</v>
      </c>
      <c r="C25" s="23"/>
      <c r="D25" s="23"/>
      <c r="E25" s="43" t="s">
        <v>3279</v>
      </c>
      <c r="F25" s="100" t="s">
        <v>3285</v>
      </c>
      <c r="G25" s="101" t="s">
        <v>3210</v>
      </c>
      <c r="H25" s="9" t="s">
        <v>3286</v>
      </c>
      <c r="I25" s="66"/>
      <c r="J25" s="103" t="s">
        <v>3287</v>
      </c>
      <c r="K25" s="66"/>
      <c r="L25" s="66"/>
      <c r="M25" s="66"/>
      <c r="N25" s="66"/>
      <c r="O25" s="66"/>
      <c r="P25" s="66"/>
      <c r="Q25" s="66"/>
      <c r="R25" s="66"/>
      <c r="S25" s="66"/>
      <c r="T25" s="66"/>
      <c r="U25" s="66"/>
      <c r="V25" s="66"/>
      <c r="W25" s="66"/>
      <c r="X25" s="66"/>
      <c r="Y25" s="66"/>
      <c r="Z25" s="66"/>
    </row>
    <row r="26" ht="84.0" customHeight="1">
      <c r="A26" s="9" t="s">
        <v>3288</v>
      </c>
      <c r="B26" s="24" t="s">
        <v>3289</v>
      </c>
      <c r="C26" s="23"/>
      <c r="D26" s="23"/>
      <c r="E26" s="43"/>
      <c r="F26" s="100" t="s">
        <v>3290</v>
      </c>
      <c r="G26" s="101" t="s">
        <v>3210</v>
      </c>
      <c r="H26" s="9" t="s">
        <v>3291</v>
      </c>
      <c r="I26" s="23" t="s">
        <v>3292</v>
      </c>
      <c r="J26" s="104" t="s">
        <v>3293</v>
      </c>
      <c r="K26" s="66"/>
      <c r="L26" s="66"/>
      <c r="M26" s="66"/>
      <c r="N26" s="66"/>
      <c r="O26" s="66"/>
      <c r="P26" s="66"/>
      <c r="Q26" s="66"/>
      <c r="R26" s="66"/>
      <c r="S26" s="66"/>
      <c r="T26" s="66"/>
      <c r="U26" s="66"/>
      <c r="V26" s="66"/>
      <c r="W26" s="66"/>
      <c r="X26" s="66"/>
      <c r="Y26" s="66"/>
      <c r="Z26" s="66"/>
    </row>
    <row r="27" ht="84.0" customHeight="1">
      <c r="A27" s="9" t="s">
        <v>3288</v>
      </c>
      <c r="B27" s="24" t="s">
        <v>3289</v>
      </c>
      <c r="C27" s="23"/>
      <c r="D27" s="23"/>
      <c r="E27" s="9" t="s">
        <v>3294</v>
      </c>
      <c r="F27" s="100"/>
      <c r="G27" s="101" t="s">
        <v>3210</v>
      </c>
      <c r="H27" s="9" t="s">
        <v>3295</v>
      </c>
      <c r="I27" s="23"/>
      <c r="J27" s="104" t="s">
        <v>3296</v>
      </c>
      <c r="K27" s="66"/>
      <c r="L27" s="66"/>
      <c r="M27" s="66"/>
      <c r="N27" s="66"/>
      <c r="O27" s="66"/>
      <c r="P27" s="66"/>
      <c r="Q27" s="66"/>
      <c r="R27" s="66"/>
      <c r="S27" s="66"/>
      <c r="T27" s="66"/>
      <c r="U27" s="66"/>
      <c r="V27" s="66"/>
      <c r="W27" s="66"/>
      <c r="X27" s="66"/>
      <c r="Y27" s="66"/>
      <c r="Z27" s="66"/>
    </row>
    <row r="28" ht="100.5" customHeight="1">
      <c r="A28" s="9" t="s">
        <v>3288</v>
      </c>
      <c r="B28" s="24" t="s">
        <v>3297</v>
      </c>
      <c r="C28" s="23"/>
      <c r="D28" s="23"/>
      <c r="E28" s="43"/>
      <c r="F28" s="100" t="s">
        <v>3298</v>
      </c>
      <c r="G28" s="101" t="s">
        <v>3210</v>
      </c>
      <c r="H28" s="9" t="s">
        <v>3299</v>
      </c>
      <c r="I28" s="64" t="s">
        <v>3300</v>
      </c>
      <c r="J28" s="104" t="s">
        <v>3301</v>
      </c>
      <c r="K28" s="66"/>
      <c r="L28" s="66"/>
      <c r="M28" s="66"/>
      <c r="N28" s="66"/>
      <c r="O28" s="66"/>
      <c r="P28" s="66"/>
      <c r="Q28" s="66"/>
      <c r="R28" s="66"/>
      <c r="S28" s="66"/>
      <c r="T28" s="66"/>
      <c r="U28" s="66"/>
      <c r="V28" s="66"/>
      <c r="W28" s="66"/>
      <c r="X28" s="66"/>
      <c r="Y28" s="66"/>
      <c r="Z28" s="66"/>
    </row>
    <row r="29">
      <c r="A29" s="9" t="s">
        <v>3288</v>
      </c>
      <c r="B29" s="24" t="s">
        <v>3297</v>
      </c>
      <c r="C29" s="23"/>
      <c r="D29" s="23"/>
      <c r="E29" s="43"/>
      <c r="F29" s="100" t="s">
        <v>3302</v>
      </c>
      <c r="G29" s="101" t="s">
        <v>3210</v>
      </c>
      <c r="H29" s="9" t="s">
        <v>3303</v>
      </c>
      <c r="I29" s="102"/>
      <c r="J29" s="104" t="s">
        <v>3304</v>
      </c>
      <c r="K29" s="66"/>
      <c r="L29" s="66"/>
      <c r="M29" s="66"/>
      <c r="N29" s="66"/>
      <c r="O29" s="66"/>
      <c r="P29" s="66"/>
      <c r="Q29" s="66"/>
      <c r="R29" s="66"/>
      <c r="S29" s="66"/>
      <c r="T29" s="66"/>
      <c r="U29" s="66"/>
      <c r="V29" s="66"/>
      <c r="W29" s="66"/>
      <c r="X29" s="66"/>
      <c r="Y29" s="66"/>
      <c r="Z29" s="66"/>
    </row>
    <row r="30">
      <c r="A30" s="9" t="s">
        <v>3288</v>
      </c>
      <c r="B30" s="24" t="s">
        <v>3297</v>
      </c>
      <c r="C30" s="23"/>
      <c r="D30" s="23"/>
      <c r="E30" s="43"/>
      <c r="F30" s="100" t="s">
        <v>3305</v>
      </c>
      <c r="G30" s="101" t="s">
        <v>3210</v>
      </c>
      <c r="H30" s="9" t="s">
        <v>3306</v>
      </c>
      <c r="I30" s="102"/>
      <c r="J30" s="104" t="s">
        <v>3307</v>
      </c>
      <c r="K30" s="66"/>
      <c r="L30" s="66"/>
      <c r="M30" s="66"/>
      <c r="N30" s="66"/>
      <c r="O30" s="66"/>
      <c r="P30" s="66"/>
      <c r="Q30" s="66"/>
      <c r="R30" s="66"/>
      <c r="S30" s="66"/>
      <c r="T30" s="66"/>
      <c r="U30" s="66"/>
      <c r="V30" s="66"/>
      <c r="W30" s="66"/>
      <c r="X30" s="66"/>
      <c r="Y30" s="66"/>
      <c r="Z30" s="66"/>
    </row>
    <row r="31">
      <c r="A31" s="9" t="s">
        <v>3308</v>
      </c>
      <c r="B31" s="24" t="s">
        <v>3309</v>
      </c>
      <c r="C31" s="23"/>
      <c r="D31" s="23"/>
      <c r="E31" s="9" t="s">
        <v>3310</v>
      </c>
      <c r="F31" s="100" t="s">
        <v>3311</v>
      </c>
      <c r="G31" s="105" t="s">
        <v>3210</v>
      </c>
      <c r="H31" s="9" t="s">
        <v>3312</v>
      </c>
      <c r="I31" s="66"/>
      <c r="J31" s="104" t="s">
        <v>3313</v>
      </c>
      <c r="K31" s="66"/>
      <c r="L31" s="66"/>
      <c r="M31" s="66"/>
      <c r="N31" s="66"/>
      <c r="O31" s="66"/>
      <c r="P31" s="66"/>
      <c r="Q31" s="66"/>
      <c r="R31" s="66"/>
      <c r="S31" s="66"/>
      <c r="T31" s="66"/>
      <c r="U31" s="66"/>
      <c r="V31" s="66"/>
      <c r="W31" s="66"/>
      <c r="X31" s="66"/>
      <c r="Y31" s="66"/>
      <c r="Z31" s="66"/>
    </row>
    <row r="32">
      <c r="A32" s="9" t="s">
        <v>3308</v>
      </c>
      <c r="B32" s="24" t="s">
        <v>3309</v>
      </c>
      <c r="C32" s="23"/>
      <c r="D32" s="23"/>
      <c r="E32" s="9" t="s">
        <v>3310</v>
      </c>
      <c r="F32" s="100" t="s">
        <v>3311</v>
      </c>
      <c r="G32" s="105" t="s">
        <v>3210</v>
      </c>
      <c r="H32" s="9" t="s">
        <v>3314</v>
      </c>
      <c r="I32" s="66"/>
      <c r="J32" s="103" t="s">
        <v>3315</v>
      </c>
      <c r="K32" s="66"/>
      <c r="L32" s="66"/>
      <c r="M32" s="66"/>
      <c r="N32" s="66"/>
      <c r="O32" s="66"/>
      <c r="P32" s="66"/>
      <c r="Q32" s="66"/>
      <c r="R32" s="66"/>
      <c r="S32" s="66"/>
      <c r="T32" s="66"/>
      <c r="U32" s="66"/>
      <c r="V32" s="66"/>
      <c r="W32" s="66"/>
      <c r="X32" s="66"/>
      <c r="Y32" s="66"/>
      <c r="Z32" s="66"/>
    </row>
    <row r="33">
      <c r="A33" s="9" t="s">
        <v>3308</v>
      </c>
      <c r="B33" s="24" t="s">
        <v>3309</v>
      </c>
      <c r="C33" s="23"/>
      <c r="D33" s="23"/>
      <c r="E33" s="9" t="s">
        <v>3310</v>
      </c>
      <c r="F33" s="100" t="s">
        <v>3311</v>
      </c>
      <c r="G33" s="105" t="s">
        <v>3210</v>
      </c>
      <c r="H33" s="9" t="s">
        <v>3316</v>
      </c>
      <c r="I33" s="66"/>
      <c r="J33" s="104" t="s">
        <v>3317</v>
      </c>
      <c r="K33" s="66"/>
      <c r="L33" s="66"/>
      <c r="M33" s="66"/>
      <c r="N33" s="66"/>
      <c r="O33" s="66"/>
      <c r="P33" s="66"/>
      <c r="Q33" s="66"/>
      <c r="R33" s="66"/>
      <c r="S33" s="66"/>
      <c r="T33" s="66"/>
      <c r="U33" s="66"/>
      <c r="V33" s="66"/>
      <c r="W33" s="66"/>
      <c r="X33" s="66"/>
      <c r="Y33" s="66"/>
      <c r="Z33" s="66"/>
    </row>
    <row r="34">
      <c r="A34" s="9" t="s">
        <v>3308</v>
      </c>
      <c r="B34" s="24" t="s">
        <v>3309</v>
      </c>
      <c r="C34" s="23"/>
      <c r="D34" s="23"/>
      <c r="E34" s="9" t="s">
        <v>3310</v>
      </c>
      <c r="F34" s="100" t="s">
        <v>3318</v>
      </c>
      <c r="G34" s="105" t="s">
        <v>3210</v>
      </c>
      <c r="H34" s="9" t="s">
        <v>3319</v>
      </c>
      <c r="I34" s="66"/>
      <c r="J34" s="103" t="s">
        <v>3320</v>
      </c>
      <c r="K34" s="66"/>
      <c r="L34" s="66"/>
      <c r="M34" s="66"/>
      <c r="N34" s="66"/>
      <c r="O34" s="66"/>
      <c r="P34" s="66"/>
      <c r="Q34" s="66"/>
      <c r="R34" s="66"/>
      <c r="S34" s="66"/>
      <c r="T34" s="66"/>
      <c r="U34" s="66"/>
      <c r="V34" s="66"/>
      <c r="W34" s="66"/>
      <c r="X34" s="66"/>
      <c r="Y34" s="66"/>
      <c r="Z34" s="66"/>
    </row>
    <row r="35">
      <c r="A35" s="9" t="s">
        <v>3308</v>
      </c>
      <c r="B35" s="24" t="s">
        <v>3309</v>
      </c>
      <c r="C35" s="23"/>
      <c r="D35" s="23"/>
      <c r="E35" s="9" t="s">
        <v>3310</v>
      </c>
      <c r="F35" s="100" t="s">
        <v>3318</v>
      </c>
      <c r="G35" s="105" t="s">
        <v>3210</v>
      </c>
      <c r="H35" s="9" t="s">
        <v>3321</v>
      </c>
      <c r="I35" s="66"/>
      <c r="J35" s="104" t="s">
        <v>3322</v>
      </c>
      <c r="K35" s="66"/>
      <c r="L35" s="66"/>
      <c r="M35" s="66"/>
      <c r="N35" s="66"/>
      <c r="O35" s="66"/>
      <c r="P35" s="66"/>
      <c r="Q35" s="66"/>
      <c r="R35" s="66"/>
      <c r="S35" s="66"/>
      <c r="T35" s="66"/>
      <c r="U35" s="66"/>
      <c r="V35" s="66"/>
      <c r="W35" s="66"/>
      <c r="X35" s="66"/>
      <c r="Y35" s="66"/>
      <c r="Z35" s="66"/>
    </row>
    <row r="36">
      <c r="A36" s="9" t="s">
        <v>3308</v>
      </c>
      <c r="B36" s="24" t="s">
        <v>3309</v>
      </c>
      <c r="C36" s="23"/>
      <c r="D36" s="23"/>
      <c r="E36" s="9" t="s">
        <v>3310</v>
      </c>
      <c r="F36" s="100" t="s">
        <v>3318</v>
      </c>
      <c r="G36" s="105" t="s">
        <v>3210</v>
      </c>
      <c r="H36" s="9" t="s">
        <v>3323</v>
      </c>
      <c r="I36" s="66"/>
      <c r="J36" s="103" t="s">
        <v>3324</v>
      </c>
      <c r="K36" s="66"/>
      <c r="L36" s="66"/>
      <c r="M36" s="66"/>
      <c r="N36" s="66"/>
      <c r="O36" s="66"/>
      <c r="P36" s="66"/>
      <c r="Q36" s="66"/>
      <c r="R36" s="66"/>
      <c r="S36" s="66"/>
      <c r="T36" s="66"/>
      <c r="U36" s="66"/>
      <c r="V36" s="66"/>
      <c r="W36" s="66"/>
      <c r="X36" s="66"/>
      <c r="Y36" s="66"/>
      <c r="Z36" s="66"/>
    </row>
    <row r="37">
      <c r="A37" s="9" t="s">
        <v>3325</v>
      </c>
      <c r="B37" s="24" t="s">
        <v>3326</v>
      </c>
      <c r="C37" s="23"/>
      <c r="D37" s="23"/>
      <c r="E37" s="43" t="s">
        <v>3327</v>
      </c>
      <c r="F37" s="100" t="s">
        <v>3328</v>
      </c>
      <c r="G37" s="101" t="s">
        <v>3210</v>
      </c>
      <c r="H37" s="9" t="s">
        <v>3329</v>
      </c>
      <c r="I37" s="66"/>
      <c r="J37" s="104" t="s">
        <v>3330</v>
      </c>
      <c r="K37" s="66"/>
      <c r="L37" s="66"/>
      <c r="M37" s="66"/>
      <c r="N37" s="66"/>
      <c r="O37" s="66"/>
      <c r="P37" s="66"/>
      <c r="Q37" s="66"/>
      <c r="R37" s="66"/>
      <c r="S37" s="66"/>
      <c r="T37" s="66"/>
      <c r="U37" s="66"/>
      <c r="V37" s="66"/>
      <c r="W37" s="66"/>
      <c r="X37" s="66"/>
      <c r="Y37" s="66"/>
      <c r="Z37" s="66"/>
    </row>
    <row r="38">
      <c r="A38" s="9" t="s">
        <v>3325</v>
      </c>
      <c r="B38" s="24" t="s">
        <v>3326</v>
      </c>
      <c r="C38" s="23"/>
      <c r="D38" s="23"/>
      <c r="E38" s="43" t="s">
        <v>3327</v>
      </c>
      <c r="F38" s="100" t="s">
        <v>3328</v>
      </c>
      <c r="G38" s="101" t="s">
        <v>3210</v>
      </c>
      <c r="H38" s="9" t="s">
        <v>3331</v>
      </c>
      <c r="I38" s="23"/>
      <c r="J38" s="104" t="s">
        <v>3332</v>
      </c>
      <c r="K38" s="66"/>
      <c r="L38" s="66"/>
      <c r="M38" s="66"/>
      <c r="N38" s="66"/>
      <c r="O38" s="66"/>
      <c r="P38" s="66"/>
      <c r="Q38" s="66"/>
      <c r="R38" s="66"/>
      <c r="S38" s="66"/>
      <c r="T38" s="66"/>
      <c r="U38" s="66"/>
      <c r="V38" s="66"/>
      <c r="W38" s="66"/>
      <c r="X38" s="66"/>
      <c r="Y38" s="66"/>
      <c r="Z38" s="66"/>
    </row>
    <row r="39">
      <c r="A39" s="9" t="s">
        <v>3325</v>
      </c>
      <c r="B39" s="24" t="s">
        <v>3326</v>
      </c>
      <c r="C39" s="23"/>
      <c r="D39" s="23"/>
      <c r="E39" s="43" t="s">
        <v>3327</v>
      </c>
      <c r="F39" s="100" t="s">
        <v>3333</v>
      </c>
      <c r="G39" s="101" t="s">
        <v>3210</v>
      </c>
      <c r="H39" s="9" t="s">
        <v>3334</v>
      </c>
      <c r="I39" s="23"/>
      <c r="J39" s="104" t="s">
        <v>3335</v>
      </c>
      <c r="K39" s="66"/>
      <c r="L39" s="66"/>
      <c r="M39" s="66"/>
      <c r="N39" s="66"/>
      <c r="O39" s="66"/>
      <c r="P39" s="66"/>
      <c r="Q39" s="66"/>
      <c r="R39" s="66"/>
      <c r="S39" s="66"/>
      <c r="T39" s="66"/>
      <c r="U39" s="66"/>
      <c r="V39" s="66"/>
      <c r="W39" s="66"/>
      <c r="X39" s="66"/>
      <c r="Y39" s="66"/>
      <c r="Z39" s="66"/>
    </row>
    <row r="40">
      <c r="A40" s="9" t="s">
        <v>3325</v>
      </c>
      <c r="B40" s="24" t="s">
        <v>3326</v>
      </c>
      <c r="C40" s="23"/>
      <c r="D40" s="23"/>
      <c r="E40" s="43" t="s">
        <v>3327</v>
      </c>
      <c r="F40" s="100" t="s">
        <v>3333</v>
      </c>
      <c r="G40" s="101" t="s">
        <v>3210</v>
      </c>
      <c r="H40" s="9" t="s">
        <v>3336</v>
      </c>
      <c r="I40" s="23"/>
      <c r="J40" s="104" t="s">
        <v>3337</v>
      </c>
      <c r="K40" s="66"/>
      <c r="L40" s="66"/>
      <c r="M40" s="66"/>
      <c r="N40" s="66"/>
      <c r="O40" s="66"/>
      <c r="P40" s="66"/>
      <c r="Q40" s="66"/>
      <c r="R40" s="66"/>
      <c r="S40" s="66"/>
      <c r="T40" s="66"/>
      <c r="U40" s="66"/>
      <c r="V40" s="66"/>
      <c r="W40" s="66"/>
      <c r="X40" s="66"/>
      <c r="Y40" s="66"/>
      <c r="Z40" s="66"/>
    </row>
    <row r="41">
      <c r="A41" s="9" t="s">
        <v>3325</v>
      </c>
      <c r="B41" s="24" t="s">
        <v>3326</v>
      </c>
      <c r="C41" s="23"/>
      <c r="D41" s="23"/>
      <c r="E41" s="43" t="s">
        <v>3327</v>
      </c>
      <c r="F41" s="100" t="s">
        <v>3338</v>
      </c>
      <c r="G41" s="101" t="s">
        <v>3210</v>
      </c>
      <c r="H41" s="9" t="s">
        <v>3339</v>
      </c>
      <c r="I41" s="23"/>
      <c r="J41" s="104" t="s">
        <v>3340</v>
      </c>
      <c r="K41" s="66"/>
      <c r="L41" s="66"/>
      <c r="M41" s="66"/>
      <c r="N41" s="66"/>
      <c r="O41" s="66"/>
      <c r="P41" s="66"/>
      <c r="Q41" s="66"/>
      <c r="R41" s="66"/>
      <c r="S41" s="66"/>
      <c r="T41" s="66"/>
      <c r="U41" s="66"/>
      <c r="V41" s="66"/>
      <c r="W41" s="66"/>
      <c r="X41" s="66"/>
      <c r="Y41" s="66"/>
      <c r="Z41" s="66"/>
    </row>
    <row r="42">
      <c r="A42" s="9" t="s">
        <v>3325</v>
      </c>
      <c r="B42" s="24" t="s">
        <v>3326</v>
      </c>
      <c r="C42" s="23"/>
      <c r="D42" s="23"/>
      <c r="E42" s="43" t="s">
        <v>3327</v>
      </c>
      <c r="F42" s="100" t="s">
        <v>3338</v>
      </c>
      <c r="G42" s="101" t="s">
        <v>3210</v>
      </c>
      <c r="H42" s="9" t="s">
        <v>3341</v>
      </c>
      <c r="I42" s="23"/>
      <c r="J42" s="104" t="s">
        <v>3342</v>
      </c>
      <c r="K42" s="66"/>
      <c r="L42" s="66"/>
      <c r="M42" s="66"/>
      <c r="N42" s="66"/>
      <c r="O42" s="66"/>
      <c r="P42" s="66"/>
      <c r="Q42" s="66"/>
      <c r="R42" s="66"/>
      <c r="S42" s="66"/>
      <c r="T42" s="66"/>
      <c r="U42" s="66"/>
      <c r="V42" s="66"/>
      <c r="W42" s="66"/>
      <c r="X42" s="66"/>
      <c r="Y42" s="66"/>
      <c r="Z42" s="66"/>
    </row>
    <row r="43">
      <c r="A43" s="9" t="s">
        <v>3325</v>
      </c>
      <c r="B43" s="24" t="s">
        <v>3326</v>
      </c>
      <c r="C43" s="23"/>
      <c r="D43" s="23"/>
      <c r="E43" s="43" t="s">
        <v>3327</v>
      </c>
      <c r="F43" s="100" t="s">
        <v>3343</v>
      </c>
      <c r="G43" s="101" t="s">
        <v>3210</v>
      </c>
      <c r="H43" s="9" t="s">
        <v>3344</v>
      </c>
      <c r="I43" s="23"/>
      <c r="J43" s="104" t="s">
        <v>3345</v>
      </c>
      <c r="K43" s="66"/>
      <c r="L43" s="66"/>
      <c r="M43" s="66"/>
      <c r="N43" s="66"/>
      <c r="O43" s="66"/>
      <c r="P43" s="66"/>
      <c r="Q43" s="66"/>
      <c r="R43" s="66"/>
      <c r="S43" s="66"/>
      <c r="T43" s="66"/>
      <c r="U43" s="66"/>
      <c r="V43" s="66"/>
      <c r="W43" s="66"/>
      <c r="X43" s="66"/>
      <c r="Y43" s="66"/>
      <c r="Z43" s="66"/>
    </row>
    <row r="44">
      <c r="A44" s="9" t="s">
        <v>3325</v>
      </c>
      <c r="B44" s="24" t="s">
        <v>3326</v>
      </c>
      <c r="C44" s="23"/>
      <c r="D44" s="23"/>
      <c r="E44" s="43" t="s">
        <v>3327</v>
      </c>
      <c r="F44" s="100" t="s">
        <v>3343</v>
      </c>
      <c r="G44" s="101" t="s">
        <v>3210</v>
      </c>
      <c r="H44" s="9" t="s">
        <v>3346</v>
      </c>
      <c r="I44" s="23"/>
      <c r="J44" s="106" t="s">
        <v>3347</v>
      </c>
      <c r="K44" s="66"/>
      <c r="L44" s="66"/>
      <c r="M44" s="66"/>
      <c r="N44" s="66"/>
      <c r="O44" s="66"/>
      <c r="P44" s="66"/>
      <c r="Q44" s="66"/>
      <c r="R44" s="66"/>
      <c r="S44" s="66"/>
      <c r="T44" s="66"/>
      <c r="U44" s="66"/>
      <c r="V44" s="66"/>
      <c r="W44" s="66"/>
      <c r="X44" s="66"/>
      <c r="Y44" s="66"/>
      <c r="Z44" s="66"/>
    </row>
    <row r="45">
      <c r="A45" s="9" t="s">
        <v>3348</v>
      </c>
      <c r="B45" s="24" t="s">
        <v>3349</v>
      </c>
      <c r="C45" s="23"/>
      <c r="D45" s="23"/>
      <c r="E45" s="43" t="s">
        <v>3350</v>
      </c>
      <c r="F45" s="100" t="s">
        <v>3351</v>
      </c>
      <c r="G45" s="101" t="s">
        <v>3210</v>
      </c>
      <c r="H45" s="9" t="s">
        <v>3352</v>
      </c>
      <c r="I45" s="64" t="s">
        <v>3353</v>
      </c>
      <c r="J45" s="104" t="s">
        <v>3354</v>
      </c>
      <c r="K45" s="66"/>
      <c r="L45" s="66"/>
      <c r="M45" s="66"/>
      <c r="N45" s="66"/>
      <c r="O45" s="66"/>
      <c r="P45" s="66"/>
      <c r="Q45" s="66"/>
      <c r="R45" s="66"/>
      <c r="S45" s="66"/>
      <c r="T45" s="66"/>
      <c r="U45" s="66"/>
      <c r="V45" s="66"/>
      <c r="W45" s="66"/>
      <c r="X45" s="66"/>
      <c r="Y45" s="66"/>
      <c r="Z45" s="66"/>
    </row>
    <row r="46" ht="72.75" customHeight="1">
      <c r="A46" s="9" t="s">
        <v>3348</v>
      </c>
      <c r="B46" s="24" t="s">
        <v>3349</v>
      </c>
      <c r="C46" s="23"/>
      <c r="D46" s="23"/>
      <c r="E46" s="43" t="s">
        <v>3350</v>
      </c>
      <c r="F46" s="100" t="s">
        <v>3351</v>
      </c>
      <c r="G46" s="101" t="s">
        <v>3210</v>
      </c>
      <c r="H46" s="9" t="s">
        <v>3355</v>
      </c>
      <c r="I46" s="23"/>
      <c r="J46" s="104" t="s">
        <v>3356</v>
      </c>
      <c r="K46" s="66"/>
      <c r="L46" s="66"/>
      <c r="M46" s="66"/>
      <c r="N46" s="66"/>
      <c r="O46" s="66"/>
      <c r="P46" s="66"/>
      <c r="Q46" s="66"/>
      <c r="R46" s="66"/>
      <c r="S46" s="66"/>
      <c r="T46" s="66"/>
      <c r="U46" s="66"/>
      <c r="V46" s="66"/>
      <c r="W46" s="66"/>
      <c r="X46" s="66"/>
      <c r="Y46" s="66"/>
      <c r="Z46" s="66"/>
    </row>
    <row r="47" ht="72.75" customHeight="1">
      <c r="A47" s="9" t="s">
        <v>3348</v>
      </c>
      <c r="B47" s="24" t="s">
        <v>3349</v>
      </c>
      <c r="C47" s="23"/>
      <c r="D47" s="23"/>
      <c r="E47" s="43" t="s">
        <v>3350</v>
      </c>
      <c r="F47" s="100" t="s">
        <v>3357</v>
      </c>
      <c r="G47" s="101" t="s">
        <v>3210</v>
      </c>
      <c r="H47" s="9" t="s">
        <v>3358</v>
      </c>
      <c r="I47" s="23"/>
      <c r="J47" s="104" t="s">
        <v>3359</v>
      </c>
      <c r="K47" s="66"/>
      <c r="L47" s="66"/>
      <c r="M47" s="66"/>
      <c r="N47" s="66"/>
      <c r="O47" s="66"/>
      <c r="P47" s="66"/>
      <c r="Q47" s="66"/>
      <c r="R47" s="66"/>
      <c r="S47" s="66"/>
      <c r="T47" s="66"/>
      <c r="U47" s="66"/>
      <c r="V47" s="66"/>
      <c r="W47" s="66"/>
      <c r="X47" s="66"/>
      <c r="Y47" s="66"/>
      <c r="Z47" s="66"/>
    </row>
    <row r="48" ht="72.75" customHeight="1">
      <c r="A48" s="9" t="s">
        <v>3348</v>
      </c>
      <c r="B48" s="24" t="s">
        <v>3349</v>
      </c>
      <c r="C48" s="23"/>
      <c r="D48" s="23"/>
      <c r="E48" s="43" t="s">
        <v>3350</v>
      </c>
      <c r="F48" s="100" t="s">
        <v>3357</v>
      </c>
      <c r="G48" s="101" t="s">
        <v>3210</v>
      </c>
      <c r="H48" s="9" t="s">
        <v>3360</v>
      </c>
      <c r="I48" s="23"/>
      <c r="J48" s="104" t="s">
        <v>3361</v>
      </c>
      <c r="K48" s="66"/>
      <c r="L48" s="66"/>
      <c r="M48" s="66"/>
      <c r="N48" s="66"/>
      <c r="O48" s="66"/>
      <c r="P48" s="66"/>
      <c r="Q48" s="66"/>
      <c r="R48" s="66"/>
      <c r="S48" s="66"/>
      <c r="T48" s="66"/>
      <c r="U48" s="66"/>
      <c r="V48" s="66"/>
      <c r="W48" s="66"/>
      <c r="X48" s="66"/>
      <c r="Y48" s="66"/>
      <c r="Z48" s="66"/>
    </row>
    <row r="49" ht="72.75" customHeight="1">
      <c r="A49" s="9" t="s">
        <v>3348</v>
      </c>
      <c r="B49" s="24" t="s">
        <v>3349</v>
      </c>
      <c r="C49" s="23"/>
      <c r="D49" s="23"/>
      <c r="E49" s="43" t="s">
        <v>3350</v>
      </c>
      <c r="F49" s="100" t="s">
        <v>3362</v>
      </c>
      <c r="G49" s="101" t="s">
        <v>3210</v>
      </c>
      <c r="H49" s="9" t="s">
        <v>3363</v>
      </c>
      <c r="I49" s="23"/>
      <c r="J49" s="104" t="s">
        <v>3364</v>
      </c>
      <c r="K49" s="66"/>
      <c r="L49" s="66"/>
      <c r="M49" s="66"/>
      <c r="N49" s="66"/>
      <c r="O49" s="66"/>
      <c r="P49" s="66"/>
      <c r="Q49" s="66"/>
      <c r="R49" s="66"/>
      <c r="S49" s="66"/>
      <c r="T49" s="66"/>
      <c r="U49" s="66"/>
      <c r="V49" s="66"/>
      <c r="W49" s="66"/>
      <c r="X49" s="66"/>
      <c r="Y49" s="66"/>
      <c r="Z49" s="66"/>
    </row>
    <row r="50" ht="72.75" customHeight="1">
      <c r="A50" s="9" t="s">
        <v>3348</v>
      </c>
      <c r="B50" s="24" t="s">
        <v>3349</v>
      </c>
      <c r="C50" s="23"/>
      <c r="D50" s="23"/>
      <c r="E50" s="43" t="s">
        <v>3350</v>
      </c>
      <c r="F50" s="100" t="s">
        <v>3362</v>
      </c>
      <c r="G50" s="101" t="s">
        <v>3210</v>
      </c>
      <c r="H50" s="9" t="s">
        <v>3365</v>
      </c>
      <c r="I50" s="23"/>
      <c r="J50" s="103" t="s">
        <v>3366</v>
      </c>
      <c r="K50" s="66"/>
      <c r="L50" s="66"/>
      <c r="M50" s="66"/>
      <c r="N50" s="66"/>
      <c r="O50" s="66"/>
      <c r="P50" s="66"/>
      <c r="Q50" s="66"/>
      <c r="R50" s="66"/>
      <c r="S50" s="66"/>
      <c r="T50" s="66"/>
      <c r="U50" s="66"/>
      <c r="V50" s="66"/>
      <c r="W50" s="66"/>
      <c r="X50" s="66"/>
      <c r="Y50" s="66"/>
      <c r="Z50" s="66"/>
    </row>
    <row r="51" ht="72.75" customHeight="1">
      <c r="A51" s="9" t="s">
        <v>3348</v>
      </c>
      <c r="B51" s="24" t="s">
        <v>3367</v>
      </c>
      <c r="C51" s="23"/>
      <c r="D51" s="23"/>
      <c r="E51" s="43"/>
      <c r="F51" s="100" t="s">
        <v>3368</v>
      </c>
      <c r="G51" s="101" t="s">
        <v>3210</v>
      </c>
      <c r="H51" s="9" t="s">
        <v>3369</v>
      </c>
      <c r="I51" s="23" t="s">
        <v>3370</v>
      </c>
      <c r="J51" s="103" t="s">
        <v>3371</v>
      </c>
      <c r="K51" s="66"/>
      <c r="L51" s="66"/>
      <c r="M51" s="66"/>
      <c r="N51" s="66"/>
      <c r="O51" s="66"/>
      <c r="P51" s="66"/>
      <c r="Q51" s="66"/>
      <c r="R51" s="66"/>
      <c r="S51" s="66"/>
      <c r="T51" s="66"/>
      <c r="U51" s="66"/>
      <c r="V51" s="66"/>
      <c r="W51" s="66"/>
      <c r="X51" s="66"/>
      <c r="Y51" s="66"/>
      <c r="Z51" s="66"/>
    </row>
    <row r="52">
      <c r="A52" s="9" t="s">
        <v>3372</v>
      </c>
      <c r="B52" s="24" t="s">
        <v>3373</v>
      </c>
      <c r="C52" s="23"/>
      <c r="D52" s="23"/>
      <c r="E52" s="43" t="s">
        <v>3374</v>
      </c>
      <c r="F52" s="100" t="s">
        <v>3375</v>
      </c>
      <c r="G52" s="101" t="s">
        <v>3210</v>
      </c>
      <c r="H52" s="9" t="s">
        <v>3376</v>
      </c>
      <c r="I52" s="66"/>
      <c r="J52" s="103" t="s">
        <v>3377</v>
      </c>
      <c r="K52" s="66"/>
      <c r="L52" s="66"/>
      <c r="M52" s="66"/>
      <c r="N52" s="66"/>
      <c r="O52" s="66"/>
      <c r="P52" s="66"/>
      <c r="Q52" s="66"/>
      <c r="R52" s="66"/>
      <c r="S52" s="66"/>
      <c r="T52" s="66"/>
      <c r="U52" s="66"/>
      <c r="V52" s="66"/>
      <c r="W52" s="66"/>
      <c r="X52" s="66"/>
      <c r="Y52" s="66"/>
      <c r="Z52" s="66"/>
    </row>
    <row r="53">
      <c r="A53" s="9" t="s">
        <v>3372</v>
      </c>
      <c r="B53" s="24" t="s">
        <v>3373</v>
      </c>
      <c r="C53" s="23"/>
      <c r="D53" s="23"/>
      <c r="E53" s="9" t="s">
        <v>3378</v>
      </c>
      <c r="F53" s="100" t="s">
        <v>3379</v>
      </c>
      <c r="G53" s="101" t="s">
        <v>3210</v>
      </c>
      <c r="H53" s="9" t="s">
        <v>3380</v>
      </c>
      <c r="I53" s="66"/>
      <c r="J53" s="103" t="s">
        <v>3381</v>
      </c>
      <c r="K53" s="66"/>
      <c r="L53" s="66"/>
      <c r="M53" s="66"/>
      <c r="N53" s="66"/>
      <c r="O53" s="66"/>
      <c r="P53" s="66"/>
      <c r="Q53" s="66"/>
      <c r="R53" s="66"/>
      <c r="S53" s="66"/>
      <c r="T53" s="66"/>
      <c r="U53" s="66"/>
      <c r="V53" s="66"/>
      <c r="W53" s="66"/>
      <c r="X53" s="66"/>
      <c r="Y53" s="66"/>
      <c r="Z53" s="66"/>
    </row>
    <row r="54">
      <c r="A54" s="9" t="s">
        <v>3372</v>
      </c>
      <c r="B54" s="24" t="s">
        <v>3373</v>
      </c>
      <c r="C54" s="23"/>
      <c r="D54" s="23"/>
      <c r="E54" s="43"/>
      <c r="F54" s="100" t="s">
        <v>3375</v>
      </c>
      <c r="G54" s="101" t="s">
        <v>3210</v>
      </c>
      <c r="H54" s="9" t="s">
        <v>3382</v>
      </c>
      <c r="I54" s="66"/>
      <c r="J54" s="103" t="s">
        <v>3383</v>
      </c>
      <c r="K54" s="66"/>
      <c r="L54" s="66"/>
      <c r="M54" s="66"/>
      <c r="N54" s="66"/>
      <c r="O54" s="66"/>
      <c r="P54" s="66"/>
      <c r="Q54" s="66"/>
      <c r="R54" s="66"/>
      <c r="S54" s="66"/>
      <c r="T54" s="66"/>
      <c r="U54" s="66"/>
      <c r="V54" s="66"/>
      <c r="W54" s="66"/>
      <c r="X54" s="66"/>
      <c r="Y54" s="66"/>
      <c r="Z54" s="66"/>
    </row>
    <row r="55">
      <c r="A55" s="9" t="s">
        <v>3372</v>
      </c>
      <c r="B55" s="24" t="s">
        <v>3384</v>
      </c>
      <c r="C55" s="23"/>
      <c r="D55" s="23"/>
      <c r="E55" s="43" t="s">
        <v>3374</v>
      </c>
      <c r="F55" s="100" t="s">
        <v>3385</v>
      </c>
      <c r="G55" s="101" t="s">
        <v>3210</v>
      </c>
      <c r="H55" s="9" t="s">
        <v>3386</v>
      </c>
      <c r="I55" s="66"/>
      <c r="J55" s="104" t="s">
        <v>3387</v>
      </c>
      <c r="K55" s="66"/>
      <c r="L55" s="66"/>
      <c r="M55" s="66"/>
      <c r="N55" s="66"/>
      <c r="O55" s="66"/>
      <c r="P55" s="66"/>
      <c r="Q55" s="66"/>
      <c r="R55" s="66"/>
      <c r="S55" s="66"/>
      <c r="T55" s="66"/>
      <c r="U55" s="66"/>
      <c r="V55" s="66"/>
      <c r="W55" s="66"/>
      <c r="X55" s="66"/>
      <c r="Y55" s="66"/>
      <c r="Z55" s="66"/>
    </row>
    <row r="56">
      <c r="A56" s="9" t="s">
        <v>3372</v>
      </c>
      <c r="B56" s="24" t="s">
        <v>3384</v>
      </c>
      <c r="C56" s="23"/>
      <c r="D56" s="23"/>
      <c r="E56" s="43" t="s">
        <v>3374</v>
      </c>
      <c r="F56" s="100" t="s">
        <v>3388</v>
      </c>
      <c r="G56" s="101" t="s">
        <v>3210</v>
      </c>
      <c r="H56" s="9" t="s">
        <v>3389</v>
      </c>
      <c r="I56" s="66"/>
      <c r="J56" s="104" t="s">
        <v>3390</v>
      </c>
      <c r="K56" s="66"/>
      <c r="L56" s="66"/>
      <c r="M56" s="66"/>
      <c r="N56" s="66"/>
      <c r="O56" s="66"/>
      <c r="P56" s="66"/>
      <c r="Q56" s="66"/>
      <c r="R56" s="66"/>
      <c r="S56" s="66"/>
      <c r="T56" s="66"/>
      <c r="U56" s="66"/>
      <c r="V56" s="66"/>
      <c r="W56" s="66"/>
      <c r="X56" s="66"/>
      <c r="Y56" s="66"/>
      <c r="Z56" s="66"/>
    </row>
    <row r="57">
      <c r="A57" s="9" t="s">
        <v>3372</v>
      </c>
      <c r="B57" s="24" t="s">
        <v>3384</v>
      </c>
      <c r="C57" s="23"/>
      <c r="D57" s="23"/>
      <c r="E57" s="43" t="s">
        <v>3374</v>
      </c>
      <c r="F57" s="100" t="s">
        <v>3391</v>
      </c>
      <c r="G57" s="101" t="s">
        <v>3210</v>
      </c>
      <c r="H57" s="9" t="s">
        <v>3392</v>
      </c>
      <c r="I57" s="66"/>
      <c r="J57" s="104" t="s">
        <v>3393</v>
      </c>
      <c r="K57" s="66"/>
      <c r="L57" s="66"/>
      <c r="M57" s="66"/>
      <c r="N57" s="66"/>
      <c r="O57" s="66"/>
      <c r="P57" s="66"/>
      <c r="Q57" s="66"/>
      <c r="R57" s="66"/>
      <c r="S57" s="66"/>
      <c r="T57" s="66"/>
      <c r="U57" s="66"/>
      <c r="V57" s="66"/>
      <c r="W57" s="66"/>
      <c r="X57" s="66"/>
      <c r="Y57" s="66"/>
      <c r="Z57" s="66"/>
    </row>
    <row r="58">
      <c r="A58" s="9" t="s">
        <v>3372</v>
      </c>
      <c r="B58" s="24" t="s">
        <v>3384</v>
      </c>
      <c r="C58" s="23"/>
      <c r="D58" s="23"/>
      <c r="E58" s="43" t="s">
        <v>3374</v>
      </c>
      <c r="F58" s="100" t="s">
        <v>3394</v>
      </c>
      <c r="G58" s="101" t="s">
        <v>3210</v>
      </c>
      <c r="H58" s="9" t="s">
        <v>3395</v>
      </c>
      <c r="I58" s="66"/>
      <c r="J58" s="104" t="s">
        <v>3396</v>
      </c>
      <c r="K58" s="66"/>
      <c r="L58" s="66"/>
      <c r="M58" s="66"/>
      <c r="N58" s="66"/>
      <c r="O58" s="66"/>
      <c r="P58" s="66"/>
      <c r="Q58" s="66"/>
      <c r="R58" s="66"/>
      <c r="S58" s="66"/>
      <c r="T58" s="66"/>
      <c r="U58" s="66"/>
      <c r="V58" s="66"/>
      <c r="W58" s="66"/>
      <c r="X58" s="66"/>
      <c r="Y58" s="66"/>
      <c r="Z58" s="66"/>
    </row>
    <row r="59">
      <c r="A59" s="9" t="s">
        <v>3372</v>
      </c>
      <c r="B59" s="24" t="s">
        <v>3384</v>
      </c>
      <c r="C59" s="23"/>
      <c r="D59" s="23"/>
      <c r="E59" s="43" t="s">
        <v>3374</v>
      </c>
      <c r="F59" s="100" t="s">
        <v>3397</v>
      </c>
      <c r="G59" s="101" t="s">
        <v>3210</v>
      </c>
      <c r="H59" s="9" t="s">
        <v>3398</v>
      </c>
      <c r="I59" s="66"/>
      <c r="J59" s="104" t="s">
        <v>3399</v>
      </c>
      <c r="K59" s="66"/>
      <c r="L59" s="66"/>
      <c r="M59" s="66"/>
      <c r="N59" s="66"/>
      <c r="O59" s="66"/>
      <c r="P59" s="66"/>
      <c r="Q59" s="66"/>
      <c r="R59" s="66"/>
      <c r="S59" s="66"/>
      <c r="T59" s="66"/>
      <c r="U59" s="66"/>
      <c r="V59" s="66"/>
      <c r="W59" s="66"/>
      <c r="X59" s="66"/>
      <c r="Y59" s="66"/>
      <c r="Z59" s="66"/>
    </row>
    <row r="60" ht="92.25" customHeight="1">
      <c r="A60" s="9" t="s">
        <v>3288</v>
      </c>
      <c r="B60" s="24" t="s">
        <v>3400</v>
      </c>
      <c r="C60" s="23"/>
      <c r="D60" s="23"/>
      <c r="E60" s="43" t="s">
        <v>3401</v>
      </c>
      <c r="F60" s="100" t="s">
        <v>3402</v>
      </c>
      <c r="G60" s="101" t="s">
        <v>3210</v>
      </c>
      <c r="H60" s="9" t="s">
        <v>3403</v>
      </c>
      <c r="I60" s="102" t="s">
        <v>3404</v>
      </c>
      <c r="J60" s="104" t="s">
        <v>3405</v>
      </c>
      <c r="K60" s="66"/>
      <c r="L60" s="66"/>
      <c r="M60" s="66"/>
      <c r="N60" s="66"/>
      <c r="O60" s="66"/>
      <c r="P60" s="66"/>
      <c r="Q60" s="66"/>
      <c r="R60" s="66"/>
      <c r="S60" s="66"/>
      <c r="T60" s="66"/>
      <c r="U60" s="66"/>
      <c r="V60" s="66"/>
      <c r="W60" s="66"/>
      <c r="X60" s="66"/>
      <c r="Y60" s="66"/>
      <c r="Z60" s="66"/>
    </row>
    <row r="61" ht="70.5" customHeight="1">
      <c r="A61" s="9" t="s">
        <v>3288</v>
      </c>
      <c r="B61" s="24" t="s">
        <v>3400</v>
      </c>
      <c r="C61" s="23"/>
      <c r="D61" s="23"/>
      <c r="E61" s="43" t="s">
        <v>3401</v>
      </c>
      <c r="F61" s="100" t="s">
        <v>3402</v>
      </c>
      <c r="G61" s="101" t="s">
        <v>3210</v>
      </c>
      <c r="H61" s="9" t="s">
        <v>3406</v>
      </c>
      <c r="I61" s="66"/>
      <c r="J61" s="104" t="s">
        <v>3407</v>
      </c>
      <c r="K61" s="66"/>
      <c r="L61" s="66"/>
      <c r="M61" s="66"/>
      <c r="N61" s="66"/>
      <c r="O61" s="66"/>
      <c r="P61" s="66"/>
      <c r="Q61" s="66"/>
      <c r="R61" s="66"/>
      <c r="S61" s="66"/>
      <c r="T61" s="66"/>
      <c r="U61" s="66"/>
      <c r="V61" s="66"/>
      <c r="W61" s="66"/>
      <c r="X61" s="66"/>
      <c r="Y61" s="66"/>
      <c r="Z61" s="66"/>
    </row>
    <row r="62" ht="70.5" customHeight="1">
      <c r="A62" s="9" t="s">
        <v>3288</v>
      </c>
      <c r="B62" s="24" t="s">
        <v>3400</v>
      </c>
      <c r="C62" s="23"/>
      <c r="D62" s="23"/>
      <c r="E62" s="43" t="s">
        <v>3401</v>
      </c>
      <c r="F62" s="100" t="s">
        <v>3402</v>
      </c>
      <c r="G62" s="101" t="s">
        <v>3210</v>
      </c>
      <c r="H62" s="9" t="s">
        <v>3408</v>
      </c>
      <c r="I62" s="66"/>
      <c r="J62" s="104" t="s">
        <v>3409</v>
      </c>
      <c r="K62" s="66"/>
      <c r="L62" s="66"/>
      <c r="M62" s="66"/>
      <c r="N62" s="66"/>
      <c r="O62" s="66"/>
      <c r="P62" s="66"/>
      <c r="Q62" s="66"/>
      <c r="R62" s="66"/>
      <c r="S62" s="66"/>
      <c r="T62" s="66"/>
      <c r="U62" s="66"/>
      <c r="V62" s="66"/>
      <c r="W62" s="66"/>
      <c r="X62" s="66"/>
      <c r="Y62" s="66"/>
      <c r="Z62" s="66"/>
    </row>
    <row r="63" ht="70.5" customHeight="1">
      <c r="A63" s="9" t="s">
        <v>3288</v>
      </c>
      <c r="B63" s="24" t="s">
        <v>3400</v>
      </c>
      <c r="C63" s="23"/>
      <c r="D63" s="23"/>
      <c r="E63" s="43" t="s">
        <v>3401</v>
      </c>
      <c r="F63" s="100" t="s">
        <v>3402</v>
      </c>
      <c r="G63" s="101" t="s">
        <v>3210</v>
      </c>
      <c r="H63" s="9" t="s">
        <v>3410</v>
      </c>
      <c r="I63" s="66"/>
      <c r="J63" s="104" t="s">
        <v>3411</v>
      </c>
      <c r="K63" s="66"/>
      <c r="L63" s="66"/>
      <c r="M63" s="66"/>
      <c r="N63" s="66"/>
      <c r="O63" s="66"/>
      <c r="P63" s="66"/>
      <c r="Q63" s="66"/>
      <c r="R63" s="66"/>
      <c r="S63" s="66"/>
      <c r="T63" s="66"/>
      <c r="U63" s="66"/>
      <c r="V63" s="66"/>
      <c r="W63" s="66"/>
      <c r="X63" s="66"/>
      <c r="Y63" s="66"/>
      <c r="Z63" s="66"/>
    </row>
    <row r="64" ht="70.5" customHeight="1">
      <c r="A64" s="9" t="s">
        <v>3288</v>
      </c>
      <c r="B64" s="24" t="s">
        <v>3400</v>
      </c>
      <c r="C64" s="23"/>
      <c r="D64" s="23"/>
      <c r="E64" s="43" t="s">
        <v>3401</v>
      </c>
      <c r="F64" s="100" t="s">
        <v>3402</v>
      </c>
      <c r="G64" s="101" t="s">
        <v>3210</v>
      </c>
      <c r="H64" s="9" t="s">
        <v>3412</v>
      </c>
      <c r="I64" s="66"/>
      <c r="J64" s="104" t="s">
        <v>3413</v>
      </c>
      <c r="K64" s="66"/>
      <c r="L64" s="66"/>
      <c r="M64" s="66"/>
      <c r="N64" s="66"/>
      <c r="O64" s="66"/>
      <c r="P64" s="66"/>
      <c r="Q64" s="66"/>
      <c r="R64" s="66"/>
      <c r="S64" s="66"/>
      <c r="T64" s="66"/>
      <c r="U64" s="66"/>
      <c r="V64" s="66"/>
      <c r="W64" s="66"/>
      <c r="X64" s="66"/>
      <c r="Y64" s="66"/>
      <c r="Z64" s="66"/>
    </row>
    <row r="65" ht="70.5" customHeight="1">
      <c r="A65" s="9" t="s">
        <v>3414</v>
      </c>
      <c r="B65" s="24" t="s">
        <v>3415</v>
      </c>
      <c r="C65" s="23"/>
      <c r="D65" s="23"/>
      <c r="E65" s="43" t="s">
        <v>3416</v>
      </c>
      <c r="F65" s="100"/>
      <c r="G65" s="101" t="s">
        <v>3210</v>
      </c>
      <c r="H65" s="9" t="s">
        <v>3417</v>
      </c>
      <c r="I65" s="66"/>
      <c r="J65" s="104" t="s">
        <v>3418</v>
      </c>
      <c r="K65" s="66"/>
      <c r="L65" s="66"/>
      <c r="M65" s="66"/>
      <c r="N65" s="66"/>
      <c r="O65" s="66"/>
      <c r="P65" s="66"/>
      <c r="Q65" s="66"/>
      <c r="R65" s="66"/>
      <c r="S65" s="66"/>
      <c r="T65" s="66"/>
      <c r="U65" s="66"/>
      <c r="V65" s="66"/>
      <c r="W65" s="66"/>
      <c r="X65" s="66"/>
      <c r="Y65" s="66"/>
      <c r="Z65" s="66"/>
    </row>
    <row r="66" ht="70.5" customHeight="1">
      <c r="A66" s="9" t="s">
        <v>3414</v>
      </c>
      <c r="B66" s="24" t="s">
        <v>3415</v>
      </c>
      <c r="C66" s="23"/>
      <c r="D66" s="23"/>
      <c r="E66" s="43" t="s">
        <v>3416</v>
      </c>
      <c r="F66" s="100"/>
      <c r="G66" s="101" t="s">
        <v>3210</v>
      </c>
      <c r="H66" s="9" t="s">
        <v>3419</v>
      </c>
      <c r="I66" s="66"/>
      <c r="J66" s="104" t="s">
        <v>3420</v>
      </c>
      <c r="K66" s="66"/>
      <c r="L66" s="66"/>
      <c r="M66" s="66"/>
      <c r="N66" s="66"/>
      <c r="O66" s="66"/>
      <c r="P66" s="66"/>
      <c r="Q66" s="66"/>
      <c r="R66" s="66"/>
      <c r="S66" s="66"/>
      <c r="T66" s="66"/>
      <c r="U66" s="66"/>
      <c r="V66" s="66"/>
      <c r="W66" s="66"/>
      <c r="X66" s="66"/>
      <c r="Y66" s="66"/>
      <c r="Z66" s="66"/>
    </row>
    <row r="67" ht="70.5" customHeight="1">
      <c r="A67" s="9" t="s">
        <v>3414</v>
      </c>
      <c r="B67" s="24" t="s">
        <v>3415</v>
      </c>
      <c r="C67" s="23"/>
      <c r="D67" s="23"/>
      <c r="E67" s="43" t="s">
        <v>3416</v>
      </c>
      <c r="F67" s="100"/>
      <c r="G67" s="101" t="s">
        <v>3210</v>
      </c>
      <c r="H67" s="9" t="s">
        <v>3421</v>
      </c>
      <c r="I67" s="66"/>
      <c r="J67" s="104" t="s">
        <v>3422</v>
      </c>
      <c r="K67" s="66"/>
      <c r="L67" s="66"/>
      <c r="M67" s="66"/>
      <c r="N67" s="66"/>
      <c r="O67" s="66"/>
      <c r="P67" s="66"/>
      <c r="Q67" s="66"/>
      <c r="R67" s="66"/>
      <c r="S67" s="66"/>
      <c r="T67" s="66"/>
      <c r="U67" s="66"/>
      <c r="V67" s="66"/>
      <c r="W67" s="66"/>
      <c r="X67" s="66"/>
      <c r="Y67" s="66"/>
      <c r="Z67" s="66"/>
    </row>
    <row r="68" ht="70.5" customHeight="1">
      <c r="A68" s="9" t="s">
        <v>3414</v>
      </c>
      <c r="B68" s="24" t="s">
        <v>3415</v>
      </c>
      <c r="C68" s="23"/>
      <c r="D68" s="23"/>
      <c r="E68" s="43" t="s">
        <v>3416</v>
      </c>
      <c r="F68" s="100"/>
      <c r="G68" s="101" t="s">
        <v>3210</v>
      </c>
      <c r="H68" s="9" t="s">
        <v>3423</v>
      </c>
      <c r="I68" s="66"/>
      <c r="J68" s="104" t="s">
        <v>3424</v>
      </c>
      <c r="K68" s="66"/>
      <c r="L68" s="66"/>
      <c r="M68" s="66"/>
      <c r="N68" s="66"/>
      <c r="O68" s="66"/>
      <c r="P68" s="66"/>
      <c r="Q68" s="66"/>
      <c r="R68" s="66"/>
      <c r="S68" s="66"/>
      <c r="T68" s="66"/>
      <c r="U68" s="66"/>
      <c r="V68" s="66"/>
      <c r="W68" s="66"/>
      <c r="X68" s="66"/>
      <c r="Y68" s="66"/>
      <c r="Z68" s="66"/>
    </row>
    <row r="69">
      <c r="A69" s="9" t="s">
        <v>3425</v>
      </c>
      <c r="B69" s="24" t="s">
        <v>3426</v>
      </c>
      <c r="C69" s="23"/>
      <c r="D69" s="23"/>
      <c r="E69" s="43" t="s">
        <v>3427</v>
      </c>
      <c r="F69" s="100" t="s">
        <v>3428</v>
      </c>
      <c r="G69" s="101" t="s">
        <v>3210</v>
      </c>
      <c r="H69" s="9" t="s">
        <v>3429</v>
      </c>
      <c r="I69" s="66"/>
      <c r="J69" s="104" t="s">
        <v>3430</v>
      </c>
      <c r="K69" s="66"/>
      <c r="L69" s="66"/>
      <c r="M69" s="66"/>
      <c r="N69" s="66"/>
      <c r="O69" s="66"/>
      <c r="P69" s="66"/>
      <c r="Q69" s="66"/>
      <c r="R69" s="66"/>
      <c r="S69" s="66"/>
      <c r="T69" s="66"/>
      <c r="U69" s="66"/>
      <c r="V69" s="66"/>
      <c r="W69" s="66"/>
      <c r="X69" s="66"/>
      <c r="Y69" s="66"/>
      <c r="Z69" s="66"/>
    </row>
    <row r="70">
      <c r="A70" s="9" t="s">
        <v>3425</v>
      </c>
      <c r="B70" s="24" t="s">
        <v>3426</v>
      </c>
      <c r="C70" s="23"/>
      <c r="D70" s="23"/>
      <c r="E70" s="43" t="s">
        <v>3427</v>
      </c>
      <c r="F70" s="100" t="s">
        <v>3428</v>
      </c>
      <c r="G70" s="101" t="s">
        <v>3210</v>
      </c>
      <c r="H70" s="9" t="s">
        <v>3431</v>
      </c>
      <c r="I70" s="66"/>
      <c r="J70" s="104" t="s">
        <v>3432</v>
      </c>
      <c r="K70" s="66"/>
      <c r="L70" s="66"/>
      <c r="M70" s="66"/>
      <c r="N70" s="66"/>
      <c r="O70" s="66"/>
      <c r="P70" s="66"/>
      <c r="Q70" s="66"/>
      <c r="R70" s="66"/>
      <c r="S70" s="66"/>
      <c r="T70" s="66"/>
      <c r="U70" s="66"/>
      <c r="V70" s="66"/>
      <c r="W70" s="66"/>
      <c r="X70" s="66"/>
      <c r="Y70" s="66"/>
      <c r="Z70" s="66"/>
    </row>
    <row r="71">
      <c r="A71" s="9" t="s">
        <v>3425</v>
      </c>
      <c r="B71" s="24" t="s">
        <v>3426</v>
      </c>
      <c r="C71" s="23"/>
      <c r="D71" s="23"/>
      <c r="E71" s="43" t="s">
        <v>3427</v>
      </c>
      <c r="F71" s="100" t="s">
        <v>3433</v>
      </c>
      <c r="G71" s="101" t="s">
        <v>3210</v>
      </c>
      <c r="H71" s="9" t="s">
        <v>3434</v>
      </c>
      <c r="I71" s="66"/>
      <c r="J71" s="104" t="s">
        <v>3435</v>
      </c>
      <c r="K71" s="66"/>
      <c r="L71" s="66"/>
      <c r="M71" s="66"/>
      <c r="N71" s="66"/>
      <c r="O71" s="66"/>
      <c r="P71" s="66"/>
      <c r="Q71" s="66"/>
      <c r="R71" s="66"/>
      <c r="S71" s="66"/>
      <c r="T71" s="66"/>
      <c r="U71" s="66"/>
      <c r="V71" s="66"/>
      <c r="W71" s="66"/>
      <c r="X71" s="66"/>
      <c r="Y71" s="66"/>
      <c r="Z71" s="66"/>
    </row>
    <row r="72">
      <c r="A72" s="9" t="s">
        <v>3425</v>
      </c>
      <c r="B72" s="24" t="s">
        <v>3426</v>
      </c>
      <c r="C72" s="23"/>
      <c r="D72" s="23"/>
      <c r="E72" s="43" t="s">
        <v>3427</v>
      </c>
      <c r="F72" s="100" t="s">
        <v>3433</v>
      </c>
      <c r="G72" s="101" t="s">
        <v>3210</v>
      </c>
      <c r="H72" s="9" t="s">
        <v>3436</v>
      </c>
      <c r="I72" s="66"/>
      <c r="J72" s="104" t="s">
        <v>3437</v>
      </c>
      <c r="K72" s="66"/>
      <c r="L72" s="66"/>
      <c r="M72" s="66"/>
      <c r="N72" s="66"/>
      <c r="O72" s="66"/>
      <c r="P72" s="66"/>
      <c r="Q72" s="66"/>
      <c r="R72" s="66"/>
      <c r="S72" s="66"/>
      <c r="T72" s="66"/>
      <c r="U72" s="66"/>
      <c r="V72" s="66"/>
      <c r="W72" s="66"/>
      <c r="X72" s="66"/>
      <c r="Y72" s="66"/>
      <c r="Z72" s="66"/>
    </row>
    <row r="73">
      <c r="A73" s="9" t="s">
        <v>3425</v>
      </c>
      <c r="B73" s="24" t="s">
        <v>3426</v>
      </c>
      <c r="C73" s="23"/>
      <c r="D73" s="23"/>
      <c r="E73" s="43" t="s">
        <v>3427</v>
      </c>
      <c r="F73" s="100" t="s">
        <v>3438</v>
      </c>
      <c r="G73" s="101" t="s">
        <v>3210</v>
      </c>
      <c r="H73" s="9" t="s">
        <v>3439</v>
      </c>
      <c r="I73" s="66"/>
      <c r="J73" s="104" t="s">
        <v>3440</v>
      </c>
      <c r="K73" s="66"/>
      <c r="L73" s="66"/>
      <c r="M73" s="66"/>
      <c r="N73" s="66"/>
      <c r="O73" s="66"/>
      <c r="P73" s="66"/>
      <c r="Q73" s="66"/>
      <c r="R73" s="66"/>
      <c r="S73" s="66"/>
      <c r="T73" s="66"/>
      <c r="U73" s="66"/>
      <c r="V73" s="66"/>
      <c r="W73" s="66"/>
      <c r="X73" s="66"/>
      <c r="Y73" s="66"/>
      <c r="Z73" s="66"/>
    </row>
    <row r="74">
      <c r="A74" s="9" t="s">
        <v>3425</v>
      </c>
      <c r="B74" s="24" t="s">
        <v>3426</v>
      </c>
      <c r="C74" s="23"/>
      <c r="D74" s="23"/>
      <c r="E74" s="43" t="s">
        <v>3427</v>
      </c>
      <c r="F74" s="100" t="s">
        <v>3438</v>
      </c>
      <c r="G74" s="101" t="s">
        <v>3210</v>
      </c>
      <c r="H74" s="9" t="s">
        <v>3441</v>
      </c>
      <c r="I74" s="66"/>
      <c r="J74" s="103" t="s">
        <v>3442</v>
      </c>
      <c r="K74" s="66"/>
      <c r="L74" s="66"/>
      <c r="M74" s="66"/>
      <c r="N74" s="66"/>
      <c r="O74" s="66"/>
      <c r="P74" s="66"/>
      <c r="Q74" s="66"/>
      <c r="R74" s="66"/>
      <c r="S74" s="66"/>
      <c r="T74" s="66"/>
      <c r="U74" s="66"/>
      <c r="V74" s="66"/>
      <c r="W74" s="66"/>
      <c r="X74" s="66"/>
      <c r="Y74" s="66"/>
      <c r="Z74" s="66"/>
    </row>
    <row r="75">
      <c r="A75" s="9" t="s">
        <v>3443</v>
      </c>
      <c r="B75" s="24" t="s">
        <v>3444</v>
      </c>
      <c r="C75" s="23"/>
      <c r="D75" s="23"/>
      <c r="E75" s="43" t="s">
        <v>3445</v>
      </c>
      <c r="F75" s="100" t="s">
        <v>3446</v>
      </c>
      <c r="G75" s="101" t="s">
        <v>3210</v>
      </c>
      <c r="H75" s="9" t="s">
        <v>3447</v>
      </c>
      <c r="I75" s="66"/>
      <c r="J75" s="103" t="s">
        <v>3448</v>
      </c>
      <c r="K75" s="66"/>
      <c r="L75" s="66"/>
      <c r="M75" s="66"/>
      <c r="N75" s="66"/>
      <c r="O75" s="66"/>
      <c r="P75" s="66"/>
      <c r="Q75" s="66"/>
      <c r="R75" s="66"/>
      <c r="S75" s="66"/>
      <c r="T75" s="66"/>
      <c r="U75" s="66"/>
      <c r="V75" s="66"/>
      <c r="W75" s="66"/>
      <c r="X75" s="66"/>
      <c r="Y75" s="66"/>
      <c r="Z75" s="66"/>
    </row>
    <row r="76">
      <c r="A76" s="107">
        <v>44683.0</v>
      </c>
      <c r="B76" s="24" t="s">
        <v>3449</v>
      </c>
      <c r="C76" s="108"/>
      <c r="D76" s="108"/>
      <c r="E76" s="43" t="s">
        <v>3450</v>
      </c>
      <c r="F76" s="109" t="s">
        <v>3451</v>
      </c>
      <c r="G76" s="101" t="s">
        <v>3210</v>
      </c>
      <c r="H76" s="9" t="s">
        <v>3452</v>
      </c>
      <c r="I76" s="66"/>
      <c r="J76" s="104" t="s">
        <v>3453</v>
      </c>
      <c r="K76" s="66"/>
      <c r="L76" s="66"/>
      <c r="M76" s="66"/>
      <c r="N76" s="66"/>
      <c r="O76" s="66"/>
      <c r="P76" s="66"/>
      <c r="Q76" s="66"/>
      <c r="R76" s="66"/>
      <c r="S76" s="66"/>
      <c r="T76" s="66"/>
      <c r="U76" s="66"/>
      <c r="V76" s="66"/>
      <c r="W76" s="66"/>
      <c r="X76" s="66"/>
      <c r="Y76" s="66"/>
      <c r="Z76" s="66"/>
    </row>
    <row r="77">
      <c r="A77" s="107">
        <v>44683.0</v>
      </c>
      <c r="B77" s="24" t="s">
        <v>3449</v>
      </c>
      <c r="C77" s="108"/>
      <c r="D77" s="108"/>
      <c r="E77" s="43" t="s">
        <v>3450</v>
      </c>
      <c r="F77" s="109" t="s">
        <v>3454</v>
      </c>
      <c r="G77" s="101" t="s">
        <v>3210</v>
      </c>
      <c r="H77" s="9" t="s">
        <v>3455</v>
      </c>
      <c r="I77" s="66"/>
      <c r="J77" s="104" t="s">
        <v>3456</v>
      </c>
      <c r="K77" s="66"/>
      <c r="L77" s="66"/>
      <c r="M77" s="66"/>
      <c r="N77" s="66"/>
      <c r="O77" s="66"/>
      <c r="P77" s="66"/>
      <c r="Q77" s="66"/>
      <c r="R77" s="66"/>
      <c r="S77" s="66"/>
      <c r="T77" s="66"/>
      <c r="U77" s="66"/>
      <c r="V77" s="66"/>
      <c r="W77" s="66"/>
      <c r="X77" s="66"/>
      <c r="Y77" s="66"/>
      <c r="Z77" s="66"/>
    </row>
    <row r="78">
      <c r="A78" s="107">
        <v>44714.0</v>
      </c>
      <c r="B78" s="24" t="s">
        <v>3457</v>
      </c>
      <c r="C78" s="77"/>
      <c r="D78" s="108"/>
      <c r="E78" s="43" t="s">
        <v>3458</v>
      </c>
      <c r="F78" s="109" t="s">
        <v>3459</v>
      </c>
      <c r="G78" s="101" t="s">
        <v>3210</v>
      </c>
      <c r="H78" s="9" t="s">
        <v>3460</v>
      </c>
      <c r="I78" s="66"/>
      <c r="J78" s="104" t="s">
        <v>3461</v>
      </c>
      <c r="K78" s="66"/>
      <c r="L78" s="66"/>
      <c r="M78" s="66"/>
      <c r="N78" s="66"/>
      <c r="O78" s="66"/>
      <c r="P78" s="66"/>
      <c r="Q78" s="66"/>
      <c r="R78" s="66"/>
      <c r="S78" s="66"/>
      <c r="T78" s="66"/>
      <c r="U78" s="66"/>
      <c r="V78" s="66"/>
      <c r="W78" s="66"/>
      <c r="X78" s="66"/>
      <c r="Y78" s="66"/>
      <c r="Z78" s="66"/>
    </row>
    <row r="79">
      <c r="A79" s="107">
        <v>44714.0</v>
      </c>
      <c r="B79" s="24" t="s">
        <v>3457</v>
      </c>
      <c r="C79" s="77"/>
      <c r="D79" s="108"/>
      <c r="E79" s="43" t="s">
        <v>3458</v>
      </c>
      <c r="F79" s="109" t="s">
        <v>3462</v>
      </c>
      <c r="G79" s="101" t="s">
        <v>3210</v>
      </c>
      <c r="H79" s="9" t="s">
        <v>3463</v>
      </c>
      <c r="I79" s="66"/>
      <c r="J79" s="104" t="s">
        <v>3464</v>
      </c>
      <c r="K79" s="66"/>
      <c r="L79" s="66"/>
      <c r="M79" s="66"/>
      <c r="N79" s="66"/>
      <c r="O79" s="66"/>
      <c r="P79" s="66"/>
      <c r="Q79" s="66"/>
      <c r="R79" s="66"/>
      <c r="S79" s="66"/>
      <c r="T79" s="66"/>
      <c r="U79" s="66"/>
      <c r="V79" s="66"/>
      <c r="W79" s="66"/>
      <c r="X79" s="66"/>
      <c r="Y79" s="66"/>
      <c r="Z79" s="66"/>
    </row>
    <row r="80">
      <c r="A80" s="107">
        <v>44715.0</v>
      </c>
      <c r="B80" s="24" t="s">
        <v>3465</v>
      </c>
      <c r="C80" s="77"/>
      <c r="D80" s="77"/>
      <c r="E80" s="43" t="s">
        <v>3466</v>
      </c>
      <c r="F80" s="109" t="s">
        <v>3467</v>
      </c>
      <c r="G80" s="101" t="s">
        <v>3210</v>
      </c>
      <c r="H80" s="9" t="s">
        <v>3468</v>
      </c>
      <c r="I80" s="66"/>
      <c r="J80" s="104" t="s">
        <v>3469</v>
      </c>
      <c r="K80" s="66"/>
      <c r="L80" s="66"/>
      <c r="M80" s="66"/>
      <c r="N80" s="66"/>
      <c r="O80" s="66"/>
      <c r="P80" s="66"/>
      <c r="Q80" s="66"/>
      <c r="R80" s="66"/>
      <c r="S80" s="66"/>
      <c r="T80" s="66"/>
      <c r="U80" s="66"/>
      <c r="V80" s="66"/>
      <c r="W80" s="66"/>
      <c r="X80" s="66"/>
      <c r="Y80" s="66"/>
      <c r="Z80" s="66"/>
    </row>
    <row r="81">
      <c r="A81" s="107">
        <v>44715.0</v>
      </c>
      <c r="B81" s="24" t="s">
        <v>3465</v>
      </c>
      <c r="C81" s="77"/>
      <c r="D81" s="77"/>
      <c r="E81" s="43" t="s">
        <v>3466</v>
      </c>
      <c r="F81" s="109" t="s">
        <v>3470</v>
      </c>
      <c r="G81" s="101" t="s">
        <v>3210</v>
      </c>
      <c r="H81" s="9" t="s">
        <v>3471</v>
      </c>
      <c r="I81" s="66"/>
      <c r="J81" s="104" t="s">
        <v>3472</v>
      </c>
      <c r="K81" s="66"/>
      <c r="L81" s="66"/>
      <c r="M81" s="66"/>
      <c r="N81" s="66"/>
      <c r="O81" s="66"/>
      <c r="P81" s="66"/>
      <c r="Q81" s="66"/>
      <c r="R81" s="66"/>
      <c r="S81" s="66"/>
      <c r="T81" s="66"/>
      <c r="U81" s="66"/>
      <c r="V81" s="66"/>
      <c r="W81" s="66"/>
      <c r="X81" s="66"/>
      <c r="Y81" s="66"/>
      <c r="Z81" s="66"/>
    </row>
    <row r="82">
      <c r="A82" s="110">
        <v>44811.0</v>
      </c>
      <c r="B82" s="9" t="s">
        <v>3473</v>
      </c>
      <c r="C82" s="77"/>
      <c r="D82" s="77"/>
      <c r="E82" s="43"/>
      <c r="F82" s="111" t="s">
        <v>3474</v>
      </c>
      <c r="G82" s="101" t="s">
        <v>3210</v>
      </c>
      <c r="H82" s="9" t="s">
        <v>3475</v>
      </c>
      <c r="I82" s="66"/>
      <c r="J82" s="104" t="s">
        <v>3476</v>
      </c>
      <c r="K82" s="66"/>
      <c r="L82" s="66"/>
      <c r="M82" s="66"/>
      <c r="N82" s="66"/>
      <c r="O82" s="66"/>
      <c r="P82" s="66"/>
      <c r="Q82" s="66"/>
      <c r="R82" s="66"/>
      <c r="S82" s="66"/>
      <c r="T82" s="66"/>
      <c r="U82" s="66"/>
      <c r="V82" s="66"/>
      <c r="W82" s="66"/>
      <c r="X82" s="66"/>
      <c r="Y82" s="66"/>
      <c r="Z82" s="66"/>
    </row>
    <row r="83">
      <c r="A83" s="110">
        <v>44811.0</v>
      </c>
      <c r="B83" s="9" t="s">
        <v>3473</v>
      </c>
      <c r="C83" s="77"/>
      <c r="D83" s="77"/>
      <c r="E83" s="43"/>
      <c r="F83" s="111" t="s">
        <v>3477</v>
      </c>
      <c r="G83" s="101" t="s">
        <v>3210</v>
      </c>
      <c r="H83" s="9" t="s">
        <v>3478</v>
      </c>
      <c r="I83" s="66"/>
      <c r="J83" s="103" t="s">
        <v>3479</v>
      </c>
      <c r="K83" s="66"/>
      <c r="L83" s="66"/>
      <c r="M83" s="66"/>
      <c r="N83" s="66"/>
      <c r="O83" s="66"/>
      <c r="P83" s="66"/>
      <c r="Q83" s="66"/>
      <c r="R83" s="66"/>
      <c r="S83" s="66"/>
      <c r="T83" s="66"/>
      <c r="U83" s="66"/>
      <c r="V83" s="66"/>
      <c r="W83" s="66"/>
      <c r="X83" s="66"/>
      <c r="Y83" s="66"/>
      <c r="Z83" s="66"/>
    </row>
    <row r="84">
      <c r="A84" s="110">
        <v>44746.0</v>
      </c>
      <c r="B84" s="9" t="s">
        <v>3480</v>
      </c>
      <c r="C84" s="77"/>
      <c r="D84" s="77"/>
      <c r="E84" s="43"/>
      <c r="F84" s="111" t="s">
        <v>3481</v>
      </c>
      <c r="G84" s="101" t="s">
        <v>3210</v>
      </c>
      <c r="H84" s="9" t="s">
        <v>3482</v>
      </c>
      <c r="I84" s="66"/>
      <c r="J84" s="104" t="s">
        <v>3483</v>
      </c>
      <c r="K84" s="66"/>
      <c r="L84" s="66"/>
      <c r="M84" s="66"/>
      <c r="N84" s="66"/>
      <c r="O84" s="66"/>
      <c r="P84" s="66"/>
      <c r="Q84" s="66"/>
      <c r="R84" s="66"/>
      <c r="S84" s="66"/>
      <c r="T84" s="66"/>
      <c r="U84" s="66"/>
      <c r="V84" s="66"/>
      <c r="W84" s="66"/>
      <c r="X84" s="66"/>
      <c r="Y84" s="66"/>
      <c r="Z84" s="66"/>
    </row>
    <row r="85">
      <c r="A85" s="110">
        <v>44746.0</v>
      </c>
      <c r="B85" s="9" t="s">
        <v>3480</v>
      </c>
      <c r="C85" s="77"/>
      <c r="D85" s="77"/>
      <c r="E85" s="43"/>
      <c r="F85" s="111" t="s">
        <v>3484</v>
      </c>
      <c r="G85" s="101" t="s">
        <v>3210</v>
      </c>
      <c r="H85" s="9" t="s">
        <v>3485</v>
      </c>
      <c r="I85" s="66"/>
      <c r="J85" s="104" t="s">
        <v>3486</v>
      </c>
      <c r="K85" s="66"/>
      <c r="L85" s="66"/>
      <c r="M85" s="66"/>
      <c r="N85" s="66"/>
      <c r="O85" s="66"/>
      <c r="P85" s="66"/>
      <c r="Q85" s="66"/>
      <c r="R85" s="66"/>
      <c r="S85" s="66"/>
      <c r="T85" s="66"/>
      <c r="U85" s="66"/>
      <c r="V85" s="66"/>
      <c r="W85" s="66"/>
      <c r="X85" s="66"/>
      <c r="Y85" s="66"/>
      <c r="Z85" s="66"/>
    </row>
    <row r="86" ht="65.25" customHeight="1">
      <c r="A86" s="110">
        <v>44837.0</v>
      </c>
      <c r="B86" s="9" t="s">
        <v>3487</v>
      </c>
      <c r="C86" s="77"/>
      <c r="D86" s="77"/>
      <c r="E86" s="9" t="s">
        <v>3488</v>
      </c>
      <c r="F86" s="111" t="s">
        <v>3489</v>
      </c>
      <c r="G86" s="101" t="s">
        <v>3210</v>
      </c>
      <c r="H86" s="112" t="s">
        <v>3490</v>
      </c>
      <c r="I86" s="66"/>
      <c r="J86" s="103" t="s">
        <v>3491</v>
      </c>
      <c r="K86" s="66"/>
      <c r="L86" s="66"/>
      <c r="M86" s="66"/>
      <c r="N86" s="66"/>
      <c r="O86" s="66"/>
      <c r="P86" s="66"/>
      <c r="Q86" s="66"/>
      <c r="R86" s="66"/>
      <c r="S86" s="66"/>
      <c r="T86" s="66"/>
      <c r="U86" s="66"/>
      <c r="V86" s="66"/>
      <c r="W86" s="66"/>
      <c r="X86" s="66"/>
      <c r="Y86" s="66"/>
      <c r="Z86" s="66"/>
    </row>
    <row r="87" ht="57.75" customHeight="1">
      <c r="A87" s="110">
        <v>44903.0</v>
      </c>
      <c r="B87" s="9" t="s">
        <v>3492</v>
      </c>
      <c r="C87" s="77"/>
      <c r="D87" s="77"/>
      <c r="E87" s="9" t="s">
        <v>3493</v>
      </c>
      <c r="F87" s="111" t="s">
        <v>3489</v>
      </c>
      <c r="G87" s="101" t="s">
        <v>3210</v>
      </c>
      <c r="H87" s="112" t="s">
        <v>3494</v>
      </c>
      <c r="I87" s="66"/>
      <c r="J87" s="103" t="s">
        <v>3495</v>
      </c>
      <c r="K87" s="66"/>
      <c r="L87" s="66"/>
      <c r="M87" s="66"/>
      <c r="N87" s="66"/>
      <c r="O87" s="66"/>
      <c r="P87" s="66"/>
      <c r="Q87" s="66"/>
      <c r="R87" s="66"/>
      <c r="S87" s="66"/>
      <c r="T87" s="66"/>
      <c r="U87" s="66"/>
      <c r="V87" s="66"/>
      <c r="W87" s="66"/>
      <c r="X87" s="66"/>
      <c r="Y87" s="66"/>
      <c r="Z87" s="66"/>
    </row>
    <row r="88" ht="53.25" customHeight="1">
      <c r="A88" s="110">
        <v>44838.0</v>
      </c>
      <c r="B88" s="9" t="s">
        <v>3496</v>
      </c>
      <c r="C88" s="77"/>
      <c r="D88" s="77"/>
      <c r="E88" s="9" t="s">
        <v>3497</v>
      </c>
      <c r="F88" s="111" t="s">
        <v>3489</v>
      </c>
      <c r="G88" s="101" t="s">
        <v>3210</v>
      </c>
      <c r="H88" s="112" t="s">
        <v>3498</v>
      </c>
      <c r="I88" s="66"/>
      <c r="J88" s="103" t="s">
        <v>3499</v>
      </c>
      <c r="K88" s="66"/>
      <c r="L88" s="66"/>
      <c r="M88" s="66"/>
      <c r="N88" s="66"/>
      <c r="O88" s="66"/>
      <c r="P88" s="66"/>
      <c r="Q88" s="66"/>
      <c r="R88" s="66"/>
      <c r="S88" s="66"/>
      <c r="T88" s="66"/>
      <c r="U88" s="66"/>
      <c r="V88" s="66"/>
      <c r="W88" s="66"/>
      <c r="X88" s="66"/>
      <c r="Y88" s="66"/>
      <c r="Z88" s="66"/>
    </row>
    <row r="89">
      <c r="A89" s="110">
        <v>44778.0</v>
      </c>
      <c r="B89" s="9" t="s">
        <v>3500</v>
      </c>
      <c r="C89" s="77"/>
      <c r="D89" s="77"/>
      <c r="E89" s="43"/>
      <c r="F89" s="111" t="s">
        <v>3501</v>
      </c>
      <c r="G89" s="101" t="s">
        <v>3210</v>
      </c>
      <c r="H89" s="112" t="s">
        <v>3502</v>
      </c>
      <c r="I89" s="66"/>
      <c r="J89" s="103" t="s">
        <v>3503</v>
      </c>
      <c r="K89" s="66"/>
      <c r="L89" s="66"/>
      <c r="M89" s="66"/>
      <c r="N89" s="66"/>
      <c r="O89" s="66"/>
      <c r="P89" s="66"/>
      <c r="Q89" s="66"/>
      <c r="R89" s="66"/>
      <c r="S89" s="66"/>
      <c r="T89" s="66"/>
      <c r="U89" s="66"/>
      <c r="V89" s="66"/>
      <c r="W89" s="66"/>
      <c r="X89" s="66"/>
      <c r="Y89" s="66"/>
      <c r="Z89" s="66"/>
    </row>
    <row r="90">
      <c r="A90" s="110">
        <v>44714.0</v>
      </c>
      <c r="B90" s="9" t="s">
        <v>3504</v>
      </c>
      <c r="C90" s="77"/>
      <c r="D90" s="77"/>
      <c r="E90" s="43"/>
      <c r="F90" s="111" t="s">
        <v>3505</v>
      </c>
      <c r="G90" s="101" t="s">
        <v>3210</v>
      </c>
      <c r="H90" s="112" t="s">
        <v>3506</v>
      </c>
      <c r="I90" s="66"/>
      <c r="J90" s="103" t="s">
        <v>3507</v>
      </c>
      <c r="K90" s="66"/>
      <c r="L90" s="66"/>
      <c r="M90" s="66"/>
      <c r="N90" s="66"/>
      <c r="O90" s="66"/>
      <c r="P90" s="66"/>
      <c r="Q90" s="66"/>
      <c r="R90" s="66"/>
      <c r="S90" s="66"/>
      <c r="T90" s="66"/>
      <c r="U90" s="66"/>
      <c r="V90" s="66"/>
      <c r="W90" s="66"/>
      <c r="X90" s="66"/>
      <c r="Y90" s="66"/>
      <c r="Z90" s="66"/>
    </row>
    <row r="91">
      <c r="A91" s="24" t="s">
        <v>3508</v>
      </c>
      <c r="B91" s="24" t="s">
        <v>3509</v>
      </c>
      <c r="C91" s="77"/>
      <c r="D91" s="108"/>
      <c r="E91" s="9" t="s">
        <v>3510</v>
      </c>
      <c r="F91" s="23" t="s">
        <v>3511</v>
      </c>
      <c r="G91" s="101" t="s">
        <v>3210</v>
      </c>
      <c r="H91" s="9" t="s">
        <v>3512</v>
      </c>
      <c r="I91" s="66"/>
      <c r="J91" s="103" t="s">
        <v>3513</v>
      </c>
      <c r="K91" s="66"/>
      <c r="L91" s="66"/>
      <c r="M91" s="66"/>
      <c r="N91" s="66"/>
      <c r="O91" s="66"/>
      <c r="P91" s="66"/>
      <c r="Q91" s="66"/>
      <c r="R91" s="66"/>
      <c r="S91" s="66"/>
      <c r="T91" s="66"/>
      <c r="U91" s="66"/>
      <c r="V91" s="66"/>
      <c r="W91" s="66"/>
      <c r="X91" s="66"/>
      <c r="Y91" s="66"/>
      <c r="Z91" s="66"/>
    </row>
    <row r="92">
      <c r="A92" s="24" t="s">
        <v>3514</v>
      </c>
      <c r="B92" s="24" t="s">
        <v>3515</v>
      </c>
      <c r="C92" s="43"/>
      <c r="D92" s="24"/>
      <c r="E92" s="9" t="s">
        <v>3516</v>
      </c>
      <c r="F92" s="113">
        <v>0.3020833333333333</v>
      </c>
      <c r="G92" s="101" t="s">
        <v>3210</v>
      </c>
      <c r="H92" s="9" t="s">
        <v>3517</v>
      </c>
      <c r="I92" s="66"/>
      <c r="J92" s="104" t="s">
        <v>3518</v>
      </c>
      <c r="K92" s="66"/>
      <c r="L92" s="66"/>
      <c r="M92" s="66"/>
      <c r="N92" s="66"/>
      <c r="O92" s="66"/>
      <c r="P92" s="66"/>
      <c r="Q92" s="66"/>
      <c r="R92" s="66"/>
      <c r="S92" s="66"/>
      <c r="T92" s="66"/>
      <c r="U92" s="66"/>
      <c r="V92" s="66"/>
      <c r="W92" s="66"/>
      <c r="X92" s="66"/>
      <c r="Y92" s="66"/>
      <c r="Z92" s="66"/>
    </row>
    <row r="93">
      <c r="A93" s="24" t="s">
        <v>3514</v>
      </c>
      <c r="B93" s="24" t="s">
        <v>3515</v>
      </c>
      <c r="C93" s="43"/>
      <c r="D93" s="24"/>
      <c r="E93" s="9" t="s">
        <v>3516</v>
      </c>
      <c r="F93" s="113">
        <v>0.4444444444444444</v>
      </c>
      <c r="G93" s="101" t="s">
        <v>3210</v>
      </c>
      <c r="H93" s="9" t="s">
        <v>3519</v>
      </c>
      <c r="I93" s="66"/>
      <c r="J93" s="104" t="s">
        <v>3520</v>
      </c>
      <c r="K93" s="66"/>
      <c r="L93" s="66"/>
      <c r="M93" s="66"/>
      <c r="N93" s="66"/>
      <c r="O93" s="66"/>
      <c r="P93" s="66"/>
      <c r="Q93" s="66"/>
      <c r="R93" s="66"/>
      <c r="S93" s="66"/>
      <c r="T93" s="66"/>
      <c r="U93" s="66"/>
      <c r="V93" s="66"/>
      <c r="W93" s="66"/>
      <c r="X93" s="66"/>
      <c r="Y93" s="66"/>
      <c r="Z93" s="66"/>
    </row>
    <row r="94">
      <c r="A94" s="24" t="s">
        <v>3514</v>
      </c>
      <c r="B94" s="24" t="s">
        <v>3515</v>
      </c>
      <c r="C94" s="43"/>
      <c r="D94" s="24"/>
      <c r="E94" s="9" t="s">
        <v>3516</v>
      </c>
      <c r="F94" s="113">
        <v>0.0625</v>
      </c>
      <c r="G94" s="101" t="s">
        <v>3210</v>
      </c>
      <c r="H94" s="9" t="s">
        <v>3521</v>
      </c>
      <c r="I94" s="66"/>
      <c r="J94" s="104" t="s">
        <v>3522</v>
      </c>
      <c r="K94" s="66"/>
      <c r="L94" s="66"/>
      <c r="M94" s="66"/>
      <c r="N94" s="66"/>
      <c r="O94" s="66"/>
      <c r="P94" s="66"/>
      <c r="Q94" s="66"/>
      <c r="R94" s="66"/>
      <c r="S94" s="66"/>
      <c r="T94" s="66"/>
      <c r="U94" s="66"/>
      <c r="V94" s="66"/>
      <c r="W94" s="66"/>
      <c r="X94" s="66"/>
      <c r="Y94" s="66"/>
      <c r="Z94" s="66"/>
    </row>
    <row r="95">
      <c r="A95" s="24" t="s">
        <v>3514</v>
      </c>
      <c r="B95" s="24" t="s">
        <v>3515</v>
      </c>
      <c r="C95" s="43"/>
      <c r="D95" s="24"/>
      <c r="E95" s="9" t="s">
        <v>3516</v>
      </c>
      <c r="F95" s="113">
        <v>0.3472222222222222</v>
      </c>
      <c r="G95" s="101" t="s">
        <v>3210</v>
      </c>
      <c r="H95" s="9" t="s">
        <v>3523</v>
      </c>
      <c r="I95" s="66"/>
      <c r="J95" s="104" t="s">
        <v>3524</v>
      </c>
      <c r="K95" s="66"/>
      <c r="L95" s="66"/>
      <c r="M95" s="66"/>
      <c r="N95" s="66"/>
      <c r="O95" s="66"/>
      <c r="P95" s="66"/>
      <c r="Q95" s="66"/>
      <c r="R95" s="66"/>
      <c r="S95" s="66"/>
      <c r="T95" s="66"/>
      <c r="U95" s="66"/>
      <c r="V95" s="66"/>
      <c r="W95" s="66"/>
      <c r="X95" s="66"/>
      <c r="Y95" s="66"/>
      <c r="Z95" s="66"/>
    </row>
    <row r="96">
      <c r="A96" s="24" t="s">
        <v>3514</v>
      </c>
      <c r="B96" s="24" t="s">
        <v>3515</v>
      </c>
      <c r="C96" s="43"/>
      <c r="D96" s="24"/>
      <c r="E96" s="9" t="s">
        <v>3516</v>
      </c>
      <c r="F96" s="113">
        <v>0.23958333333333334</v>
      </c>
      <c r="G96" s="101" t="s">
        <v>3210</v>
      </c>
      <c r="H96" s="9" t="s">
        <v>3525</v>
      </c>
      <c r="I96" s="66"/>
      <c r="J96" s="104" t="s">
        <v>3526</v>
      </c>
      <c r="K96" s="66"/>
      <c r="L96" s="66"/>
      <c r="M96" s="66"/>
      <c r="N96" s="66"/>
      <c r="O96" s="66"/>
      <c r="P96" s="66"/>
      <c r="Q96" s="66"/>
      <c r="R96" s="66"/>
      <c r="S96" s="66"/>
      <c r="T96" s="66"/>
      <c r="U96" s="66"/>
      <c r="V96" s="66"/>
      <c r="W96" s="66"/>
      <c r="X96" s="66"/>
      <c r="Y96" s="66"/>
      <c r="Z96" s="66"/>
    </row>
    <row r="97">
      <c r="A97" s="24" t="s">
        <v>3514</v>
      </c>
      <c r="B97" s="24" t="s">
        <v>3515</v>
      </c>
      <c r="C97" s="43"/>
      <c r="D97" s="24"/>
      <c r="E97" s="9" t="s">
        <v>3516</v>
      </c>
      <c r="F97" s="113">
        <v>0.2673611111111111</v>
      </c>
      <c r="G97" s="101" t="s">
        <v>3210</v>
      </c>
      <c r="H97" s="9" t="s">
        <v>3527</v>
      </c>
      <c r="I97" s="66"/>
      <c r="J97" s="104" t="s">
        <v>3528</v>
      </c>
      <c r="K97" s="66"/>
      <c r="L97" s="66"/>
      <c r="M97" s="66"/>
      <c r="N97" s="66"/>
      <c r="O97" s="66"/>
      <c r="P97" s="66"/>
      <c r="Q97" s="66"/>
      <c r="R97" s="66"/>
      <c r="S97" s="66"/>
      <c r="T97" s="66"/>
      <c r="U97" s="66"/>
      <c r="V97" s="66"/>
      <c r="W97" s="66"/>
      <c r="X97" s="66"/>
      <c r="Y97" s="66"/>
      <c r="Z97" s="66"/>
    </row>
    <row r="98">
      <c r="A98" s="24" t="s">
        <v>3514</v>
      </c>
      <c r="B98" s="24" t="s">
        <v>3515</v>
      </c>
      <c r="C98" s="43"/>
      <c r="D98" s="24"/>
      <c r="E98" s="9" t="s">
        <v>3516</v>
      </c>
      <c r="F98" s="113">
        <v>0.08333333333333333</v>
      </c>
      <c r="G98" s="101" t="s">
        <v>3210</v>
      </c>
      <c r="H98" s="9" t="s">
        <v>3529</v>
      </c>
      <c r="I98" s="66"/>
      <c r="J98" s="104" t="s">
        <v>3530</v>
      </c>
      <c r="K98" s="66"/>
      <c r="L98" s="66"/>
      <c r="M98" s="66"/>
      <c r="N98" s="66"/>
      <c r="O98" s="66"/>
      <c r="P98" s="66"/>
      <c r="Q98" s="66"/>
      <c r="R98" s="66"/>
      <c r="S98" s="66"/>
      <c r="T98" s="66"/>
      <c r="U98" s="66"/>
      <c r="V98" s="66"/>
      <c r="W98" s="66"/>
      <c r="X98" s="66"/>
      <c r="Y98" s="66"/>
      <c r="Z98" s="66"/>
    </row>
    <row r="99">
      <c r="A99" s="24" t="s">
        <v>3514</v>
      </c>
      <c r="B99" s="24" t="s">
        <v>3515</v>
      </c>
      <c r="C99" s="43"/>
      <c r="D99" s="24"/>
      <c r="E99" s="9" t="s">
        <v>3516</v>
      </c>
      <c r="F99" s="113">
        <v>0.1875</v>
      </c>
      <c r="G99" s="101" t="s">
        <v>3210</v>
      </c>
      <c r="H99" s="9" t="s">
        <v>3531</v>
      </c>
      <c r="I99" s="66"/>
      <c r="J99" s="104" t="s">
        <v>3532</v>
      </c>
      <c r="K99" s="66"/>
      <c r="L99" s="66"/>
      <c r="M99" s="66"/>
      <c r="N99" s="66"/>
      <c r="O99" s="66"/>
      <c r="P99" s="66"/>
      <c r="Q99" s="66"/>
      <c r="R99" s="66"/>
      <c r="S99" s="66"/>
      <c r="T99" s="66"/>
      <c r="U99" s="66"/>
      <c r="V99" s="66"/>
      <c r="W99" s="66"/>
      <c r="X99" s="66"/>
      <c r="Y99" s="66"/>
      <c r="Z99" s="66"/>
    </row>
    <row r="100">
      <c r="A100" s="24" t="s">
        <v>3425</v>
      </c>
      <c r="B100" s="24" t="s">
        <v>3426</v>
      </c>
      <c r="C100" s="77"/>
      <c r="D100" s="108"/>
      <c r="E100" s="43" t="s">
        <v>3427</v>
      </c>
      <c r="F100" s="23" t="s">
        <v>3428</v>
      </c>
      <c r="G100" s="101" t="s">
        <v>3210</v>
      </c>
      <c r="H100" s="9" t="s">
        <v>3429</v>
      </c>
      <c r="I100" s="66"/>
      <c r="J100" s="104" t="s">
        <v>3430</v>
      </c>
      <c r="K100" s="66"/>
      <c r="L100" s="66"/>
      <c r="M100" s="66"/>
      <c r="N100" s="66"/>
      <c r="O100" s="66"/>
      <c r="P100" s="66"/>
      <c r="Q100" s="66"/>
      <c r="R100" s="66"/>
      <c r="S100" s="66"/>
      <c r="T100" s="66"/>
      <c r="U100" s="66"/>
      <c r="V100" s="66"/>
      <c r="W100" s="66"/>
      <c r="X100" s="66"/>
      <c r="Y100" s="66"/>
      <c r="Z100" s="66"/>
    </row>
    <row r="101" ht="114.75" customHeight="1">
      <c r="A101" s="24" t="s">
        <v>3425</v>
      </c>
      <c r="B101" s="24" t="s">
        <v>3426</v>
      </c>
      <c r="C101" s="77"/>
      <c r="D101" s="108"/>
      <c r="E101" s="43" t="s">
        <v>3427</v>
      </c>
      <c r="F101" s="23" t="s">
        <v>3428</v>
      </c>
      <c r="G101" s="101" t="s">
        <v>3210</v>
      </c>
      <c r="H101" s="9" t="s">
        <v>3431</v>
      </c>
      <c r="I101" s="66"/>
      <c r="J101" s="104" t="s">
        <v>3533</v>
      </c>
      <c r="K101" s="66"/>
      <c r="L101" s="66"/>
      <c r="M101" s="66"/>
      <c r="N101" s="66"/>
      <c r="O101" s="66"/>
      <c r="P101" s="66"/>
      <c r="Q101" s="66"/>
      <c r="R101" s="66"/>
      <c r="S101" s="66"/>
      <c r="T101" s="66"/>
      <c r="U101" s="66"/>
      <c r="V101" s="66"/>
      <c r="W101" s="66"/>
      <c r="X101" s="66"/>
      <c r="Y101" s="66"/>
      <c r="Z101" s="66"/>
    </row>
    <row r="102" ht="114.75" customHeight="1">
      <c r="A102" s="24" t="s">
        <v>3425</v>
      </c>
      <c r="B102" s="24" t="s">
        <v>3426</v>
      </c>
      <c r="C102" s="77"/>
      <c r="D102" s="108"/>
      <c r="E102" s="43" t="s">
        <v>3427</v>
      </c>
      <c r="F102" s="23" t="s">
        <v>3433</v>
      </c>
      <c r="G102" s="101" t="s">
        <v>3210</v>
      </c>
      <c r="H102" s="9" t="s">
        <v>3434</v>
      </c>
      <c r="I102" s="66"/>
      <c r="J102" s="104" t="s">
        <v>3534</v>
      </c>
      <c r="K102" s="66"/>
      <c r="L102" s="66"/>
      <c r="M102" s="66"/>
      <c r="N102" s="66"/>
      <c r="O102" s="66"/>
      <c r="P102" s="66"/>
      <c r="Q102" s="66"/>
      <c r="R102" s="66"/>
      <c r="S102" s="66"/>
      <c r="T102" s="66"/>
      <c r="U102" s="66"/>
      <c r="V102" s="66"/>
      <c r="W102" s="66"/>
      <c r="X102" s="66"/>
      <c r="Y102" s="66"/>
      <c r="Z102" s="66"/>
    </row>
    <row r="103" ht="114.75" customHeight="1">
      <c r="A103" s="24" t="s">
        <v>3425</v>
      </c>
      <c r="B103" s="24" t="s">
        <v>3426</v>
      </c>
      <c r="C103" s="77"/>
      <c r="D103" s="108"/>
      <c r="E103" s="43" t="s">
        <v>3427</v>
      </c>
      <c r="F103" s="23" t="s">
        <v>3433</v>
      </c>
      <c r="G103" s="101" t="s">
        <v>3210</v>
      </c>
      <c r="H103" s="9" t="s">
        <v>3436</v>
      </c>
      <c r="I103" s="66"/>
      <c r="J103" s="104" t="s">
        <v>3535</v>
      </c>
      <c r="K103" s="66"/>
      <c r="L103" s="66"/>
      <c r="M103" s="66"/>
      <c r="N103" s="66"/>
      <c r="O103" s="66"/>
      <c r="P103" s="66"/>
      <c r="Q103" s="66"/>
      <c r="R103" s="66"/>
      <c r="S103" s="66"/>
      <c r="T103" s="66"/>
      <c r="U103" s="66"/>
      <c r="V103" s="66"/>
      <c r="W103" s="66"/>
      <c r="X103" s="66"/>
      <c r="Y103" s="66"/>
      <c r="Z103" s="66"/>
    </row>
    <row r="104" ht="114.75" customHeight="1">
      <c r="A104" s="24" t="s">
        <v>3425</v>
      </c>
      <c r="B104" s="24" t="s">
        <v>3426</v>
      </c>
      <c r="C104" s="77"/>
      <c r="D104" s="108"/>
      <c r="E104" s="43" t="s">
        <v>3427</v>
      </c>
      <c r="F104" s="23" t="s">
        <v>3438</v>
      </c>
      <c r="G104" s="101" t="s">
        <v>3210</v>
      </c>
      <c r="H104" s="9" t="s">
        <v>3439</v>
      </c>
      <c r="I104" s="66"/>
      <c r="J104" s="104" t="s">
        <v>3536</v>
      </c>
      <c r="K104" s="66"/>
      <c r="L104" s="66"/>
      <c r="M104" s="66"/>
      <c r="N104" s="66"/>
      <c r="O104" s="66"/>
      <c r="P104" s="66"/>
      <c r="Q104" s="66"/>
      <c r="R104" s="66"/>
      <c r="S104" s="66"/>
      <c r="T104" s="66"/>
      <c r="U104" s="66"/>
      <c r="V104" s="66"/>
      <c r="W104" s="66"/>
      <c r="X104" s="66"/>
      <c r="Y104" s="66"/>
      <c r="Z104" s="66"/>
    </row>
    <row r="105" ht="114.75" customHeight="1">
      <c r="A105" s="24" t="s">
        <v>3425</v>
      </c>
      <c r="B105" s="24" t="s">
        <v>3426</v>
      </c>
      <c r="C105" s="77"/>
      <c r="D105" s="108"/>
      <c r="E105" s="43" t="s">
        <v>3427</v>
      </c>
      <c r="F105" s="23" t="s">
        <v>3438</v>
      </c>
      <c r="G105" s="101" t="s">
        <v>3210</v>
      </c>
      <c r="H105" s="9" t="s">
        <v>3441</v>
      </c>
      <c r="I105" s="66"/>
      <c r="J105" s="104" t="s">
        <v>3537</v>
      </c>
      <c r="K105" s="66"/>
      <c r="L105" s="66"/>
      <c r="M105" s="66"/>
      <c r="N105" s="66"/>
      <c r="O105" s="66"/>
      <c r="P105" s="66"/>
      <c r="Q105" s="66"/>
      <c r="R105" s="66"/>
      <c r="S105" s="66"/>
      <c r="T105" s="66"/>
      <c r="U105" s="66"/>
      <c r="V105" s="66"/>
      <c r="W105" s="66"/>
      <c r="X105" s="66"/>
      <c r="Y105" s="66"/>
      <c r="Z105" s="66"/>
    </row>
    <row r="106" ht="114.75" customHeight="1">
      <c r="A106" s="24" t="s">
        <v>3538</v>
      </c>
      <c r="B106" s="9" t="s">
        <v>3539</v>
      </c>
      <c r="C106" s="77"/>
      <c r="D106" s="108"/>
      <c r="E106" s="43" t="s">
        <v>3540</v>
      </c>
      <c r="F106" s="23" t="s">
        <v>3541</v>
      </c>
      <c r="G106" s="101" t="s">
        <v>3210</v>
      </c>
      <c r="H106" s="9" t="s">
        <v>3542</v>
      </c>
      <c r="I106" s="66"/>
      <c r="J106" s="103" t="s">
        <v>3543</v>
      </c>
      <c r="K106" s="66"/>
      <c r="L106" s="66"/>
      <c r="M106" s="66"/>
      <c r="N106" s="66"/>
      <c r="O106" s="66"/>
      <c r="P106" s="66"/>
      <c r="Q106" s="66"/>
      <c r="R106" s="66"/>
      <c r="S106" s="66"/>
      <c r="T106" s="66"/>
      <c r="U106" s="66"/>
      <c r="V106" s="66"/>
      <c r="W106" s="66"/>
      <c r="X106" s="66"/>
      <c r="Y106" s="66"/>
      <c r="Z106" s="66"/>
    </row>
    <row r="107" ht="119.25" customHeight="1">
      <c r="A107" s="24" t="s">
        <v>3538</v>
      </c>
      <c r="B107" s="9" t="s">
        <v>3539</v>
      </c>
      <c r="C107" s="77"/>
      <c r="D107" s="108"/>
      <c r="E107" s="43" t="s">
        <v>3540</v>
      </c>
      <c r="F107" s="23" t="s">
        <v>3541</v>
      </c>
      <c r="G107" s="101" t="s">
        <v>3210</v>
      </c>
      <c r="H107" s="9" t="s">
        <v>3544</v>
      </c>
      <c r="I107" s="66"/>
      <c r="J107" s="103" t="s">
        <v>3545</v>
      </c>
      <c r="K107" s="66"/>
      <c r="L107" s="66"/>
      <c r="M107" s="66"/>
      <c r="N107" s="66"/>
      <c r="O107" s="66"/>
      <c r="P107" s="66"/>
      <c r="Q107" s="66"/>
      <c r="R107" s="66"/>
      <c r="S107" s="66"/>
      <c r="T107" s="66"/>
      <c r="U107" s="66"/>
      <c r="V107" s="66"/>
      <c r="W107" s="66"/>
      <c r="X107" s="66"/>
      <c r="Y107" s="66"/>
      <c r="Z107" s="66"/>
    </row>
    <row r="108" ht="97.5" customHeight="1">
      <c r="A108" s="24" t="s">
        <v>3538</v>
      </c>
      <c r="B108" s="9" t="s">
        <v>3546</v>
      </c>
      <c r="C108" s="77"/>
      <c r="D108" s="108"/>
      <c r="E108" s="43" t="s">
        <v>3547</v>
      </c>
      <c r="F108" s="23" t="s">
        <v>3548</v>
      </c>
      <c r="G108" s="101" t="s">
        <v>3210</v>
      </c>
      <c r="H108" s="9" t="s">
        <v>3549</v>
      </c>
      <c r="I108" s="66"/>
      <c r="J108" s="104" t="s">
        <v>3550</v>
      </c>
      <c r="K108" s="66"/>
      <c r="L108" s="66"/>
      <c r="M108" s="66"/>
      <c r="N108" s="66"/>
      <c r="O108" s="66"/>
      <c r="P108" s="66"/>
      <c r="Q108" s="66"/>
      <c r="R108" s="66"/>
      <c r="S108" s="66"/>
      <c r="T108" s="66"/>
      <c r="U108" s="66"/>
      <c r="V108" s="66"/>
      <c r="W108" s="66"/>
      <c r="X108" s="66"/>
      <c r="Y108" s="66"/>
      <c r="Z108" s="66"/>
    </row>
    <row r="109" ht="97.5" customHeight="1">
      <c r="A109" s="24" t="s">
        <v>3538</v>
      </c>
      <c r="B109" s="9" t="s">
        <v>3546</v>
      </c>
      <c r="C109" s="77"/>
      <c r="D109" s="108"/>
      <c r="E109" s="43" t="s">
        <v>3547</v>
      </c>
      <c r="F109" s="23"/>
      <c r="G109" s="101" t="s">
        <v>3210</v>
      </c>
      <c r="H109" s="9" t="s">
        <v>3551</v>
      </c>
      <c r="I109" s="66"/>
      <c r="J109" s="104" t="s">
        <v>3552</v>
      </c>
      <c r="K109" s="66"/>
      <c r="L109" s="66"/>
      <c r="M109" s="66"/>
      <c r="N109" s="66"/>
      <c r="O109" s="66"/>
      <c r="P109" s="66"/>
      <c r="Q109" s="66"/>
      <c r="R109" s="66"/>
      <c r="S109" s="66"/>
      <c r="T109" s="66"/>
      <c r="U109" s="66"/>
      <c r="V109" s="66"/>
      <c r="W109" s="66"/>
      <c r="X109" s="66"/>
      <c r="Y109" s="66"/>
      <c r="Z109" s="66"/>
    </row>
    <row r="110" ht="97.5" customHeight="1">
      <c r="A110" s="24" t="s">
        <v>3538</v>
      </c>
      <c r="B110" s="9" t="s">
        <v>3546</v>
      </c>
      <c r="C110" s="77"/>
      <c r="D110" s="108"/>
      <c r="E110" s="43" t="s">
        <v>3547</v>
      </c>
      <c r="F110" s="23"/>
      <c r="G110" s="101" t="s">
        <v>3210</v>
      </c>
      <c r="H110" s="9" t="s">
        <v>3553</v>
      </c>
      <c r="I110" s="66"/>
      <c r="J110" s="104" t="s">
        <v>3554</v>
      </c>
      <c r="K110" s="66"/>
      <c r="L110" s="66"/>
      <c r="M110" s="66"/>
      <c r="N110" s="66"/>
      <c r="O110" s="66"/>
      <c r="P110" s="66"/>
      <c r="Q110" s="66"/>
      <c r="R110" s="66"/>
      <c r="S110" s="66"/>
      <c r="T110" s="66"/>
      <c r="U110" s="66"/>
      <c r="V110" s="66"/>
      <c r="W110" s="66"/>
      <c r="X110" s="66"/>
      <c r="Y110" s="66"/>
      <c r="Z110" s="66"/>
    </row>
    <row r="111" ht="97.5" customHeight="1">
      <c r="A111" s="24" t="s">
        <v>3538</v>
      </c>
      <c r="B111" s="9" t="s">
        <v>3546</v>
      </c>
      <c r="C111" s="77"/>
      <c r="D111" s="108"/>
      <c r="E111" s="43" t="s">
        <v>3547</v>
      </c>
      <c r="F111" s="23"/>
      <c r="G111" s="101" t="s">
        <v>3210</v>
      </c>
      <c r="H111" s="9" t="s">
        <v>3555</v>
      </c>
      <c r="I111" s="66"/>
      <c r="J111" s="104" t="s">
        <v>3556</v>
      </c>
      <c r="K111" s="66"/>
      <c r="L111" s="66"/>
      <c r="M111" s="66"/>
      <c r="N111" s="66"/>
      <c r="O111" s="66"/>
      <c r="P111" s="66"/>
      <c r="Q111" s="66"/>
      <c r="R111" s="66"/>
      <c r="S111" s="66"/>
      <c r="T111" s="66"/>
      <c r="U111" s="66"/>
      <c r="V111" s="66"/>
      <c r="W111" s="66"/>
      <c r="X111" s="66"/>
      <c r="Y111" s="66"/>
      <c r="Z111" s="66"/>
    </row>
    <row r="112" ht="97.5" customHeight="1">
      <c r="A112" s="24" t="s">
        <v>3538</v>
      </c>
      <c r="B112" s="9" t="s">
        <v>3546</v>
      </c>
      <c r="C112" s="77"/>
      <c r="D112" s="108"/>
      <c r="E112" s="43" t="s">
        <v>3547</v>
      </c>
      <c r="F112" s="23"/>
      <c r="G112" s="101" t="s">
        <v>3210</v>
      </c>
      <c r="H112" s="9" t="s">
        <v>3557</v>
      </c>
      <c r="I112" s="66"/>
      <c r="J112" s="104" t="s">
        <v>3558</v>
      </c>
      <c r="K112" s="66"/>
      <c r="L112" s="66"/>
      <c r="M112" s="66"/>
      <c r="N112" s="66"/>
      <c r="O112" s="66"/>
      <c r="P112" s="66"/>
      <c r="Q112" s="66"/>
      <c r="R112" s="66"/>
      <c r="S112" s="66"/>
      <c r="T112" s="66"/>
      <c r="U112" s="66"/>
      <c r="V112" s="66"/>
      <c r="W112" s="66"/>
      <c r="X112" s="66"/>
      <c r="Y112" s="66"/>
      <c r="Z112" s="66"/>
    </row>
    <row r="113" ht="97.5" customHeight="1">
      <c r="A113" s="24" t="s">
        <v>3538</v>
      </c>
      <c r="B113" s="9" t="s">
        <v>3546</v>
      </c>
      <c r="C113" s="77"/>
      <c r="D113" s="108"/>
      <c r="E113" s="43" t="s">
        <v>3547</v>
      </c>
      <c r="F113" s="23"/>
      <c r="G113" s="101" t="s">
        <v>3210</v>
      </c>
      <c r="H113" s="9" t="s">
        <v>3559</v>
      </c>
      <c r="I113" s="66"/>
      <c r="J113" s="103" t="s">
        <v>3560</v>
      </c>
      <c r="K113" s="66"/>
      <c r="L113" s="66"/>
      <c r="M113" s="66"/>
      <c r="N113" s="66"/>
      <c r="O113" s="66"/>
      <c r="P113" s="66"/>
      <c r="Q113" s="66"/>
      <c r="R113" s="66"/>
      <c r="S113" s="66"/>
      <c r="T113" s="66"/>
      <c r="U113" s="66"/>
      <c r="V113" s="66"/>
      <c r="W113" s="66"/>
      <c r="X113" s="66"/>
      <c r="Y113" s="66"/>
      <c r="Z113" s="66"/>
    </row>
    <row r="114">
      <c r="A114" s="43" t="s">
        <v>3561</v>
      </c>
      <c r="B114" s="43" t="s">
        <v>3562</v>
      </c>
      <c r="C114" s="77"/>
      <c r="D114" s="77"/>
      <c r="E114" s="77"/>
      <c r="F114" s="23" t="s">
        <v>3563</v>
      </c>
      <c r="G114" s="101" t="s">
        <v>3210</v>
      </c>
      <c r="H114" s="9" t="s">
        <v>3564</v>
      </c>
      <c r="I114" s="23" t="s">
        <v>3565</v>
      </c>
      <c r="J114" s="104" t="s">
        <v>3566</v>
      </c>
      <c r="K114" s="66"/>
      <c r="L114" s="66"/>
      <c r="M114" s="66"/>
      <c r="N114" s="66"/>
      <c r="O114" s="66"/>
      <c r="P114" s="66"/>
      <c r="Q114" s="66"/>
      <c r="R114" s="66"/>
      <c r="S114" s="66"/>
      <c r="T114" s="66"/>
      <c r="U114" s="66"/>
      <c r="V114" s="66"/>
      <c r="W114" s="66"/>
      <c r="X114" s="66"/>
      <c r="Y114" s="66"/>
      <c r="Z114" s="66"/>
    </row>
    <row r="115">
      <c r="A115" s="43" t="s">
        <v>3561</v>
      </c>
      <c r="B115" s="43" t="s">
        <v>3562</v>
      </c>
      <c r="C115" s="77"/>
      <c r="D115" s="77"/>
      <c r="E115" s="77"/>
      <c r="F115" s="23" t="s">
        <v>3567</v>
      </c>
      <c r="G115" s="101" t="s">
        <v>3210</v>
      </c>
      <c r="H115" s="9" t="s">
        <v>3568</v>
      </c>
      <c r="I115" s="23"/>
      <c r="J115" s="104" t="s">
        <v>3569</v>
      </c>
      <c r="K115" s="66"/>
      <c r="L115" s="66"/>
      <c r="M115" s="66"/>
      <c r="N115" s="66"/>
      <c r="O115" s="66"/>
      <c r="P115" s="66"/>
      <c r="Q115" s="66"/>
      <c r="R115" s="66"/>
      <c r="S115" s="66"/>
      <c r="T115" s="66"/>
      <c r="U115" s="66"/>
      <c r="V115" s="66"/>
      <c r="W115" s="66"/>
      <c r="X115" s="66"/>
      <c r="Y115" s="66"/>
      <c r="Z115" s="66"/>
    </row>
    <row r="116">
      <c r="A116" s="43" t="s">
        <v>3561</v>
      </c>
      <c r="B116" s="43" t="s">
        <v>3562</v>
      </c>
      <c r="C116" s="77"/>
      <c r="D116" s="77"/>
      <c r="E116" s="77"/>
      <c r="F116" s="23" t="s">
        <v>3570</v>
      </c>
      <c r="G116" s="101" t="s">
        <v>3210</v>
      </c>
      <c r="H116" s="9" t="s">
        <v>3571</v>
      </c>
      <c r="I116" s="23"/>
      <c r="J116" s="104" t="s">
        <v>3572</v>
      </c>
      <c r="K116" s="66"/>
      <c r="L116" s="66"/>
      <c r="M116" s="66"/>
      <c r="N116" s="66"/>
      <c r="O116" s="66"/>
      <c r="P116" s="66"/>
      <c r="Q116" s="66"/>
      <c r="R116" s="66"/>
      <c r="S116" s="66"/>
      <c r="T116" s="66"/>
      <c r="U116" s="66"/>
      <c r="V116" s="66"/>
      <c r="W116" s="66"/>
      <c r="X116" s="66"/>
      <c r="Y116" s="66"/>
      <c r="Z116" s="66"/>
    </row>
    <row r="117">
      <c r="A117" s="43" t="s">
        <v>3561</v>
      </c>
      <c r="B117" s="43" t="s">
        <v>3562</v>
      </c>
      <c r="C117" s="77"/>
      <c r="D117" s="77"/>
      <c r="E117" s="77"/>
      <c r="F117" s="23" t="s">
        <v>3573</v>
      </c>
      <c r="G117" s="101" t="s">
        <v>3210</v>
      </c>
      <c r="H117" s="9" t="s">
        <v>3574</v>
      </c>
      <c r="I117" s="23"/>
      <c r="J117" s="104" t="s">
        <v>3575</v>
      </c>
      <c r="K117" s="66"/>
      <c r="L117" s="66"/>
      <c r="M117" s="66"/>
      <c r="N117" s="66"/>
      <c r="O117" s="66"/>
      <c r="P117" s="66"/>
      <c r="Q117" s="66"/>
      <c r="R117" s="66"/>
      <c r="S117" s="66"/>
      <c r="T117" s="66"/>
      <c r="U117" s="66"/>
      <c r="V117" s="66"/>
      <c r="W117" s="66"/>
      <c r="X117" s="66"/>
      <c r="Y117" s="66"/>
      <c r="Z117" s="66"/>
    </row>
    <row r="118">
      <c r="A118" s="43" t="s">
        <v>3561</v>
      </c>
      <c r="B118" s="43" t="s">
        <v>3562</v>
      </c>
      <c r="C118" s="77"/>
      <c r="D118" s="77"/>
      <c r="E118" s="77"/>
      <c r="F118" s="23" t="s">
        <v>3576</v>
      </c>
      <c r="G118" s="101" t="s">
        <v>3210</v>
      </c>
      <c r="H118" s="9" t="s">
        <v>3577</v>
      </c>
      <c r="I118" s="23"/>
      <c r="J118" s="104" t="s">
        <v>3578</v>
      </c>
      <c r="K118" s="66"/>
      <c r="L118" s="66"/>
      <c r="M118" s="66"/>
      <c r="N118" s="66"/>
      <c r="O118" s="66"/>
      <c r="P118" s="66"/>
      <c r="Q118" s="66"/>
      <c r="R118" s="66"/>
      <c r="S118" s="66"/>
      <c r="T118" s="66"/>
      <c r="U118" s="66"/>
      <c r="V118" s="66"/>
      <c r="W118" s="66"/>
      <c r="X118" s="66"/>
      <c r="Y118" s="66"/>
      <c r="Z118" s="66"/>
    </row>
    <row r="119">
      <c r="A119" s="43" t="s">
        <v>3561</v>
      </c>
      <c r="B119" s="43" t="s">
        <v>3562</v>
      </c>
      <c r="C119" s="77"/>
      <c r="D119" s="77"/>
      <c r="E119" s="77"/>
      <c r="F119" s="23" t="s">
        <v>3579</v>
      </c>
      <c r="G119" s="101" t="s">
        <v>3210</v>
      </c>
      <c r="H119" s="9" t="s">
        <v>3580</v>
      </c>
      <c r="I119" s="64" t="s">
        <v>3581</v>
      </c>
      <c r="J119" s="104" t="s">
        <v>3582</v>
      </c>
      <c r="K119" s="66"/>
      <c r="L119" s="66"/>
      <c r="M119" s="66"/>
      <c r="N119" s="66"/>
      <c r="O119" s="66"/>
      <c r="P119" s="66"/>
      <c r="Q119" s="66"/>
      <c r="R119" s="66"/>
      <c r="S119" s="66"/>
      <c r="T119" s="66"/>
      <c r="U119" s="66"/>
      <c r="V119" s="66"/>
      <c r="W119" s="66"/>
      <c r="X119" s="66"/>
      <c r="Y119" s="66"/>
      <c r="Z119" s="66"/>
    </row>
    <row r="120">
      <c r="A120" s="43" t="s">
        <v>3561</v>
      </c>
      <c r="B120" s="43" t="s">
        <v>3562</v>
      </c>
      <c r="C120" s="77"/>
      <c r="D120" s="77"/>
      <c r="E120" s="77"/>
      <c r="F120" s="23" t="s">
        <v>3583</v>
      </c>
      <c r="G120" s="101" t="s">
        <v>3210</v>
      </c>
      <c r="H120" s="9" t="s">
        <v>3584</v>
      </c>
      <c r="I120" s="23"/>
      <c r="J120" s="104" t="s">
        <v>3585</v>
      </c>
      <c r="K120" s="66"/>
      <c r="L120" s="66"/>
      <c r="M120" s="66"/>
      <c r="N120" s="66"/>
      <c r="O120" s="66"/>
      <c r="P120" s="66"/>
      <c r="Q120" s="66"/>
      <c r="R120" s="66"/>
      <c r="S120" s="66"/>
      <c r="T120" s="66"/>
      <c r="U120" s="66"/>
      <c r="V120" s="66"/>
      <c r="W120" s="66"/>
      <c r="X120" s="66"/>
      <c r="Y120" s="66"/>
      <c r="Z120" s="66"/>
    </row>
    <row r="121">
      <c r="A121" s="43" t="s">
        <v>3561</v>
      </c>
      <c r="B121" s="43" t="s">
        <v>3562</v>
      </c>
      <c r="C121" s="77"/>
      <c r="D121" s="77"/>
      <c r="E121" s="77"/>
      <c r="F121" s="23" t="s">
        <v>3586</v>
      </c>
      <c r="G121" s="101" t="s">
        <v>3210</v>
      </c>
      <c r="H121" s="9" t="s">
        <v>3587</v>
      </c>
      <c r="I121" s="23"/>
      <c r="J121" s="103" t="s">
        <v>3588</v>
      </c>
      <c r="K121" s="66"/>
      <c r="L121" s="66"/>
      <c r="M121" s="66"/>
      <c r="N121" s="66"/>
      <c r="O121" s="66"/>
      <c r="P121" s="66"/>
      <c r="Q121" s="66"/>
      <c r="R121" s="66"/>
      <c r="S121" s="66"/>
      <c r="T121" s="66"/>
      <c r="U121" s="66"/>
      <c r="V121" s="66"/>
      <c r="W121" s="66"/>
      <c r="X121" s="66"/>
      <c r="Y121" s="66"/>
      <c r="Z121" s="66"/>
    </row>
    <row r="122">
      <c r="A122" s="43" t="s">
        <v>3589</v>
      </c>
      <c r="B122" s="43" t="s">
        <v>3590</v>
      </c>
      <c r="C122" s="66"/>
      <c r="D122" s="66"/>
      <c r="E122" s="43"/>
      <c r="F122" s="69" t="s">
        <v>3591</v>
      </c>
      <c r="G122" s="101" t="s">
        <v>3210</v>
      </c>
      <c r="H122" s="9" t="s">
        <v>3592</v>
      </c>
      <c r="I122" s="66"/>
      <c r="J122" s="104" t="s">
        <v>3593</v>
      </c>
      <c r="K122" s="66"/>
      <c r="L122" s="66"/>
      <c r="M122" s="66"/>
      <c r="N122" s="66"/>
      <c r="O122" s="66"/>
      <c r="P122" s="66"/>
      <c r="Q122" s="66"/>
      <c r="R122" s="66"/>
      <c r="S122" s="66"/>
      <c r="T122" s="66"/>
      <c r="U122" s="66"/>
      <c r="V122" s="66"/>
      <c r="W122" s="66"/>
      <c r="X122" s="66"/>
      <c r="Y122" s="66"/>
      <c r="Z122" s="66"/>
    </row>
    <row r="123">
      <c r="A123" s="43" t="s">
        <v>3589</v>
      </c>
      <c r="B123" s="43" t="s">
        <v>3590</v>
      </c>
      <c r="C123" s="66"/>
      <c r="D123" s="66"/>
      <c r="E123" s="43"/>
      <c r="F123" s="69" t="s">
        <v>3594</v>
      </c>
      <c r="G123" s="101" t="s">
        <v>3210</v>
      </c>
      <c r="H123" s="9" t="s">
        <v>3595</v>
      </c>
      <c r="I123" s="66"/>
      <c r="J123" s="104" t="s">
        <v>3596</v>
      </c>
      <c r="K123" s="66"/>
      <c r="L123" s="66"/>
      <c r="M123" s="66"/>
      <c r="N123" s="66"/>
      <c r="O123" s="66"/>
      <c r="P123" s="66"/>
      <c r="Q123" s="66"/>
      <c r="R123" s="66"/>
      <c r="S123" s="66"/>
      <c r="T123" s="66"/>
      <c r="U123" s="66"/>
      <c r="V123" s="66"/>
      <c r="W123" s="66"/>
      <c r="X123" s="66"/>
      <c r="Y123" s="66"/>
      <c r="Z123" s="66"/>
    </row>
    <row r="124">
      <c r="A124" s="43" t="s">
        <v>3589</v>
      </c>
      <c r="B124" s="43" t="s">
        <v>3590</v>
      </c>
      <c r="C124" s="66"/>
      <c r="D124" s="66"/>
      <c r="E124" s="43"/>
      <c r="F124" s="69" t="s">
        <v>3597</v>
      </c>
      <c r="G124" s="101" t="s">
        <v>3210</v>
      </c>
      <c r="H124" s="9" t="s">
        <v>3598</v>
      </c>
      <c r="I124" s="66"/>
      <c r="J124" s="104" t="s">
        <v>3599</v>
      </c>
      <c r="K124" s="66"/>
      <c r="L124" s="66"/>
      <c r="M124" s="66"/>
      <c r="N124" s="66"/>
      <c r="O124" s="66"/>
      <c r="P124" s="66"/>
      <c r="Q124" s="66"/>
      <c r="R124" s="66"/>
      <c r="S124" s="66"/>
      <c r="T124" s="66"/>
      <c r="U124" s="66"/>
      <c r="V124" s="66"/>
      <c r="W124" s="66"/>
      <c r="X124" s="66"/>
      <c r="Y124" s="66"/>
      <c r="Z124" s="66"/>
    </row>
    <row r="125">
      <c r="A125" s="43" t="s">
        <v>3589</v>
      </c>
      <c r="B125" s="43" t="s">
        <v>3590</v>
      </c>
      <c r="C125" s="66"/>
      <c r="D125" s="66"/>
      <c r="E125" s="43"/>
      <c r="F125" s="69" t="s">
        <v>3597</v>
      </c>
      <c r="G125" s="101" t="s">
        <v>3210</v>
      </c>
      <c r="H125" s="9" t="s">
        <v>3600</v>
      </c>
      <c r="I125" s="66"/>
      <c r="J125" s="104" t="s">
        <v>3601</v>
      </c>
      <c r="K125" s="66"/>
      <c r="L125" s="66"/>
      <c r="M125" s="66"/>
      <c r="N125" s="66"/>
      <c r="O125" s="66"/>
      <c r="P125" s="66"/>
      <c r="Q125" s="66"/>
      <c r="R125" s="66"/>
      <c r="S125" s="66"/>
      <c r="T125" s="66"/>
      <c r="U125" s="66"/>
      <c r="V125" s="66"/>
      <c r="W125" s="66"/>
      <c r="X125" s="66"/>
      <c r="Y125" s="66"/>
      <c r="Z125" s="66"/>
    </row>
    <row r="126">
      <c r="A126" s="43" t="s">
        <v>3589</v>
      </c>
      <c r="B126" s="43" t="s">
        <v>3590</v>
      </c>
      <c r="C126" s="66"/>
      <c r="D126" s="66"/>
      <c r="E126" s="43"/>
      <c r="F126" s="69" t="s">
        <v>3597</v>
      </c>
      <c r="G126" s="101" t="s">
        <v>3210</v>
      </c>
      <c r="H126" s="9" t="s">
        <v>3602</v>
      </c>
      <c r="I126" s="66"/>
      <c r="J126" s="104" t="s">
        <v>3603</v>
      </c>
      <c r="K126" s="66"/>
      <c r="L126" s="66"/>
      <c r="M126" s="66"/>
      <c r="N126" s="66"/>
      <c r="O126" s="66"/>
      <c r="P126" s="66"/>
      <c r="Q126" s="66"/>
      <c r="R126" s="66"/>
      <c r="S126" s="66"/>
      <c r="T126" s="66"/>
      <c r="U126" s="66"/>
      <c r="V126" s="66"/>
      <c r="W126" s="66"/>
      <c r="X126" s="66"/>
      <c r="Y126" s="66"/>
      <c r="Z126" s="66"/>
    </row>
    <row r="127">
      <c r="A127" s="43" t="s">
        <v>3589</v>
      </c>
      <c r="B127" s="43" t="s">
        <v>3590</v>
      </c>
      <c r="C127" s="66"/>
      <c r="D127" s="66"/>
      <c r="E127" s="43"/>
      <c r="F127" s="69" t="s">
        <v>3597</v>
      </c>
      <c r="G127" s="101" t="s">
        <v>3210</v>
      </c>
      <c r="H127" s="9" t="s">
        <v>3604</v>
      </c>
      <c r="I127" s="66"/>
      <c r="J127" s="104" t="s">
        <v>3605</v>
      </c>
      <c r="K127" s="66"/>
      <c r="L127" s="66"/>
      <c r="M127" s="66"/>
      <c r="N127" s="66"/>
      <c r="O127" s="66"/>
      <c r="P127" s="66"/>
      <c r="Q127" s="66"/>
      <c r="R127" s="66"/>
      <c r="S127" s="66"/>
      <c r="T127" s="66"/>
      <c r="U127" s="66"/>
      <c r="V127" s="66"/>
      <c r="W127" s="66"/>
      <c r="X127" s="66"/>
      <c r="Y127" s="66"/>
      <c r="Z127" s="66"/>
    </row>
    <row r="128" ht="114.75" customHeight="1">
      <c r="A128" s="43" t="s">
        <v>3589</v>
      </c>
      <c r="B128" s="43" t="s">
        <v>3590</v>
      </c>
      <c r="C128" s="66"/>
      <c r="D128" s="66"/>
      <c r="E128" s="43"/>
      <c r="F128" s="69" t="s">
        <v>3606</v>
      </c>
      <c r="G128" s="101" t="s">
        <v>3210</v>
      </c>
      <c r="H128" s="9" t="s">
        <v>3607</v>
      </c>
      <c r="I128" s="23" t="s">
        <v>3608</v>
      </c>
      <c r="J128" s="104" t="s">
        <v>3609</v>
      </c>
      <c r="K128" s="66"/>
      <c r="L128" s="66"/>
      <c r="M128" s="66"/>
      <c r="N128" s="66"/>
      <c r="O128" s="66"/>
      <c r="P128" s="66"/>
      <c r="Q128" s="66"/>
      <c r="R128" s="66"/>
      <c r="S128" s="66"/>
      <c r="T128" s="66"/>
      <c r="U128" s="66"/>
      <c r="V128" s="66"/>
      <c r="W128" s="66"/>
      <c r="X128" s="66"/>
      <c r="Y128" s="66"/>
      <c r="Z128" s="66"/>
    </row>
    <row r="129" ht="114.75" customHeight="1">
      <c r="A129" s="43" t="s">
        <v>3589</v>
      </c>
      <c r="B129" s="43" t="s">
        <v>3590</v>
      </c>
      <c r="C129" s="66"/>
      <c r="D129" s="66"/>
      <c r="E129" s="43"/>
      <c r="F129" s="69" t="s">
        <v>3610</v>
      </c>
      <c r="G129" s="101" t="s">
        <v>3210</v>
      </c>
      <c r="H129" s="9" t="s">
        <v>3611</v>
      </c>
      <c r="I129" s="23"/>
      <c r="J129" s="104" t="s">
        <v>3612</v>
      </c>
      <c r="K129" s="66"/>
      <c r="L129" s="66"/>
      <c r="M129" s="66"/>
      <c r="N129" s="66"/>
      <c r="O129" s="66"/>
      <c r="P129" s="66"/>
      <c r="Q129" s="66"/>
      <c r="R129" s="66"/>
      <c r="S129" s="66"/>
      <c r="T129" s="66"/>
      <c r="U129" s="66"/>
      <c r="V129" s="66"/>
      <c r="W129" s="66"/>
      <c r="X129" s="66"/>
      <c r="Y129" s="66"/>
      <c r="Z129" s="66"/>
    </row>
    <row r="130" ht="114.75" customHeight="1">
      <c r="A130" s="43" t="s">
        <v>3589</v>
      </c>
      <c r="B130" s="43" t="s">
        <v>3590</v>
      </c>
      <c r="C130" s="66"/>
      <c r="D130" s="66"/>
      <c r="E130" s="43"/>
      <c r="F130" s="69" t="s">
        <v>3613</v>
      </c>
      <c r="G130" s="101" t="s">
        <v>3210</v>
      </c>
      <c r="H130" s="9" t="s">
        <v>3614</v>
      </c>
      <c r="I130" s="23"/>
      <c r="J130" s="104" t="s">
        <v>3615</v>
      </c>
      <c r="K130" s="66"/>
      <c r="L130" s="66"/>
      <c r="M130" s="66"/>
      <c r="N130" s="66"/>
      <c r="O130" s="66"/>
      <c r="P130" s="66"/>
      <c r="Q130" s="66"/>
      <c r="R130" s="66"/>
      <c r="S130" s="66"/>
      <c r="T130" s="66"/>
      <c r="U130" s="66"/>
      <c r="V130" s="66"/>
      <c r="W130" s="66"/>
      <c r="X130" s="66"/>
      <c r="Y130" s="66"/>
      <c r="Z130" s="66"/>
    </row>
    <row r="131" ht="114.75" customHeight="1">
      <c r="A131" s="43" t="s">
        <v>3589</v>
      </c>
      <c r="B131" s="43" t="s">
        <v>3590</v>
      </c>
      <c r="C131" s="66"/>
      <c r="D131" s="66"/>
      <c r="E131" s="43"/>
      <c r="F131" s="69" t="s">
        <v>3613</v>
      </c>
      <c r="G131" s="101" t="s">
        <v>3210</v>
      </c>
      <c r="H131" s="9" t="s">
        <v>3616</v>
      </c>
      <c r="I131" s="23"/>
      <c r="J131" s="104" t="s">
        <v>3617</v>
      </c>
      <c r="K131" s="66"/>
      <c r="L131" s="66"/>
      <c r="M131" s="66"/>
      <c r="N131" s="66"/>
      <c r="O131" s="66"/>
      <c r="P131" s="66"/>
      <c r="Q131" s="66"/>
      <c r="R131" s="66"/>
      <c r="S131" s="66"/>
      <c r="T131" s="66"/>
      <c r="U131" s="66"/>
      <c r="V131" s="66"/>
      <c r="W131" s="66"/>
      <c r="X131" s="66"/>
      <c r="Y131" s="66"/>
      <c r="Z131" s="66"/>
    </row>
    <row r="132" ht="114.75" customHeight="1">
      <c r="A132" s="43" t="s">
        <v>3589</v>
      </c>
      <c r="B132" s="43" t="s">
        <v>3590</v>
      </c>
      <c r="C132" s="66"/>
      <c r="D132" s="66"/>
      <c r="E132" s="43"/>
      <c r="F132" s="69" t="s">
        <v>3613</v>
      </c>
      <c r="G132" s="101" t="s">
        <v>3210</v>
      </c>
      <c r="H132" s="9" t="s">
        <v>3618</v>
      </c>
      <c r="I132" s="23"/>
      <c r="J132" s="104" t="s">
        <v>3619</v>
      </c>
      <c r="K132" s="66"/>
      <c r="L132" s="66"/>
      <c r="M132" s="66"/>
      <c r="N132" s="66"/>
      <c r="O132" s="66"/>
      <c r="P132" s="66"/>
      <c r="Q132" s="66"/>
      <c r="R132" s="66"/>
      <c r="S132" s="66"/>
      <c r="T132" s="66"/>
      <c r="U132" s="66"/>
      <c r="V132" s="66"/>
      <c r="W132" s="66"/>
      <c r="X132" s="66"/>
      <c r="Y132" s="66"/>
      <c r="Z132" s="66"/>
    </row>
    <row r="133" ht="114.75" customHeight="1">
      <c r="A133" s="43" t="s">
        <v>3589</v>
      </c>
      <c r="B133" s="43" t="s">
        <v>3590</v>
      </c>
      <c r="C133" s="66"/>
      <c r="D133" s="66"/>
      <c r="E133" s="43"/>
      <c r="F133" s="69" t="s">
        <v>3613</v>
      </c>
      <c r="G133" s="101" t="s">
        <v>3210</v>
      </c>
      <c r="H133" s="9" t="s">
        <v>3620</v>
      </c>
      <c r="I133" s="23"/>
      <c r="J133" s="103" t="s">
        <v>3621</v>
      </c>
      <c r="K133" s="66"/>
      <c r="L133" s="66"/>
      <c r="M133" s="66"/>
      <c r="N133" s="66"/>
      <c r="O133" s="66"/>
      <c r="P133" s="66"/>
      <c r="Q133" s="66"/>
      <c r="R133" s="66"/>
      <c r="S133" s="66"/>
      <c r="T133" s="66"/>
      <c r="U133" s="66"/>
      <c r="V133" s="66"/>
      <c r="W133" s="66"/>
      <c r="X133" s="66"/>
      <c r="Y133" s="66"/>
      <c r="Z133" s="66"/>
    </row>
    <row r="134">
      <c r="A134" s="43" t="s">
        <v>3589</v>
      </c>
      <c r="B134" s="43" t="s">
        <v>3590</v>
      </c>
      <c r="C134" s="66"/>
      <c r="D134" s="66"/>
      <c r="E134" s="43"/>
      <c r="F134" s="69" t="s">
        <v>3622</v>
      </c>
      <c r="G134" s="101" t="s">
        <v>3210</v>
      </c>
      <c r="H134" s="9" t="s">
        <v>3623</v>
      </c>
      <c r="I134" s="23" t="s">
        <v>3624</v>
      </c>
      <c r="J134" s="104" t="s">
        <v>3625</v>
      </c>
      <c r="K134" s="66"/>
      <c r="L134" s="66"/>
      <c r="M134" s="66"/>
      <c r="N134" s="66"/>
      <c r="O134" s="66"/>
      <c r="P134" s="66"/>
      <c r="Q134" s="66"/>
      <c r="R134" s="66"/>
      <c r="S134" s="66"/>
      <c r="T134" s="66"/>
      <c r="U134" s="66"/>
      <c r="V134" s="66"/>
      <c r="W134" s="66"/>
      <c r="X134" s="66"/>
      <c r="Y134" s="66"/>
      <c r="Z134" s="66"/>
    </row>
    <row r="135">
      <c r="A135" s="43" t="s">
        <v>3589</v>
      </c>
      <c r="B135" s="43" t="s">
        <v>3590</v>
      </c>
      <c r="C135" s="66"/>
      <c r="D135" s="66"/>
      <c r="E135" s="43"/>
      <c r="F135" s="69" t="s">
        <v>3622</v>
      </c>
      <c r="G135" s="101" t="s">
        <v>3210</v>
      </c>
      <c r="H135" s="9" t="s">
        <v>3626</v>
      </c>
      <c r="I135" s="23"/>
      <c r="J135" s="104" t="s">
        <v>3627</v>
      </c>
      <c r="K135" s="66"/>
      <c r="L135" s="66"/>
      <c r="M135" s="66"/>
      <c r="N135" s="66"/>
      <c r="O135" s="66"/>
      <c r="P135" s="66"/>
      <c r="Q135" s="66"/>
      <c r="R135" s="66"/>
      <c r="S135" s="66"/>
      <c r="T135" s="66"/>
      <c r="U135" s="66"/>
      <c r="V135" s="66"/>
      <c r="W135" s="66"/>
      <c r="X135" s="66"/>
      <c r="Y135" s="66"/>
      <c r="Z135" s="66"/>
    </row>
    <row r="136">
      <c r="A136" s="43" t="s">
        <v>3589</v>
      </c>
      <c r="B136" s="43" t="s">
        <v>3590</v>
      </c>
      <c r="C136" s="66"/>
      <c r="D136" s="66"/>
      <c r="E136" s="43"/>
      <c r="F136" s="69" t="s">
        <v>3628</v>
      </c>
      <c r="G136" s="101" t="s">
        <v>3210</v>
      </c>
      <c r="H136" s="9" t="s">
        <v>3629</v>
      </c>
      <c r="I136" s="23"/>
      <c r="J136" s="103" t="s">
        <v>3630</v>
      </c>
      <c r="K136" s="66"/>
      <c r="L136" s="66"/>
      <c r="M136" s="66"/>
      <c r="N136" s="66"/>
      <c r="O136" s="66"/>
      <c r="P136" s="66"/>
      <c r="Q136" s="66"/>
      <c r="R136" s="66"/>
      <c r="S136" s="66"/>
      <c r="T136" s="66"/>
      <c r="U136" s="66"/>
      <c r="V136" s="66"/>
      <c r="W136" s="66"/>
      <c r="X136" s="66"/>
      <c r="Y136" s="66"/>
      <c r="Z136" s="66"/>
    </row>
    <row r="137">
      <c r="A137" s="43" t="s">
        <v>3589</v>
      </c>
      <c r="B137" s="43" t="s">
        <v>3590</v>
      </c>
      <c r="C137" s="66"/>
      <c r="D137" s="66"/>
      <c r="E137" s="43"/>
      <c r="F137" s="69" t="s">
        <v>3628</v>
      </c>
      <c r="G137" s="101" t="s">
        <v>3210</v>
      </c>
      <c r="H137" s="9" t="s">
        <v>3631</v>
      </c>
      <c r="I137" s="23"/>
      <c r="J137" s="104" t="s">
        <v>3632</v>
      </c>
      <c r="K137" s="66"/>
      <c r="L137" s="66"/>
      <c r="M137" s="66"/>
      <c r="N137" s="66"/>
      <c r="O137" s="66"/>
      <c r="P137" s="66"/>
      <c r="Q137" s="66"/>
      <c r="R137" s="66"/>
      <c r="S137" s="66"/>
      <c r="T137" s="66"/>
      <c r="U137" s="66"/>
      <c r="V137" s="66"/>
      <c r="W137" s="66"/>
      <c r="X137" s="66"/>
      <c r="Y137" s="66"/>
      <c r="Z137" s="66"/>
    </row>
    <row r="138">
      <c r="A138" s="43" t="s">
        <v>3589</v>
      </c>
      <c r="B138" s="43" t="s">
        <v>3590</v>
      </c>
      <c r="C138" s="66"/>
      <c r="D138" s="66"/>
      <c r="E138" s="43"/>
      <c r="F138" s="69" t="s">
        <v>3628</v>
      </c>
      <c r="G138" s="101" t="s">
        <v>3210</v>
      </c>
      <c r="H138" s="9" t="s">
        <v>3633</v>
      </c>
      <c r="I138" s="23"/>
      <c r="J138" s="104" t="s">
        <v>3634</v>
      </c>
      <c r="K138" s="66"/>
      <c r="L138" s="66"/>
      <c r="M138" s="66"/>
      <c r="N138" s="66"/>
      <c r="O138" s="66"/>
      <c r="P138" s="66"/>
      <c r="Q138" s="66"/>
      <c r="R138" s="66"/>
      <c r="S138" s="66"/>
      <c r="T138" s="66"/>
      <c r="U138" s="66"/>
      <c r="V138" s="66"/>
      <c r="W138" s="66"/>
      <c r="X138" s="66"/>
      <c r="Y138" s="66"/>
      <c r="Z138" s="66"/>
    </row>
    <row r="139">
      <c r="A139" s="43" t="s">
        <v>3589</v>
      </c>
      <c r="B139" s="43" t="s">
        <v>3590</v>
      </c>
      <c r="C139" s="66"/>
      <c r="D139" s="66"/>
      <c r="E139" s="43"/>
      <c r="F139" s="69" t="s">
        <v>3628</v>
      </c>
      <c r="G139" s="101" t="s">
        <v>3210</v>
      </c>
      <c r="H139" s="9" t="s">
        <v>3635</v>
      </c>
      <c r="I139" s="23"/>
      <c r="J139" s="103" t="s">
        <v>3636</v>
      </c>
      <c r="K139" s="66"/>
      <c r="L139" s="66"/>
      <c r="M139" s="66"/>
      <c r="N139" s="66"/>
      <c r="O139" s="66"/>
      <c r="P139" s="66"/>
      <c r="Q139" s="66"/>
      <c r="R139" s="66"/>
      <c r="S139" s="66"/>
      <c r="T139" s="66"/>
      <c r="U139" s="66"/>
      <c r="V139" s="66"/>
      <c r="W139" s="66"/>
      <c r="X139" s="66"/>
      <c r="Y139" s="66"/>
      <c r="Z139" s="66"/>
    </row>
    <row r="140" ht="82.5" customHeight="1">
      <c r="A140" s="9" t="s">
        <v>3637</v>
      </c>
      <c r="B140" s="9" t="s">
        <v>3638</v>
      </c>
      <c r="C140" s="9"/>
      <c r="D140" s="9"/>
      <c r="E140" s="9"/>
      <c r="F140" s="69" t="s">
        <v>3639</v>
      </c>
      <c r="G140" s="101" t="s">
        <v>3210</v>
      </c>
      <c r="H140" s="9" t="s">
        <v>3640</v>
      </c>
      <c r="I140" s="66"/>
      <c r="J140" s="104" t="s">
        <v>3641</v>
      </c>
      <c r="K140" s="66"/>
      <c r="L140" s="66"/>
      <c r="M140" s="66"/>
      <c r="N140" s="66"/>
      <c r="O140" s="66"/>
      <c r="P140" s="66"/>
      <c r="Q140" s="66"/>
      <c r="R140" s="66"/>
      <c r="S140" s="66"/>
      <c r="T140" s="66"/>
      <c r="U140" s="66"/>
      <c r="V140" s="66"/>
      <c r="W140" s="66"/>
      <c r="X140" s="66"/>
      <c r="Y140" s="66"/>
      <c r="Z140" s="66"/>
    </row>
    <row r="141" ht="82.5" customHeight="1">
      <c r="A141" s="9" t="s">
        <v>3637</v>
      </c>
      <c r="B141" s="9" t="s">
        <v>3638</v>
      </c>
      <c r="C141" s="9"/>
      <c r="D141" s="9"/>
      <c r="E141" s="9"/>
      <c r="F141" s="69" t="s">
        <v>3642</v>
      </c>
      <c r="G141" s="101" t="s">
        <v>3210</v>
      </c>
      <c r="H141" s="9" t="s">
        <v>3643</v>
      </c>
      <c r="I141" s="66"/>
      <c r="J141" s="104" t="s">
        <v>3644</v>
      </c>
      <c r="K141" s="66"/>
      <c r="L141" s="66"/>
      <c r="M141" s="66"/>
      <c r="N141" s="66"/>
      <c r="O141" s="66"/>
      <c r="P141" s="66"/>
      <c r="Q141" s="66"/>
      <c r="R141" s="66"/>
      <c r="S141" s="66"/>
      <c r="T141" s="66"/>
      <c r="U141" s="66"/>
      <c r="V141" s="66"/>
      <c r="W141" s="66"/>
      <c r="X141" s="66"/>
      <c r="Y141" s="66"/>
      <c r="Z141" s="66"/>
    </row>
    <row r="142" ht="82.5" customHeight="1">
      <c r="A142" s="9" t="s">
        <v>3637</v>
      </c>
      <c r="B142" s="9" t="s">
        <v>3638</v>
      </c>
      <c r="C142" s="9"/>
      <c r="D142" s="9"/>
      <c r="E142" s="9"/>
      <c r="F142" s="69" t="s">
        <v>3642</v>
      </c>
      <c r="G142" s="101" t="s">
        <v>3210</v>
      </c>
      <c r="H142" s="9" t="s">
        <v>3645</v>
      </c>
      <c r="I142" s="66"/>
      <c r="J142" s="104" t="s">
        <v>3646</v>
      </c>
      <c r="K142" s="66"/>
      <c r="L142" s="66"/>
      <c r="M142" s="66"/>
      <c r="N142" s="66"/>
      <c r="O142" s="66"/>
      <c r="P142" s="66"/>
      <c r="Q142" s="66"/>
      <c r="R142" s="66"/>
      <c r="S142" s="66"/>
      <c r="T142" s="66"/>
      <c r="U142" s="66"/>
      <c r="V142" s="66"/>
      <c r="W142" s="66"/>
      <c r="X142" s="66"/>
      <c r="Y142" s="66"/>
      <c r="Z142" s="66"/>
    </row>
    <row r="143" ht="82.5" customHeight="1">
      <c r="A143" s="9" t="s">
        <v>3637</v>
      </c>
      <c r="B143" s="9" t="s">
        <v>3638</v>
      </c>
      <c r="C143" s="9"/>
      <c r="D143" s="9"/>
      <c r="E143" s="9"/>
      <c r="F143" s="69" t="s">
        <v>3642</v>
      </c>
      <c r="G143" s="101" t="s">
        <v>3210</v>
      </c>
      <c r="H143" s="9" t="s">
        <v>3647</v>
      </c>
      <c r="I143" s="66"/>
      <c r="J143" s="104" t="s">
        <v>3648</v>
      </c>
      <c r="K143" s="66"/>
      <c r="L143" s="66"/>
      <c r="M143" s="66"/>
      <c r="N143" s="66"/>
      <c r="O143" s="66"/>
      <c r="P143" s="66"/>
      <c r="Q143" s="66"/>
      <c r="R143" s="66"/>
      <c r="S143" s="66"/>
      <c r="T143" s="66"/>
      <c r="U143" s="66"/>
      <c r="V143" s="66"/>
      <c r="W143" s="66"/>
      <c r="X143" s="66"/>
      <c r="Y143" s="66"/>
      <c r="Z143" s="66"/>
    </row>
    <row r="144" ht="82.5" customHeight="1">
      <c r="A144" s="43" t="s">
        <v>3649</v>
      </c>
      <c r="B144" s="9" t="s">
        <v>3650</v>
      </c>
      <c r="C144" s="66"/>
      <c r="D144" s="66"/>
      <c r="E144" s="43"/>
      <c r="F144" s="69" t="s">
        <v>3651</v>
      </c>
      <c r="G144" s="101" t="s">
        <v>3210</v>
      </c>
      <c r="H144" s="9" t="s">
        <v>3652</v>
      </c>
      <c r="I144" s="66"/>
      <c r="J144" s="104" t="s">
        <v>3653</v>
      </c>
      <c r="K144" s="66"/>
      <c r="L144" s="66"/>
      <c r="M144" s="66"/>
      <c r="N144" s="66"/>
      <c r="O144" s="66"/>
      <c r="P144" s="66"/>
      <c r="Q144" s="66"/>
      <c r="R144" s="66"/>
      <c r="S144" s="66"/>
      <c r="T144" s="66"/>
      <c r="U144" s="66"/>
      <c r="V144" s="66"/>
      <c r="W144" s="66"/>
      <c r="X144" s="66"/>
      <c r="Y144" s="66"/>
      <c r="Z144" s="66"/>
    </row>
    <row r="145" ht="82.5" customHeight="1">
      <c r="A145" s="43" t="s">
        <v>3649</v>
      </c>
      <c r="B145" s="9" t="s">
        <v>3650</v>
      </c>
      <c r="C145" s="66"/>
      <c r="D145" s="66"/>
      <c r="E145" s="43"/>
      <c r="F145" s="69" t="s">
        <v>3654</v>
      </c>
      <c r="G145" s="101" t="s">
        <v>3210</v>
      </c>
      <c r="H145" s="9" t="s">
        <v>3655</v>
      </c>
      <c r="I145" s="66"/>
      <c r="J145" s="104" t="s">
        <v>3656</v>
      </c>
      <c r="K145" s="66"/>
      <c r="L145" s="66"/>
      <c r="M145" s="66"/>
      <c r="N145" s="66"/>
      <c r="O145" s="66"/>
      <c r="P145" s="66"/>
      <c r="Q145" s="66"/>
      <c r="R145" s="66"/>
      <c r="S145" s="66"/>
      <c r="T145" s="66"/>
      <c r="U145" s="66"/>
      <c r="V145" s="66"/>
      <c r="W145" s="66"/>
      <c r="X145" s="66"/>
      <c r="Y145" s="66"/>
      <c r="Z145" s="66"/>
    </row>
    <row r="146" ht="82.5" customHeight="1">
      <c r="A146" s="43" t="s">
        <v>3649</v>
      </c>
      <c r="B146" s="9" t="s">
        <v>3650</v>
      </c>
      <c r="C146" s="66"/>
      <c r="D146" s="66"/>
      <c r="E146" s="43"/>
      <c r="F146" s="69" t="s">
        <v>3654</v>
      </c>
      <c r="G146" s="101" t="s">
        <v>3210</v>
      </c>
      <c r="H146" s="9" t="s">
        <v>3657</v>
      </c>
      <c r="I146" s="66"/>
      <c r="J146" s="104" t="s">
        <v>3658</v>
      </c>
      <c r="K146" s="66"/>
      <c r="L146" s="66"/>
      <c r="M146" s="66"/>
      <c r="N146" s="66"/>
      <c r="O146" s="66"/>
      <c r="P146" s="66"/>
      <c r="Q146" s="66"/>
      <c r="R146" s="66"/>
      <c r="S146" s="66"/>
      <c r="T146" s="66"/>
      <c r="U146" s="66"/>
      <c r="V146" s="66"/>
      <c r="W146" s="66"/>
      <c r="X146" s="66"/>
      <c r="Y146" s="66"/>
      <c r="Z146" s="66"/>
    </row>
    <row r="147" ht="82.5" customHeight="1">
      <c r="A147" s="43" t="s">
        <v>3649</v>
      </c>
      <c r="B147" s="9" t="s">
        <v>3650</v>
      </c>
      <c r="C147" s="66"/>
      <c r="D147" s="66"/>
      <c r="E147" s="43"/>
      <c r="F147" s="69" t="s">
        <v>3654</v>
      </c>
      <c r="G147" s="101" t="s">
        <v>3210</v>
      </c>
      <c r="H147" s="9" t="s">
        <v>3659</v>
      </c>
      <c r="I147" s="66"/>
      <c r="J147" s="104" t="s">
        <v>3660</v>
      </c>
      <c r="K147" s="66"/>
      <c r="L147" s="66"/>
      <c r="M147" s="66"/>
      <c r="N147" s="66"/>
      <c r="O147" s="66"/>
      <c r="P147" s="66"/>
      <c r="Q147" s="66"/>
      <c r="R147" s="66"/>
      <c r="S147" s="66"/>
      <c r="T147" s="66"/>
      <c r="U147" s="66"/>
      <c r="V147" s="66"/>
      <c r="W147" s="66"/>
      <c r="X147" s="66"/>
      <c r="Y147" s="66"/>
      <c r="Z147" s="66"/>
    </row>
    <row r="148">
      <c r="A148" s="43" t="s">
        <v>3661</v>
      </c>
      <c r="B148" s="9" t="s">
        <v>3662</v>
      </c>
      <c r="C148" s="66"/>
      <c r="D148" s="66"/>
      <c r="E148" s="43"/>
      <c r="F148" s="69" t="s">
        <v>3663</v>
      </c>
      <c r="G148" s="101" t="s">
        <v>3210</v>
      </c>
      <c r="H148" s="9" t="s">
        <v>3664</v>
      </c>
      <c r="I148" s="66"/>
      <c r="J148" s="104" t="s">
        <v>3665</v>
      </c>
      <c r="K148" s="66"/>
      <c r="L148" s="66"/>
      <c r="M148" s="66"/>
      <c r="N148" s="66"/>
      <c r="O148" s="66"/>
      <c r="P148" s="66"/>
      <c r="Q148" s="66"/>
      <c r="R148" s="66"/>
      <c r="S148" s="66"/>
      <c r="T148" s="66"/>
      <c r="U148" s="66"/>
      <c r="V148" s="66"/>
      <c r="W148" s="66"/>
      <c r="X148" s="66"/>
      <c r="Y148" s="66"/>
      <c r="Z148" s="66"/>
    </row>
    <row r="149">
      <c r="A149" s="43" t="s">
        <v>3661</v>
      </c>
      <c r="B149" s="9" t="s">
        <v>3662</v>
      </c>
      <c r="C149" s="66"/>
      <c r="D149" s="66"/>
      <c r="E149" s="43"/>
      <c r="F149" s="69" t="s">
        <v>3666</v>
      </c>
      <c r="G149" s="101" t="s">
        <v>3210</v>
      </c>
      <c r="H149" s="9" t="s">
        <v>3667</v>
      </c>
      <c r="I149" s="66"/>
      <c r="J149" s="104" t="s">
        <v>3668</v>
      </c>
      <c r="K149" s="66"/>
      <c r="L149" s="66"/>
      <c r="M149" s="66"/>
      <c r="N149" s="66"/>
      <c r="O149" s="66"/>
      <c r="P149" s="66"/>
      <c r="Q149" s="66"/>
      <c r="R149" s="66"/>
      <c r="S149" s="66"/>
      <c r="T149" s="66"/>
      <c r="U149" s="66"/>
      <c r="V149" s="66"/>
      <c r="W149" s="66"/>
      <c r="X149" s="66"/>
      <c r="Y149" s="66"/>
      <c r="Z149" s="66"/>
    </row>
    <row r="150">
      <c r="A150" s="43" t="s">
        <v>3661</v>
      </c>
      <c r="B150" s="9" t="s">
        <v>3662</v>
      </c>
      <c r="C150" s="66"/>
      <c r="D150" s="66"/>
      <c r="E150" s="43"/>
      <c r="F150" s="69" t="s">
        <v>3666</v>
      </c>
      <c r="G150" s="101" t="s">
        <v>3210</v>
      </c>
      <c r="H150" s="9" t="s">
        <v>3669</v>
      </c>
      <c r="I150" s="66"/>
      <c r="J150" s="104" t="s">
        <v>3670</v>
      </c>
      <c r="K150" s="66"/>
      <c r="L150" s="66"/>
      <c r="M150" s="66"/>
      <c r="N150" s="66"/>
      <c r="O150" s="66"/>
      <c r="P150" s="66"/>
      <c r="Q150" s="66"/>
      <c r="R150" s="66"/>
      <c r="S150" s="66"/>
      <c r="T150" s="66"/>
      <c r="U150" s="66"/>
      <c r="V150" s="66"/>
      <c r="W150" s="66"/>
      <c r="X150" s="66"/>
      <c r="Y150" s="66"/>
      <c r="Z150" s="66"/>
    </row>
    <row r="151">
      <c r="A151" s="43" t="s">
        <v>3661</v>
      </c>
      <c r="B151" s="9" t="s">
        <v>3662</v>
      </c>
      <c r="C151" s="66"/>
      <c r="D151" s="66"/>
      <c r="E151" s="43"/>
      <c r="F151" s="69" t="s">
        <v>3666</v>
      </c>
      <c r="G151" s="101" t="s">
        <v>3210</v>
      </c>
      <c r="H151" s="9" t="s">
        <v>3671</v>
      </c>
      <c r="I151" s="66"/>
      <c r="J151" s="106" t="s">
        <v>3672</v>
      </c>
      <c r="K151" s="66"/>
      <c r="L151" s="66"/>
      <c r="M151" s="66"/>
      <c r="N151" s="66"/>
      <c r="O151" s="66"/>
      <c r="P151" s="66"/>
      <c r="Q151" s="66"/>
      <c r="R151" s="66"/>
      <c r="S151" s="66"/>
      <c r="T151" s="66"/>
      <c r="U151" s="66"/>
      <c r="V151" s="66"/>
      <c r="W151" s="66"/>
      <c r="X151" s="66"/>
      <c r="Y151" s="66"/>
      <c r="Z151" s="66"/>
    </row>
    <row r="152">
      <c r="A152" s="43" t="s">
        <v>3673</v>
      </c>
      <c r="B152" s="9" t="s">
        <v>3674</v>
      </c>
      <c r="C152" s="66"/>
      <c r="D152" s="66"/>
      <c r="E152" s="43"/>
      <c r="F152" s="69" t="s">
        <v>3675</v>
      </c>
      <c r="G152" s="101" t="s">
        <v>3210</v>
      </c>
      <c r="H152" s="9" t="s">
        <v>3676</v>
      </c>
      <c r="I152" s="66"/>
      <c r="J152" s="104" t="s">
        <v>3677</v>
      </c>
      <c r="K152" s="66"/>
      <c r="L152" s="66"/>
      <c r="M152" s="66"/>
      <c r="N152" s="66"/>
      <c r="O152" s="66"/>
      <c r="P152" s="66"/>
      <c r="Q152" s="66"/>
      <c r="R152" s="66"/>
      <c r="S152" s="66"/>
      <c r="T152" s="66"/>
      <c r="U152" s="66"/>
      <c r="V152" s="66"/>
      <c r="W152" s="66"/>
      <c r="X152" s="66"/>
      <c r="Y152" s="66"/>
      <c r="Z152" s="66"/>
    </row>
    <row r="153">
      <c r="A153" s="43" t="s">
        <v>3673</v>
      </c>
      <c r="B153" s="9" t="s">
        <v>3674</v>
      </c>
      <c r="C153" s="66"/>
      <c r="D153" s="66"/>
      <c r="E153" s="43"/>
      <c r="F153" s="69" t="s">
        <v>3678</v>
      </c>
      <c r="G153" s="101" t="s">
        <v>3210</v>
      </c>
      <c r="H153" s="9" t="s">
        <v>3679</v>
      </c>
      <c r="I153" s="66"/>
      <c r="J153" s="104" t="s">
        <v>3680</v>
      </c>
      <c r="K153" s="66"/>
      <c r="L153" s="66"/>
      <c r="M153" s="66"/>
      <c r="N153" s="66"/>
      <c r="O153" s="66"/>
      <c r="P153" s="66"/>
      <c r="Q153" s="66"/>
      <c r="R153" s="66"/>
      <c r="S153" s="66"/>
      <c r="T153" s="66"/>
      <c r="U153" s="66"/>
      <c r="V153" s="66"/>
      <c r="W153" s="66"/>
      <c r="X153" s="66"/>
      <c r="Y153" s="66"/>
      <c r="Z153" s="66"/>
    </row>
    <row r="154">
      <c r="A154" s="43" t="s">
        <v>3673</v>
      </c>
      <c r="B154" s="9" t="s">
        <v>3674</v>
      </c>
      <c r="C154" s="66"/>
      <c r="D154" s="66"/>
      <c r="E154" s="43"/>
      <c r="F154" s="69" t="s">
        <v>3678</v>
      </c>
      <c r="G154" s="101" t="s">
        <v>3210</v>
      </c>
      <c r="H154" s="9" t="s">
        <v>3681</v>
      </c>
      <c r="I154" s="66"/>
      <c r="J154" s="104" t="s">
        <v>3682</v>
      </c>
      <c r="K154" s="66"/>
      <c r="L154" s="66"/>
      <c r="M154" s="66"/>
      <c r="N154" s="66"/>
      <c r="O154" s="66"/>
      <c r="P154" s="66"/>
      <c r="Q154" s="66"/>
      <c r="R154" s="66"/>
      <c r="S154" s="66"/>
      <c r="T154" s="66"/>
      <c r="U154" s="66"/>
      <c r="V154" s="66"/>
      <c r="W154" s="66"/>
      <c r="X154" s="66"/>
      <c r="Y154" s="66"/>
      <c r="Z154" s="66"/>
    </row>
    <row r="155">
      <c r="A155" s="43" t="s">
        <v>3673</v>
      </c>
      <c r="B155" s="9" t="s">
        <v>3674</v>
      </c>
      <c r="C155" s="66"/>
      <c r="D155" s="66"/>
      <c r="E155" s="43"/>
      <c r="F155" s="69" t="s">
        <v>3678</v>
      </c>
      <c r="G155" s="101" t="s">
        <v>3210</v>
      </c>
      <c r="H155" s="9" t="s">
        <v>3683</v>
      </c>
      <c r="I155" s="66"/>
      <c r="J155" s="104" t="s">
        <v>3684</v>
      </c>
      <c r="K155" s="66"/>
      <c r="L155" s="66"/>
      <c r="M155" s="66"/>
      <c r="N155" s="66"/>
      <c r="O155" s="66"/>
      <c r="P155" s="66"/>
      <c r="Q155" s="66"/>
      <c r="R155" s="66"/>
      <c r="S155" s="66"/>
      <c r="T155" s="66"/>
      <c r="U155" s="66"/>
      <c r="V155" s="66"/>
      <c r="W155" s="66"/>
      <c r="X155" s="66"/>
      <c r="Y155" s="66"/>
      <c r="Z155" s="66"/>
    </row>
    <row r="156">
      <c r="A156" s="9" t="s">
        <v>3685</v>
      </c>
      <c r="B156" s="9" t="s">
        <v>3686</v>
      </c>
      <c r="C156" s="66"/>
      <c r="D156" s="66"/>
      <c r="E156" s="43"/>
      <c r="F156" s="69" t="s">
        <v>3687</v>
      </c>
      <c r="G156" s="101" t="s">
        <v>3210</v>
      </c>
      <c r="H156" s="9" t="s">
        <v>3688</v>
      </c>
      <c r="I156" s="23" t="s">
        <v>3689</v>
      </c>
      <c r="J156" s="104" t="s">
        <v>3690</v>
      </c>
      <c r="K156" s="66"/>
      <c r="L156" s="66"/>
      <c r="M156" s="66"/>
      <c r="N156" s="66"/>
      <c r="O156" s="66"/>
      <c r="P156" s="66"/>
      <c r="Q156" s="66"/>
      <c r="R156" s="66"/>
      <c r="S156" s="66"/>
      <c r="T156" s="66"/>
      <c r="U156" s="66"/>
      <c r="V156" s="66"/>
      <c r="W156" s="66"/>
      <c r="X156" s="66"/>
      <c r="Y156" s="66"/>
      <c r="Z156" s="66"/>
    </row>
    <row r="157">
      <c r="A157" s="9" t="s">
        <v>3685</v>
      </c>
      <c r="B157" s="9" t="s">
        <v>3686</v>
      </c>
      <c r="C157" s="66"/>
      <c r="D157" s="66"/>
      <c r="E157" s="43"/>
      <c r="F157" s="69" t="s">
        <v>3691</v>
      </c>
      <c r="G157" s="101" t="s">
        <v>3210</v>
      </c>
      <c r="H157" s="9" t="s">
        <v>3692</v>
      </c>
      <c r="I157" s="23"/>
      <c r="J157" s="104" t="s">
        <v>3693</v>
      </c>
      <c r="K157" s="66"/>
      <c r="L157" s="66"/>
      <c r="M157" s="66"/>
      <c r="N157" s="66"/>
      <c r="O157" s="66"/>
      <c r="P157" s="66"/>
      <c r="Q157" s="66"/>
      <c r="R157" s="66"/>
      <c r="S157" s="66"/>
      <c r="T157" s="66"/>
      <c r="U157" s="66"/>
      <c r="V157" s="66"/>
      <c r="W157" s="66"/>
      <c r="X157" s="66"/>
      <c r="Y157" s="66"/>
      <c r="Z157" s="66"/>
    </row>
    <row r="158">
      <c r="A158" s="9" t="s">
        <v>3685</v>
      </c>
      <c r="B158" s="9" t="s">
        <v>3686</v>
      </c>
      <c r="C158" s="66"/>
      <c r="D158" s="66"/>
      <c r="E158" s="43"/>
      <c r="F158" s="69" t="s">
        <v>3691</v>
      </c>
      <c r="G158" s="101" t="s">
        <v>3210</v>
      </c>
      <c r="H158" s="9" t="s">
        <v>3694</v>
      </c>
      <c r="I158" s="23"/>
      <c r="J158" s="103" t="s">
        <v>3695</v>
      </c>
      <c r="K158" s="66"/>
      <c r="L158" s="66"/>
      <c r="M158" s="66"/>
      <c r="N158" s="66"/>
      <c r="O158" s="66"/>
      <c r="P158" s="66"/>
      <c r="Q158" s="66"/>
      <c r="R158" s="66"/>
      <c r="S158" s="66"/>
      <c r="T158" s="66"/>
      <c r="U158" s="66"/>
      <c r="V158" s="66"/>
      <c r="W158" s="66"/>
      <c r="X158" s="66"/>
      <c r="Y158" s="66"/>
      <c r="Z158" s="66"/>
    </row>
    <row r="159">
      <c r="A159" s="9" t="s">
        <v>3685</v>
      </c>
      <c r="B159" s="9" t="s">
        <v>3686</v>
      </c>
      <c r="C159" s="66"/>
      <c r="D159" s="66"/>
      <c r="E159" s="43"/>
      <c r="F159" s="69" t="s">
        <v>3691</v>
      </c>
      <c r="G159" s="101" t="s">
        <v>3210</v>
      </c>
      <c r="H159" s="9" t="s">
        <v>3696</v>
      </c>
      <c r="I159" s="23"/>
      <c r="J159" s="103" t="s">
        <v>3697</v>
      </c>
      <c r="K159" s="66"/>
      <c r="L159" s="66"/>
      <c r="M159" s="66"/>
      <c r="N159" s="66"/>
      <c r="O159" s="66"/>
      <c r="P159" s="66"/>
      <c r="Q159" s="66"/>
      <c r="R159" s="66"/>
      <c r="S159" s="66"/>
      <c r="T159" s="66"/>
      <c r="U159" s="66"/>
      <c r="V159" s="66"/>
      <c r="W159" s="66"/>
      <c r="X159" s="66"/>
      <c r="Y159" s="66"/>
      <c r="Z159" s="66"/>
    </row>
    <row r="160" ht="46.5" customHeight="1">
      <c r="A160" s="9" t="s">
        <v>3698</v>
      </c>
      <c r="B160" s="112" t="s">
        <v>3699</v>
      </c>
      <c r="C160" s="66"/>
      <c r="D160" s="66"/>
      <c r="E160" s="112" t="s">
        <v>3700</v>
      </c>
      <c r="F160" s="9" t="s">
        <v>3698</v>
      </c>
      <c r="G160" s="101" t="s">
        <v>3210</v>
      </c>
      <c r="H160" s="9" t="s">
        <v>3701</v>
      </c>
      <c r="I160" s="66"/>
      <c r="J160" s="103" t="s">
        <v>3702</v>
      </c>
      <c r="K160" s="66"/>
      <c r="L160" s="66"/>
      <c r="M160" s="66"/>
      <c r="N160" s="66"/>
      <c r="O160" s="66"/>
      <c r="P160" s="66"/>
      <c r="Q160" s="66"/>
      <c r="R160" s="66"/>
      <c r="S160" s="66"/>
      <c r="T160" s="66"/>
      <c r="U160" s="66"/>
      <c r="V160" s="66"/>
      <c r="W160" s="66"/>
      <c r="X160" s="66"/>
      <c r="Y160" s="66"/>
      <c r="Z160" s="66"/>
    </row>
    <row r="161" ht="39.0" customHeight="1">
      <c r="A161" s="9" t="s">
        <v>3703</v>
      </c>
      <c r="B161" s="41" t="s">
        <v>3699</v>
      </c>
      <c r="C161" s="66"/>
      <c r="D161" s="23"/>
      <c r="E161" s="114" t="s">
        <v>3700</v>
      </c>
      <c r="F161" s="9" t="s">
        <v>3703</v>
      </c>
      <c r="G161" s="101" t="s">
        <v>3210</v>
      </c>
      <c r="H161" s="9" t="s">
        <v>3704</v>
      </c>
      <c r="I161" s="66"/>
      <c r="J161" s="103" t="s">
        <v>3705</v>
      </c>
      <c r="K161" s="66"/>
      <c r="L161" s="66"/>
      <c r="M161" s="66"/>
      <c r="N161" s="66"/>
      <c r="O161" s="66"/>
      <c r="P161" s="66"/>
      <c r="Q161" s="66"/>
      <c r="R161" s="66"/>
      <c r="S161" s="66"/>
      <c r="T161" s="66"/>
      <c r="U161" s="66"/>
      <c r="V161" s="66"/>
      <c r="W161" s="66"/>
      <c r="X161" s="66"/>
      <c r="Y161" s="66"/>
      <c r="Z161" s="66"/>
    </row>
    <row r="162">
      <c r="A162" s="9" t="s">
        <v>3706</v>
      </c>
      <c r="B162" s="41" t="s">
        <v>3699</v>
      </c>
      <c r="C162" s="66"/>
      <c r="D162" s="66"/>
      <c r="E162" s="43"/>
      <c r="F162" s="9" t="s">
        <v>3706</v>
      </c>
      <c r="G162" s="101" t="s">
        <v>3210</v>
      </c>
      <c r="H162" s="9" t="s">
        <v>3707</v>
      </c>
      <c r="I162" s="66"/>
      <c r="J162" s="103" t="s">
        <v>3708</v>
      </c>
      <c r="K162" s="66"/>
      <c r="L162" s="66"/>
      <c r="M162" s="66"/>
      <c r="N162" s="66"/>
      <c r="O162" s="66"/>
      <c r="P162" s="66"/>
      <c r="Q162" s="66"/>
      <c r="R162" s="66"/>
      <c r="S162" s="66"/>
      <c r="T162" s="66"/>
      <c r="U162" s="66"/>
      <c r="V162" s="66"/>
      <c r="W162" s="66"/>
      <c r="X162" s="66"/>
      <c r="Y162" s="66"/>
      <c r="Z162" s="66"/>
    </row>
    <row r="163">
      <c r="A163" s="9" t="s">
        <v>3709</v>
      </c>
      <c r="B163" s="112" t="s">
        <v>3699</v>
      </c>
      <c r="C163" s="66"/>
      <c r="D163" s="66"/>
      <c r="E163" s="43"/>
      <c r="F163" s="9" t="s">
        <v>3709</v>
      </c>
      <c r="G163" s="101" t="s">
        <v>3210</v>
      </c>
      <c r="H163" s="9" t="s">
        <v>3710</v>
      </c>
      <c r="I163" s="115" t="s">
        <v>3711</v>
      </c>
      <c r="J163" s="104" t="s">
        <v>3712</v>
      </c>
      <c r="K163" s="66"/>
      <c r="L163" s="66"/>
      <c r="M163" s="66"/>
      <c r="N163" s="66"/>
      <c r="O163" s="66"/>
      <c r="P163" s="66"/>
      <c r="Q163" s="66"/>
      <c r="R163" s="66"/>
      <c r="S163" s="66"/>
      <c r="T163" s="66"/>
      <c r="U163" s="66"/>
      <c r="V163" s="66"/>
      <c r="W163" s="66"/>
      <c r="X163" s="66"/>
      <c r="Y163" s="66"/>
      <c r="Z163" s="66"/>
    </row>
    <row r="164">
      <c r="A164" s="9" t="s">
        <v>3713</v>
      </c>
      <c r="B164" s="41" t="s">
        <v>3699</v>
      </c>
      <c r="C164" s="66"/>
      <c r="D164" s="23"/>
      <c r="E164" s="43"/>
      <c r="F164" s="9" t="s">
        <v>3713</v>
      </c>
      <c r="G164" s="101" t="s">
        <v>3210</v>
      </c>
      <c r="H164" s="9" t="s">
        <v>3714</v>
      </c>
      <c r="I164" s="66"/>
      <c r="J164" s="103" t="s">
        <v>3715</v>
      </c>
      <c r="K164" s="66"/>
      <c r="L164" s="66"/>
      <c r="M164" s="66"/>
      <c r="N164" s="66"/>
      <c r="O164" s="66"/>
      <c r="P164" s="66"/>
      <c r="Q164" s="66"/>
      <c r="R164" s="66"/>
      <c r="S164" s="66"/>
      <c r="T164" s="66"/>
      <c r="U164" s="66"/>
      <c r="V164" s="66"/>
      <c r="W164" s="66"/>
      <c r="X164" s="66"/>
      <c r="Y164" s="66"/>
      <c r="Z164" s="66"/>
    </row>
    <row r="165">
      <c r="A165" s="9" t="s">
        <v>3716</v>
      </c>
      <c r="B165" s="41" t="s">
        <v>3699</v>
      </c>
      <c r="C165" s="66"/>
      <c r="D165" s="66"/>
      <c r="E165" s="43"/>
      <c r="F165" s="9" t="s">
        <v>3716</v>
      </c>
      <c r="G165" s="101" t="s">
        <v>3210</v>
      </c>
      <c r="H165" s="9" t="s">
        <v>3717</v>
      </c>
      <c r="I165" s="66"/>
      <c r="J165" s="104" t="s">
        <v>3718</v>
      </c>
      <c r="K165" s="66"/>
      <c r="L165" s="66"/>
      <c r="M165" s="66"/>
      <c r="N165" s="66"/>
      <c r="O165" s="66"/>
      <c r="P165" s="66"/>
      <c r="Q165" s="66"/>
      <c r="R165" s="66"/>
      <c r="S165" s="66"/>
      <c r="T165" s="66"/>
      <c r="U165" s="66"/>
      <c r="V165" s="66"/>
      <c r="W165" s="66"/>
      <c r="X165" s="66"/>
      <c r="Y165" s="66"/>
      <c r="Z165" s="66"/>
    </row>
    <row r="166" ht="144.75" customHeight="1">
      <c r="A166" s="9" t="s">
        <v>3719</v>
      </c>
      <c r="B166" s="9" t="s">
        <v>2790</v>
      </c>
      <c r="C166" s="66"/>
      <c r="D166" s="69"/>
      <c r="E166" s="43"/>
      <c r="F166" s="100" t="s">
        <v>3720</v>
      </c>
      <c r="G166" s="101" t="s">
        <v>3210</v>
      </c>
      <c r="H166" s="9" t="s">
        <v>3721</v>
      </c>
      <c r="I166" s="64" t="s">
        <v>3722</v>
      </c>
      <c r="J166" s="104" t="s">
        <v>3723</v>
      </c>
      <c r="K166" s="66"/>
      <c r="L166" s="66"/>
      <c r="M166" s="66"/>
      <c r="N166" s="66"/>
      <c r="O166" s="66"/>
      <c r="P166" s="66"/>
      <c r="Q166" s="66"/>
      <c r="R166" s="66"/>
      <c r="S166" s="66"/>
      <c r="T166" s="66"/>
      <c r="U166" s="66"/>
      <c r="V166" s="66"/>
      <c r="W166" s="66"/>
      <c r="X166" s="66"/>
      <c r="Y166" s="66"/>
      <c r="Z166" s="66"/>
    </row>
    <row r="167" ht="144.75" customHeight="1">
      <c r="A167" s="9" t="s">
        <v>3719</v>
      </c>
      <c r="B167" s="9" t="s">
        <v>2790</v>
      </c>
      <c r="C167" s="66"/>
      <c r="D167" s="69"/>
      <c r="E167" s="43"/>
      <c r="F167" s="100" t="s">
        <v>3724</v>
      </c>
      <c r="G167" s="101" t="s">
        <v>3210</v>
      </c>
      <c r="H167" s="9" t="s">
        <v>3725</v>
      </c>
      <c r="I167" s="102"/>
      <c r="J167" s="104" t="s">
        <v>3726</v>
      </c>
      <c r="K167" s="66"/>
      <c r="L167" s="66"/>
      <c r="M167" s="66"/>
      <c r="N167" s="66"/>
      <c r="O167" s="66"/>
      <c r="P167" s="66"/>
      <c r="Q167" s="66"/>
      <c r="R167" s="66"/>
      <c r="S167" s="66"/>
      <c r="T167" s="66"/>
      <c r="U167" s="66"/>
      <c r="V167" s="66"/>
      <c r="W167" s="66"/>
      <c r="X167" s="66"/>
      <c r="Y167" s="66"/>
      <c r="Z167" s="66"/>
    </row>
    <row r="168" ht="144.75" customHeight="1">
      <c r="A168" s="9" t="s">
        <v>3719</v>
      </c>
      <c r="B168" s="9" t="s">
        <v>2790</v>
      </c>
      <c r="C168" s="66"/>
      <c r="D168" s="69"/>
      <c r="E168" s="43"/>
      <c r="F168" s="100" t="s">
        <v>3727</v>
      </c>
      <c r="G168" s="101" t="s">
        <v>3210</v>
      </c>
      <c r="H168" s="9" t="s">
        <v>3728</v>
      </c>
      <c r="I168" s="102"/>
      <c r="J168" s="104" t="s">
        <v>3729</v>
      </c>
      <c r="K168" s="66"/>
      <c r="L168" s="66"/>
      <c r="M168" s="66"/>
      <c r="N168" s="66"/>
      <c r="O168" s="66"/>
      <c r="P168" s="66"/>
      <c r="Q168" s="66"/>
      <c r="R168" s="66"/>
      <c r="S168" s="66"/>
      <c r="T168" s="66"/>
      <c r="U168" s="66"/>
      <c r="V168" s="66"/>
      <c r="W168" s="66"/>
      <c r="X168" s="66"/>
      <c r="Y168" s="66"/>
      <c r="Z168" s="66"/>
    </row>
    <row r="169" ht="144.75" customHeight="1">
      <c r="A169" s="9" t="s">
        <v>3719</v>
      </c>
      <c r="B169" s="9" t="s">
        <v>2790</v>
      </c>
      <c r="C169" s="66"/>
      <c r="D169" s="69"/>
      <c r="E169" s="43"/>
      <c r="F169" s="100" t="s">
        <v>3730</v>
      </c>
      <c r="G169" s="101" t="s">
        <v>3210</v>
      </c>
      <c r="H169" s="9" t="s">
        <v>3731</v>
      </c>
      <c r="I169" s="102"/>
      <c r="J169" s="104" t="s">
        <v>3732</v>
      </c>
      <c r="K169" s="66"/>
      <c r="L169" s="66"/>
      <c r="M169" s="66"/>
      <c r="N169" s="66"/>
      <c r="O169" s="66"/>
      <c r="P169" s="66"/>
      <c r="Q169" s="66"/>
      <c r="R169" s="66"/>
      <c r="S169" s="66"/>
      <c r="T169" s="66"/>
      <c r="U169" s="66"/>
      <c r="V169" s="66"/>
      <c r="W169" s="66"/>
      <c r="X169" s="66"/>
      <c r="Y169" s="66"/>
      <c r="Z169" s="66"/>
    </row>
    <row r="170" ht="144.75" customHeight="1">
      <c r="A170" s="9" t="s">
        <v>3719</v>
      </c>
      <c r="B170" s="9" t="s">
        <v>2790</v>
      </c>
      <c r="C170" s="66"/>
      <c r="D170" s="69"/>
      <c r="E170" s="43"/>
      <c r="F170" s="100" t="s">
        <v>3733</v>
      </c>
      <c r="G170" s="101" t="s">
        <v>3210</v>
      </c>
      <c r="H170" s="9" t="s">
        <v>3734</v>
      </c>
      <c r="I170" s="102"/>
      <c r="J170" s="104" t="s">
        <v>3735</v>
      </c>
      <c r="K170" s="66"/>
      <c r="L170" s="66"/>
      <c r="M170" s="66"/>
      <c r="N170" s="66"/>
      <c r="O170" s="66"/>
      <c r="P170" s="66"/>
      <c r="Q170" s="66"/>
      <c r="R170" s="66"/>
      <c r="S170" s="66"/>
      <c r="T170" s="66"/>
      <c r="U170" s="66"/>
      <c r="V170" s="66"/>
      <c r="W170" s="66"/>
      <c r="X170" s="66"/>
      <c r="Y170" s="66"/>
      <c r="Z170" s="66"/>
    </row>
    <row r="171" ht="144.75" customHeight="1">
      <c r="A171" s="9" t="s">
        <v>3719</v>
      </c>
      <c r="B171" s="9" t="s">
        <v>2790</v>
      </c>
      <c r="C171" s="66"/>
      <c r="D171" s="69"/>
      <c r="E171" s="43"/>
      <c r="F171" s="100" t="s">
        <v>3736</v>
      </c>
      <c r="G171" s="101" t="s">
        <v>3210</v>
      </c>
      <c r="H171" s="9" t="s">
        <v>3737</v>
      </c>
      <c r="I171" s="102"/>
      <c r="J171" s="104" t="s">
        <v>3738</v>
      </c>
      <c r="K171" s="66"/>
      <c r="L171" s="66"/>
      <c r="M171" s="66"/>
      <c r="N171" s="66"/>
      <c r="O171" s="66"/>
      <c r="P171" s="66"/>
      <c r="Q171" s="66"/>
      <c r="R171" s="66"/>
      <c r="S171" s="66"/>
      <c r="T171" s="66"/>
      <c r="U171" s="66"/>
      <c r="V171" s="66"/>
      <c r="W171" s="66"/>
      <c r="X171" s="66"/>
      <c r="Y171" s="66"/>
      <c r="Z171" s="66"/>
    </row>
    <row r="172">
      <c r="A172" s="9" t="s">
        <v>3739</v>
      </c>
      <c r="B172" s="9" t="s">
        <v>3740</v>
      </c>
      <c r="C172" s="66"/>
      <c r="D172" s="66"/>
      <c r="E172" s="43"/>
      <c r="F172" s="100" t="s">
        <v>3741</v>
      </c>
      <c r="G172" s="101" t="s">
        <v>3210</v>
      </c>
      <c r="H172" s="9" t="s">
        <v>3742</v>
      </c>
      <c r="I172" s="66"/>
      <c r="J172" s="103" t="s">
        <v>3743</v>
      </c>
      <c r="K172" s="66"/>
      <c r="L172" s="66"/>
      <c r="M172" s="66"/>
      <c r="N172" s="66"/>
      <c r="O172" s="66"/>
      <c r="P172" s="66"/>
      <c r="Q172" s="66"/>
      <c r="R172" s="66"/>
      <c r="S172" s="66"/>
      <c r="T172" s="66"/>
      <c r="U172" s="66"/>
      <c r="V172" s="66"/>
      <c r="W172" s="66"/>
      <c r="X172" s="66"/>
      <c r="Y172" s="66"/>
      <c r="Z172" s="66"/>
    </row>
    <row r="173">
      <c r="A173" s="9" t="s">
        <v>3744</v>
      </c>
      <c r="B173" s="9" t="s">
        <v>3745</v>
      </c>
      <c r="C173" s="66"/>
      <c r="D173" s="23"/>
      <c r="E173" s="43"/>
      <c r="F173" s="100" t="s">
        <v>3746</v>
      </c>
      <c r="G173" s="101" t="s">
        <v>3210</v>
      </c>
      <c r="H173" s="9" t="s">
        <v>3747</v>
      </c>
      <c r="I173" s="66"/>
      <c r="J173" s="103" t="s">
        <v>3748</v>
      </c>
      <c r="K173" s="66"/>
      <c r="L173" s="66"/>
      <c r="M173" s="66"/>
      <c r="N173" s="66"/>
      <c r="O173" s="66"/>
      <c r="P173" s="66"/>
      <c r="Q173" s="66"/>
      <c r="R173" s="66"/>
      <c r="S173" s="66"/>
      <c r="T173" s="66"/>
      <c r="U173" s="66"/>
      <c r="V173" s="66"/>
      <c r="W173" s="66"/>
      <c r="X173" s="66"/>
      <c r="Y173" s="66"/>
      <c r="Z173" s="66"/>
    </row>
    <row r="174">
      <c r="A174" s="9" t="s">
        <v>3749</v>
      </c>
      <c r="B174" s="9" t="s">
        <v>3750</v>
      </c>
      <c r="C174" s="66"/>
      <c r="D174" s="66"/>
      <c r="E174" s="43"/>
      <c r="F174" s="100" t="s">
        <v>3751</v>
      </c>
      <c r="G174" s="101" t="s">
        <v>3210</v>
      </c>
      <c r="H174" s="9" t="s">
        <v>3752</v>
      </c>
      <c r="I174" s="66"/>
      <c r="J174" s="103" t="s">
        <v>3753</v>
      </c>
      <c r="K174" s="66"/>
      <c r="L174" s="66"/>
      <c r="M174" s="66"/>
      <c r="N174" s="66"/>
      <c r="O174" s="66"/>
      <c r="P174" s="66"/>
      <c r="Q174" s="66"/>
      <c r="R174" s="66"/>
      <c r="S174" s="66"/>
      <c r="T174" s="66"/>
      <c r="U174" s="66"/>
      <c r="V174" s="66"/>
      <c r="W174" s="66"/>
      <c r="X174" s="66"/>
      <c r="Y174" s="66"/>
      <c r="Z174" s="66"/>
    </row>
    <row r="175">
      <c r="A175" s="9" t="s">
        <v>3254</v>
      </c>
      <c r="B175" s="9" t="s">
        <v>3754</v>
      </c>
      <c r="C175" s="66"/>
      <c r="D175" s="66"/>
      <c r="E175" s="43"/>
      <c r="F175" s="116" t="s">
        <v>3755</v>
      </c>
      <c r="G175" s="101" t="s">
        <v>3210</v>
      </c>
      <c r="H175" s="9" t="s">
        <v>3756</v>
      </c>
      <c r="I175" s="66"/>
      <c r="J175" s="104" t="s">
        <v>3757</v>
      </c>
      <c r="K175" s="66"/>
      <c r="L175" s="66"/>
      <c r="M175" s="66"/>
      <c r="N175" s="66"/>
      <c r="O175" s="66"/>
      <c r="P175" s="66"/>
      <c r="Q175" s="66"/>
      <c r="R175" s="66"/>
      <c r="S175" s="66"/>
      <c r="T175" s="66"/>
      <c r="U175" s="66"/>
      <c r="V175" s="66"/>
      <c r="W175" s="66"/>
      <c r="X175" s="66"/>
      <c r="Y175" s="66"/>
      <c r="Z175" s="66"/>
    </row>
    <row r="176">
      <c r="A176" s="9" t="s">
        <v>3758</v>
      </c>
      <c r="B176" s="9" t="s">
        <v>3759</v>
      </c>
      <c r="C176" s="66"/>
      <c r="D176" s="66"/>
      <c r="E176" s="43"/>
      <c r="F176" s="100" t="s">
        <v>3760</v>
      </c>
      <c r="G176" s="101" t="s">
        <v>3210</v>
      </c>
      <c r="H176" s="9" t="s">
        <v>3761</v>
      </c>
      <c r="I176" s="64" t="s">
        <v>3762</v>
      </c>
      <c r="J176" s="103" t="s">
        <v>3763</v>
      </c>
      <c r="K176" s="66"/>
      <c r="L176" s="66"/>
      <c r="M176" s="66"/>
      <c r="N176" s="66"/>
      <c r="O176" s="66"/>
      <c r="P176" s="66"/>
      <c r="Q176" s="66"/>
      <c r="R176" s="66"/>
      <c r="S176" s="66"/>
      <c r="T176" s="66"/>
      <c r="U176" s="66"/>
      <c r="V176" s="66"/>
      <c r="W176" s="66"/>
      <c r="X176" s="66"/>
      <c r="Y176" s="66"/>
      <c r="Z176" s="66"/>
    </row>
    <row r="177">
      <c r="A177" s="9" t="s">
        <v>3764</v>
      </c>
      <c r="B177" s="9" t="s">
        <v>3765</v>
      </c>
      <c r="C177" s="66"/>
      <c r="D177" s="66"/>
      <c r="E177" s="43"/>
      <c r="F177" s="9" t="s">
        <v>3764</v>
      </c>
      <c r="G177" s="101" t="s">
        <v>3210</v>
      </c>
      <c r="H177" s="9" t="s">
        <v>3766</v>
      </c>
      <c r="I177" s="66"/>
      <c r="J177" s="103" t="s">
        <v>3767</v>
      </c>
      <c r="K177" s="66"/>
      <c r="L177" s="66"/>
      <c r="M177" s="66"/>
      <c r="N177" s="66"/>
      <c r="O177" s="66"/>
      <c r="P177" s="66"/>
      <c r="Q177" s="66"/>
      <c r="R177" s="66"/>
      <c r="S177" s="66"/>
      <c r="T177" s="66"/>
      <c r="U177" s="66"/>
      <c r="V177" s="66"/>
      <c r="W177" s="66"/>
      <c r="X177" s="66"/>
      <c r="Y177" s="66"/>
      <c r="Z177" s="66"/>
    </row>
    <row r="178">
      <c r="A178" s="9" t="s">
        <v>3254</v>
      </c>
      <c r="B178" s="9" t="s">
        <v>3768</v>
      </c>
      <c r="C178" s="66"/>
      <c r="D178" s="66"/>
      <c r="E178" s="43"/>
      <c r="F178" s="117" t="s">
        <v>3769</v>
      </c>
      <c r="G178" s="101" t="s">
        <v>3210</v>
      </c>
      <c r="H178" s="9" t="s">
        <v>3770</v>
      </c>
      <c r="I178" s="66"/>
      <c r="J178" s="103" t="s">
        <v>3771</v>
      </c>
      <c r="K178" s="66"/>
      <c r="L178" s="66"/>
      <c r="M178" s="66"/>
      <c r="N178" s="66"/>
      <c r="O178" s="66"/>
      <c r="P178" s="66"/>
      <c r="Q178" s="66"/>
      <c r="R178" s="66"/>
      <c r="S178" s="66"/>
      <c r="T178" s="66"/>
      <c r="U178" s="66"/>
      <c r="V178" s="66"/>
      <c r="W178" s="66"/>
      <c r="X178" s="66"/>
      <c r="Y178" s="66"/>
      <c r="Z178" s="66"/>
    </row>
    <row r="179">
      <c r="A179" s="9" t="s">
        <v>3772</v>
      </c>
      <c r="B179" s="9" t="s">
        <v>3773</v>
      </c>
      <c r="C179" s="66"/>
      <c r="D179" s="66"/>
      <c r="E179" s="43"/>
      <c r="F179" s="117" t="s">
        <v>3774</v>
      </c>
      <c r="G179" s="101" t="s">
        <v>3210</v>
      </c>
      <c r="H179" s="9" t="s">
        <v>3775</v>
      </c>
      <c r="I179" s="66"/>
      <c r="J179" s="103" t="s">
        <v>3776</v>
      </c>
      <c r="K179" s="66"/>
      <c r="L179" s="66"/>
      <c r="M179" s="66"/>
      <c r="N179" s="66"/>
      <c r="O179" s="66"/>
      <c r="P179" s="66"/>
      <c r="Q179" s="66"/>
      <c r="R179" s="66"/>
      <c r="S179" s="66"/>
      <c r="T179" s="66"/>
      <c r="U179" s="66"/>
      <c r="V179" s="66"/>
      <c r="W179" s="66"/>
      <c r="X179" s="66"/>
      <c r="Y179" s="66"/>
      <c r="Z179" s="66"/>
    </row>
    <row r="180">
      <c r="A180" s="9" t="s">
        <v>3777</v>
      </c>
      <c r="B180" s="9" t="s">
        <v>3778</v>
      </c>
      <c r="C180" s="66"/>
      <c r="D180" s="66"/>
      <c r="E180" s="9"/>
      <c r="F180" s="117" t="s">
        <v>3779</v>
      </c>
      <c r="G180" s="101" t="s">
        <v>3210</v>
      </c>
      <c r="H180" s="9" t="s">
        <v>3780</v>
      </c>
      <c r="I180" s="66"/>
      <c r="J180" s="104" t="s">
        <v>3781</v>
      </c>
      <c r="K180" s="66"/>
      <c r="L180" s="66"/>
      <c r="M180" s="66"/>
      <c r="N180" s="66"/>
      <c r="O180" s="66"/>
      <c r="P180" s="66"/>
      <c r="Q180" s="66"/>
      <c r="R180" s="66"/>
      <c r="S180" s="66"/>
      <c r="T180" s="66"/>
      <c r="U180" s="66"/>
      <c r="V180" s="66"/>
      <c r="W180" s="66"/>
      <c r="X180" s="66"/>
      <c r="Y180" s="66"/>
      <c r="Z180" s="66"/>
    </row>
    <row r="181">
      <c r="A181" s="9" t="s">
        <v>3782</v>
      </c>
      <c r="B181" s="9" t="s">
        <v>3783</v>
      </c>
      <c r="C181" s="66"/>
      <c r="D181" s="66"/>
      <c r="E181" s="9" t="s">
        <v>3784</v>
      </c>
      <c r="F181" s="118" t="s">
        <v>3785</v>
      </c>
      <c r="G181" s="101" t="s">
        <v>3210</v>
      </c>
      <c r="H181" s="9" t="s">
        <v>3786</v>
      </c>
      <c r="I181" s="23" t="s">
        <v>3787</v>
      </c>
      <c r="J181" s="104" t="s">
        <v>3788</v>
      </c>
      <c r="K181" s="66"/>
      <c r="L181" s="66"/>
      <c r="M181" s="66"/>
      <c r="N181" s="66"/>
      <c r="O181" s="66"/>
      <c r="P181" s="66"/>
      <c r="Q181" s="66"/>
      <c r="R181" s="66"/>
      <c r="S181" s="66"/>
      <c r="T181" s="66"/>
      <c r="U181" s="66"/>
      <c r="V181" s="66"/>
      <c r="W181" s="66"/>
      <c r="X181" s="66"/>
      <c r="Y181" s="66"/>
      <c r="Z181" s="66"/>
    </row>
    <row r="182">
      <c r="A182" s="9" t="s">
        <v>3782</v>
      </c>
      <c r="B182" s="9" t="s">
        <v>3783</v>
      </c>
      <c r="C182" s="66"/>
      <c r="D182" s="66"/>
      <c r="E182" s="9" t="s">
        <v>3784</v>
      </c>
      <c r="F182" s="118" t="s">
        <v>3789</v>
      </c>
      <c r="G182" s="101" t="s">
        <v>3210</v>
      </c>
      <c r="H182" s="9" t="s">
        <v>3790</v>
      </c>
      <c r="I182" s="23"/>
      <c r="J182" s="104" t="s">
        <v>3791</v>
      </c>
      <c r="K182" s="66"/>
      <c r="L182" s="66"/>
      <c r="M182" s="66"/>
      <c r="N182" s="66"/>
      <c r="O182" s="66"/>
      <c r="P182" s="66"/>
      <c r="Q182" s="66"/>
      <c r="R182" s="66"/>
      <c r="S182" s="66"/>
      <c r="T182" s="66"/>
      <c r="U182" s="66"/>
      <c r="V182" s="66"/>
      <c r="W182" s="66"/>
      <c r="X182" s="66"/>
      <c r="Y182" s="66"/>
      <c r="Z182" s="66"/>
    </row>
    <row r="183">
      <c r="A183" s="9" t="s">
        <v>3782</v>
      </c>
      <c r="B183" s="9" t="s">
        <v>3783</v>
      </c>
      <c r="C183" s="66"/>
      <c r="D183" s="66"/>
      <c r="E183" s="9" t="s">
        <v>3784</v>
      </c>
      <c r="F183" s="118" t="s">
        <v>3792</v>
      </c>
      <c r="G183" s="101" t="s">
        <v>3210</v>
      </c>
      <c r="H183" s="9" t="s">
        <v>3793</v>
      </c>
      <c r="I183" s="23"/>
      <c r="J183" s="104" t="s">
        <v>3794</v>
      </c>
      <c r="K183" s="66"/>
      <c r="L183" s="66"/>
      <c r="M183" s="66"/>
      <c r="N183" s="66"/>
      <c r="O183" s="66"/>
      <c r="P183" s="66"/>
      <c r="Q183" s="66"/>
      <c r="R183" s="66"/>
      <c r="S183" s="66"/>
      <c r="T183" s="66"/>
      <c r="U183" s="66"/>
      <c r="V183" s="66"/>
      <c r="W183" s="66"/>
      <c r="X183" s="66"/>
      <c r="Y183" s="66"/>
      <c r="Z183" s="66"/>
    </row>
    <row r="184">
      <c r="A184" s="9" t="s">
        <v>3782</v>
      </c>
      <c r="B184" s="9" t="s">
        <v>3783</v>
      </c>
      <c r="C184" s="66"/>
      <c r="D184" s="66"/>
      <c r="E184" s="9" t="s">
        <v>3784</v>
      </c>
      <c r="F184" s="118" t="s">
        <v>3795</v>
      </c>
      <c r="G184" s="101" t="s">
        <v>3210</v>
      </c>
      <c r="H184" s="9" t="s">
        <v>3796</v>
      </c>
      <c r="I184" s="23"/>
      <c r="J184" s="104" t="s">
        <v>3797</v>
      </c>
      <c r="K184" s="66"/>
      <c r="L184" s="66"/>
      <c r="M184" s="66"/>
      <c r="N184" s="66"/>
      <c r="O184" s="66"/>
      <c r="P184" s="66"/>
      <c r="Q184" s="66"/>
      <c r="R184" s="66"/>
      <c r="S184" s="66"/>
      <c r="T184" s="66"/>
      <c r="U184" s="66"/>
      <c r="V184" s="66"/>
      <c r="W184" s="66"/>
      <c r="X184" s="66"/>
      <c r="Y184" s="66"/>
      <c r="Z184" s="66"/>
    </row>
    <row r="185">
      <c r="A185" s="9" t="s">
        <v>3782</v>
      </c>
      <c r="B185" s="9" t="s">
        <v>3783</v>
      </c>
      <c r="C185" s="66"/>
      <c r="D185" s="66"/>
      <c r="E185" s="9" t="s">
        <v>3784</v>
      </c>
      <c r="F185" s="118" t="s">
        <v>3798</v>
      </c>
      <c r="G185" s="101" t="s">
        <v>3210</v>
      </c>
      <c r="H185" s="9" t="s">
        <v>3799</v>
      </c>
      <c r="I185" s="23"/>
      <c r="J185" s="104" t="s">
        <v>3800</v>
      </c>
      <c r="K185" s="66"/>
      <c r="L185" s="66"/>
      <c r="M185" s="66"/>
      <c r="N185" s="66"/>
      <c r="O185" s="66"/>
      <c r="P185" s="66"/>
      <c r="Q185" s="66"/>
      <c r="R185" s="66"/>
      <c r="S185" s="66"/>
      <c r="T185" s="66"/>
      <c r="U185" s="66"/>
      <c r="V185" s="66"/>
      <c r="W185" s="66"/>
      <c r="X185" s="66"/>
      <c r="Y185" s="66"/>
      <c r="Z185" s="66"/>
    </row>
    <row r="186">
      <c r="A186" s="9" t="s">
        <v>3782</v>
      </c>
      <c r="B186" s="9" t="s">
        <v>3783</v>
      </c>
      <c r="C186" s="66"/>
      <c r="D186" s="66"/>
      <c r="E186" s="9" t="s">
        <v>3784</v>
      </c>
      <c r="F186" s="118" t="s">
        <v>3801</v>
      </c>
      <c r="G186" s="101" t="s">
        <v>3210</v>
      </c>
      <c r="H186" s="9" t="s">
        <v>3802</v>
      </c>
      <c r="I186" s="23"/>
      <c r="J186" s="104" t="s">
        <v>3803</v>
      </c>
      <c r="K186" s="66"/>
      <c r="L186" s="66"/>
      <c r="M186" s="66"/>
      <c r="N186" s="66"/>
      <c r="O186" s="66"/>
      <c r="P186" s="66"/>
      <c r="Q186" s="66"/>
      <c r="R186" s="66"/>
      <c r="S186" s="66"/>
      <c r="T186" s="66"/>
      <c r="U186" s="66"/>
      <c r="V186" s="66"/>
      <c r="W186" s="66"/>
      <c r="X186" s="66"/>
      <c r="Y186" s="66"/>
      <c r="Z186" s="66"/>
    </row>
    <row r="187" ht="84.75" customHeight="1">
      <c r="A187" s="9" t="s">
        <v>3804</v>
      </c>
      <c r="B187" s="9" t="s">
        <v>3805</v>
      </c>
      <c r="C187" s="66"/>
      <c r="D187" s="66"/>
      <c r="E187" s="119" t="s">
        <v>3806</v>
      </c>
      <c r="F187" s="120" t="s">
        <v>3807</v>
      </c>
      <c r="G187" s="101" t="s">
        <v>3210</v>
      </c>
      <c r="H187" s="9" t="s">
        <v>3808</v>
      </c>
      <c r="I187" s="66"/>
      <c r="J187" s="104" t="s">
        <v>3809</v>
      </c>
      <c r="K187" s="66"/>
      <c r="L187" s="66"/>
      <c r="M187" s="66"/>
      <c r="N187" s="66"/>
      <c r="O187" s="66"/>
      <c r="P187" s="66"/>
      <c r="Q187" s="66"/>
      <c r="R187" s="66"/>
      <c r="S187" s="66"/>
      <c r="T187" s="66"/>
      <c r="U187" s="66"/>
      <c r="V187" s="66"/>
      <c r="W187" s="66"/>
      <c r="X187" s="66"/>
      <c r="Y187" s="66"/>
      <c r="Z187" s="66"/>
    </row>
    <row r="188" ht="84.75" customHeight="1">
      <c r="A188" s="9" t="s">
        <v>3804</v>
      </c>
      <c r="B188" s="9" t="s">
        <v>3805</v>
      </c>
      <c r="C188" s="66"/>
      <c r="D188" s="66"/>
      <c r="E188" s="119" t="s">
        <v>3806</v>
      </c>
      <c r="F188" s="120" t="s">
        <v>3807</v>
      </c>
      <c r="G188" s="101" t="s">
        <v>3210</v>
      </c>
      <c r="H188" s="9" t="s">
        <v>3810</v>
      </c>
      <c r="I188" s="66"/>
      <c r="J188" s="104" t="s">
        <v>3811</v>
      </c>
      <c r="K188" s="66"/>
      <c r="L188" s="66"/>
      <c r="M188" s="66"/>
      <c r="N188" s="66"/>
      <c r="O188" s="66"/>
      <c r="P188" s="66"/>
      <c r="Q188" s="66"/>
      <c r="R188" s="66"/>
      <c r="S188" s="66"/>
      <c r="T188" s="66"/>
      <c r="U188" s="66"/>
      <c r="V188" s="66"/>
      <c r="W188" s="66"/>
      <c r="X188" s="66"/>
      <c r="Y188" s="66"/>
      <c r="Z188" s="66"/>
    </row>
    <row r="189" ht="84.75" customHeight="1">
      <c r="A189" s="9" t="s">
        <v>3804</v>
      </c>
      <c r="B189" s="9" t="s">
        <v>3805</v>
      </c>
      <c r="C189" s="66"/>
      <c r="D189" s="66"/>
      <c r="E189" s="119" t="s">
        <v>3806</v>
      </c>
      <c r="F189" s="120" t="s">
        <v>3807</v>
      </c>
      <c r="G189" s="101" t="s">
        <v>3210</v>
      </c>
      <c r="H189" s="9" t="s">
        <v>3812</v>
      </c>
      <c r="I189" s="66"/>
      <c r="J189" s="104" t="s">
        <v>3813</v>
      </c>
      <c r="K189" s="66"/>
      <c r="L189" s="66"/>
      <c r="M189" s="66"/>
      <c r="N189" s="66"/>
      <c r="O189" s="66"/>
      <c r="P189" s="66"/>
      <c r="Q189" s="66"/>
      <c r="R189" s="66"/>
      <c r="S189" s="66"/>
      <c r="T189" s="66"/>
      <c r="U189" s="66"/>
      <c r="V189" s="66"/>
      <c r="W189" s="66"/>
      <c r="X189" s="66"/>
      <c r="Y189" s="66"/>
      <c r="Z189" s="66"/>
    </row>
    <row r="190" ht="84.75" customHeight="1">
      <c r="A190" s="9" t="s">
        <v>3804</v>
      </c>
      <c r="B190" s="9" t="s">
        <v>3805</v>
      </c>
      <c r="C190" s="66"/>
      <c r="D190" s="66"/>
      <c r="E190" s="119" t="s">
        <v>3806</v>
      </c>
      <c r="F190" s="120" t="s">
        <v>3807</v>
      </c>
      <c r="G190" s="101" t="s">
        <v>3210</v>
      </c>
      <c r="H190" s="9" t="s">
        <v>3814</v>
      </c>
      <c r="I190" s="66"/>
      <c r="J190" s="104" t="s">
        <v>3815</v>
      </c>
      <c r="K190" s="66"/>
      <c r="L190" s="66"/>
      <c r="M190" s="66"/>
      <c r="N190" s="66"/>
      <c r="O190" s="66"/>
      <c r="P190" s="66"/>
      <c r="Q190" s="66"/>
      <c r="R190" s="66"/>
      <c r="S190" s="66"/>
      <c r="T190" s="66"/>
      <c r="U190" s="66"/>
      <c r="V190" s="66"/>
      <c r="W190" s="66"/>
      <c r="X190" s="66"/>
      <c r="Y190" s="66"/>
      <c r="Z190" s="66"/>
    </row>
    <row r="191" ht="84.75" customHeight="1">
      <c r="A191" s="9" t="s">
        <v>3804</v>
      </c>
      <c r="B191" s="9" t="s">
        <v>3805</v>
      </c>
      <c r="C191" s="66"/>
      <c r="D191" s="66"/>
      <c r="E191" s="119" t="s">
        <v>3806</v>
      </c>
      <c r="F191" s="120" t="s">
        <v>3807</v>
      </c>
      <c r="G191" s="101" t="s">
        <v>3210</v>
      </c>
      <c r="H191" s="9" t="s">
        <v>3816</v>
      </c>
      <c r="I191" s="66"/>
      <c r="J191" s="104" t="s">
        <v>3817</v>
      </c>
      <c r="K191" s="66"/>
      <c r="L191" s="66"/>
      <c r="M191" s="66"/>
      <c r="N191" s="66"/>
      <c r="O191" s="66"/>
      <c r="P191" s="66"/>
      <c r="Q191" s="66"/>
      <c r="R191" s="66"/>
      <c r="S191" s="66"/>
      <c r="T191" s="66"/>
      <c r="U191" s="66"/>
      <c r="V191" s="66"/>
      <c r="W191" s="66"/>
      <c r="X191" s="66"/>
      <c r="Y191" s="66"/>
      <c r="Z191" s="66"/>
    </row>
    <row r="192">
      <c r="A192" s="9" t="s">
        <v>3818</v>
      </c>
      <c r="B192" s="9" t="s">
        <v>3805</v>
      </c>
      <c r="C192" s="66"/>
      <c r="D192" s="66"/>
      <c r="E192" s="119" t="s">
        <v>3819</v>
      </c>
      <c r="F192" s="120" t="s">
        <v>3807</v>
      </c>
      <c r="G192" s="101" t="s">
        <v>3210</v>
      </c>
      <c r="H192" s="9" t="s">
        <v>3820</v>
      </c>
      <c r="I192" s="66"/>
      <c r="J192" s="104" t="s">
        <v>3821</v>
      </c>
      <c r="K192" s="66"/>
      <c r="L192" s="66"/>
      <c r="M192" s="66"/>
      <c r="N192" s="66"/>
      <c r="O192" s="66"/>
      <c r="P192" s="66"/>
      <c r="Q192" s="66"/>
      <c r="R192" s="66"/>
      <c r="S192" s="66"/>
      <c r="T192" s="66"/>
      <c r="U192" s="66"/>
      <c r="V192" s="66"/>
      <c r="W192" s="66"/>
      <c r="X192" s="66"/>
      <c r="Y192" s="66"/>
      <c r="Z192" s="66"/>
    </row>
    <row r="193">
      <c r="A193" s="9" t="s">
        <v>3818</v>
      </c>
      <c r="B193" s="9" t="s">
        <v>3805</v>
      </c>
      <c r="C193" s="66"/>
      <c r="D193" s="66"/>
      <c r="E193" s="119" t="s">
        <v>3819</v>
      </c>
      <c r="F193" s="120" t="s">
        <v>3807</v>
      </c>
      <c r="G193" s="101" t="s">
        <v>3210</v>
      </c>
      <c r="H193" s="9" t="s">
        <v>3822</v>
      </c>
      <c r="I193" s="66"/>
      <c r="J193" s="104" t="s">
        <v>3823</v>
      </c>
      <c r="K193" s="66"/>
      <c r="L193" s="66"/>
      <c r="M193" s="66"/>
      <c r="N193" s="66"/>
      <c r="O193" s="66"/>
      <c r="P193" s="66"/>
      <c r="Q193" s="66"/>
      <c r="R193" s="66"/>
      <c r="S193" s="66"/>
      <c r="T193" s="66"/>
      <c r="U193" s="66"/>
      <c r="V193" s="66"/>
      <c r="W193" s="66"/>
      <c r="X193" s="66"/>
      <c r="Y193" s="66"/>
      <c r="Z193" s="66"/>
    </row>
    <row r="194">
      <c r="A194" s="9" t="s">
        <v>3818</v>
      </c>
      <c r="B194" s="9" t="s">
        <v>3805</v>
      </c>
      <c r="C194" s="66"/>
      <c r="D194" s="66"/>
      <c r="E194" s="119" t="s">
        <v>3819</v>
      </c>
      <c r="F194" s="120" t="s">
        <v>3807</v>
      </c>
      <c r="G194" s="101" t="s">
        <v>3210</v>
      </c>
      <c r="H194" s="9" t="s">
        <v>3824</v>
      </c>
      <c r="I194" s="66"/>
      <c r="J194" s="104" t="s">
        <v>3825</v>
      </c>
      <c r="K194" s="66"/>
      <c r="L194" s="66"/>
      <c r="M194" s="66"/>
      <c r="N194" s="66"/>
      <c r="O194" s="66"/>
      <c r="P194" s="66"/>
      <c r="Q194" s="66"/>
      <c r="R194" s="66"/>
      <c r="S194" s="66"/>
      <c r="T194" s="66"/>
      <c r="U194" s="66"/>
      <c r="V194" s="66"/>
      <c r="W194" s="66"/>
      <c r="X194" s="66"/>
      <c r="Y194" s="66"/>
      <c r="Z194" s="66"/>
    </row>
    <row r="195">
      <c r="A195" s="9" t="s">
        <v>3818</v>
      </c>
      <c r="B195" s="9" t="s">
        <v>3805</v>
      </c>
      <c r="C195" s="66"/>
      <c r="D195" s="66"/>
      <c r="E195" s="119" t="s">
        <v>3819</v>
      </c>
      <c r="F195" s="120" t="s">
        <v>3807</v>
      </c>
      <c r="G195" s="101" t="s">
        <v>3210</v>
      </c>
      <c r="H195" s="9" t="s">
        <v>3826</v>
      </c>
      <c r="I195" s="66"/>
      <c r="J195" s="104" t="s">
        <v>3827</v>
      </c>
      <c r="K195" s="66"/>
      <c r="L195" s="66"/>
      <c r="M195" s="66"/>
      <c r="N195" s="66"/>
      <c r="O195" s="66"/>
      <c r="P195" s="66"/>
      <c r="Q195" s="66"/>
      <c r="R195" s="66"/>
      <c r="S195" s="66"/>
      <c r="T195" s="66"/>
      <c r="U195" s="66"/>
      <c r="V195" s="66"/>
      <c r="W195" s="66"/>
      <c r="X195" s="66"/>
      <c r="Y195" s="66"/>
      <c r="Z195" s="66"/>
    </row>
    <row r="196">
      <c r="A196" s="9" t="s">
        <v>3818</v>
      </c>
      <c r="B196" s="9" t="s">
        <v>3805</v>
      </c>
      <c r="C196" s="66"/>
      <c r="D196" s="66"/>
      <c r="E196" s="119" t="s">
        <v>3819</v>
      </c>
      <c r="F196" s="120" t="s">
        <v>3807</v>
      </c>
      <c r="G196" s="101" t="s">
        <v>3210</v>
      </c>
      <c r="H196" s="9" t="s">
        <v>3828</v>
      </c>
      <c r="I196" s="66"/>
      <c r="J196" s="104" t="s">
        <v>3829</v>
      </c>
      <c r="K196" s="66"/>
      <c r="L196" s="66"/>
      <c r="M196" s="66"/>
      <c r="N196" s="66"/>
      <c r="O196" s="66"/>
      <c r="P196" s="66"/>
      <c r="Q196" s="66"/>
      <c r="R196" s="66"/>
      <c r="S196" s="66"/>
      <c r="T196" s="66"/>
      <c r="U196" s="66"/>
      <c r="V196" s="66"/>
      <c r="W196" s="66"/>
      <c r="X196" s="66"/>
      <c r="Y196" s="66"/>
      <c r="Z196" s="66"/>
    </row>
    <row r="197">
      <c r="A197" s="9" t="s">
        <v>3830</v>
      </c>
      <c r="B197" s="9" t="s">
        <v>3805</v>
      </c>
      <c r="C197" s="66"/>
      <c r="D197" s="66"/>
      <c r="E197" s="119" t="s">
        <v>3831</v>
      </c>
      <c r="F197" s="120" t="s">
        <v>3807</v>
      </c>
      <c r="G197" s="101" t="s">
        <v>3210</v>
      </c>
      <c r="H197" s="9" t="s">
        <v>3832</v>
      </c>
      <c r="I197" s="66"/>
      <c r="J197" s="104" t="s">
        <v>3833</v>
      </c>
      <c r="K197" s="66"/>
      <c r="L197" s="66"/>
      <c r="M197" s="66"/>
      <c r="N197" s="66"/>
      <c r="O197" s="66"/>
      <c r="P197" s="66"/>
      <c r="Q197" s="66"/>
      <c r="R197" s="66"/>
      <c r="S197" s="66"/>
      <c r="T197" s="66"/>
      <c r="U197" s="66"/>
      <c r="V197" s="66"/>
      <c r="W197" s="66"/>
      <c r="X197" s="66"/>
      <c r="Y197" s="66"/>
      <c r="Z197" s="66"/>
    </row>
    <row r="198">
      <c r="A198" s="9" t="s">
        <v>3830</v>
      </c>
      <c r="B198" s="9" t="s">
        <v>3805</v>
      </c>
      <c r="C198" s="66"/>
      <c r="D198" s="66"/>
      <c r="E198" s="119" t="s">
        <v>3831</v>
      </c>
      <c r="F198" s="120" t="s">
        <v>3807</v>
      </c>
      <c r="G198" s="101" t="s">
        <v>3210</v>
      </c>
      <c r="H198" s="9" t="s">
        <v>3834</v>
      </c>
      <c r="I198" s="66"/>
      <c r="J198" s="104" t="s">
        <v>3835</v>
      </c>
      <c r="K198" s="66"/>
      <c r="L198" s="66"/>
      <c r="M198" s="66"/>
      <c r="N198" s="66"/>
      <c r="O198" s="66"/>
      <c r="P198" s="66"/>
      <c r="Q198" s="66"/>
      <c r="R198" s="66"/>
      <c r="S198" s="66"/>
      <c r="T198" s="66"/>
      <c r="U198" s="66"/>
      <c r="V198" s="66"/>
      <c r="W198" s="66"/>
      <c r="X198" s="66"/>
      <c r="Y198" s="66"/>
      <c r="Z198" s="66"/>
    </row>
    <row r="199">
      <c r="A199" s="9" t="s">
        <v>3830</v>
      </c>
      <c r="B199" s="9" t="s">
        <v>3805</v>
      </c>
      <c r="C199" s="66"/>
      <c r="D199" s="66"/>
      <c r="E199" s="119" t="s">
        <v>3831</v>
      </c>
      <c r="F199" s="120" t="s">
        <v>3807</v>
      </c>
      <c r="G199" s="101" t="s">
        <v>3210</v>
      </c>
      <c r="H199" s="9" t="s">
        <v>3836</v>
      </c>
      <c r="I199" s="66"/>
      <c r="J199" s="104" t="s">
        <v>3837</v>
      </c>
      <c r="K199" s="66"/>
      <c r="L199" s="66"/>
      <c r="M199" s="66"/>
      <c r="N199" s="66"/>
      <c r="O199" s="66"/>
      <c r="P199" s="66"/>
      <c r="Q199" s="66"/>
      <c r="R199" s="66"/>
      <c r="S199" s="66"/>
      <c r="T199" s="66"/>
      <c r="U199" s="66"/>
      <c r="V199" s="66"/>
      <c r="W199" s="66"/>
      <c r="X199" s="66"/>
      <c r="Y199" s="66"/>
      <c r="Z199" s="66"/>
    </row>
    <row r="200">
      <c r="A200" s="9" t="s">
        <v>3830</v>
      </c>
      <c r="B200" s="9" t="s">
        <v>3805</v>
      </c>
      <c r="C200" s="66"/>
      <c r="D200" s="66"/>
      <c r="E200" s="119" t="s">
        <v>3831</v>
      </c>
      <c r="F200" s="120" t="s">
        <v>3807</v>
      </c>
      <c r="G200" s="101" t="s">
        <v>3210</v>
      </c>
      <c r="H200" s="9" t="s">
        <v>3838</v>
      </c>
      <c r="I200" s="66"/>
      <c r="J200" s="104" t="s">
        <v>3839</v>
      </c>
      <c r="K200" s="66"/>
      <c r="L200" s="66"/>
      <c r="M200" s="66"/>
      <c r="N200" s="66"/>
      <c r="O200" s="66"/>
      <c r="P200" s="66"/>
      <c r="Q200" s="66"/>
      <c r="R200" s="66"/>
      <c r="S200" s="66"/>
      <c r="T200" s="66"/>
      <c r="U200" s="66"/>
      <c r="V200" s="66"/>
      <c r="W200" s="66"/>
      <c r="X200" s="66"/>
      <c r="Y200" s="66"/>
      <c r="Z200" s="66"/>
    </row>
    <row r="201">
      <c r="A201" s="9" t="s">
        <v>3830</v>
      </c>
      <c r="B201" s="9" t="s">
        <v>3805</v>
      </c>
      <c r="C201" s="66"/>
      <c r="D201" s="66"/>
      <c r="E201" s="119" t="s">
        <v>3831</v>
      </c>
      <c r="F201" s="120" t="s">
        <v>3807</v>
      </c>
      <c r="G201" s="101" t="s">
        <v>3210</v>
      </c>
      <c r="H201" s="9" t="s">
        <v>3840</v>
      </c>
      <c r="I201" s="66"/>
      <c r="J201" s="104" t="s">
        <v>3841</v>
      </c>
      <c r="K201" s="66"/>
      <c r="L201" s="66"/>
      <c r="M201" s="66"/>
      <c r="N201" s="66"/>
      <c r="O201" s="66"/>
      <c r="P201" s="66"/>
      <c r="Q201" s="66"/>
      <c r="R201" s="66"/>
      <c r="S201" s="66"/>
      <c r="T201" s="66"/>
      <c r="U201" s="66"/>
      <c r="V201" s="66"/>
      <c r="W201" s="66"/>
      <c r="X201" s="66"/>
      <c r="Y201" s="66"/>
      <c r="Z201" s="66"/>
    </row>
    <row r="202" ht="97.5" customHeight="1">
      <c r="A202" s="9" t="s">
        <v>3842</v>
      </c>
      <c r="B202" s="9" t="s">
        <v>3843</v>
      </c>
      <c r="C202" s="66"/>
      <c r="D202" s="66"/>
      <c r="E202" s="9" t="s">
        <v>3844</v>
      </c>
      <c r="F202" s="121" t="s">
        <v>3845</v>
      </c>
      <c r="G202" s="101" t="s">
        <v>3210</v>
      </c>
      <c r="H202" s="9" t="s">
        <v>3846</v>
      </c>
      <c r="I202" s="23" t="s">
        <v>3847</v>
      </c>
      <c r="J202" s="104" t="s">
        <v>3848</v>
      </c>
      <c r="K202" s="66"/>
      <c r="L202" s="66"/>
      <c r="M202" s="66"/>
      <c r="N202" s="66"/>
      <c r="O202" s="66"/>
      <c r="P202" s="66"/>
      <c r="Q202" s="66"/>
      <c r="R202" s="66"/>
      <c r="S202" s="66"/>
      <c r="T202" s="66"/>
      <c r="U202" s="66"/>
      <c r="V202" s="66"/>
      <c r="W202" s="66"/>
      <c r="X202" s="66"/>
      <c r="Y202" s="66"/>
      <c r="Z202" s="66"/>
    </row>
    <row r="203" ht="75.0" customHeight="1">
      <c r="A203" s="9" t="s">
        <v>3842</v>
      </c>
      <c r="B203" s="9" t="s">
        <v>3843</v>
      </c>
      <c r="C203" s="66"/>
      <c r="D203" s="66"/>
      <c r="E203" s="9" t="s">
        <v>3844</v>
      </c>
      <c r="F203" s="121" t="s">
        <v>3849</v>
      </c>
      <c r="G203" s="101" t="s">
        <v>3210</v>
      </c>
      <c r="H203" s="9" t="s">
        <v>3850</v>
      </c>
      <c r="I203" s="23"/>
      <c r="J203" s="104" t="s">
        <v>3851</v>
      </c>
      <c r="K203" s="66"/>
      <c r="L203" s="66"/>
      <c r="M203" s="66"/>
      <c r="N203" s="66"/>
      <c r="O203" s="66"/>
      <c r="P203" s="66"/>
      <c r="Q203" s="66"/>
      <c r="R203" s="66"/>
      <c r="S203" s="66"/>
      <c r="T203" s="66"/>
      <c r="U203" s="66"/>
      <c r="V203" s="66"/>
      <c r="W203" s="66"/>
      <c r="X203" s="66"/>
      <c r="Y203" s="66"/>
      <c r="Z203" s="66"/>
    </row>
    <row r="204" ht="75.0" customHeight="1">
      <c r="A204" s="9" t="s">
        <v>3842</v>
      </c>
      <c r="B204" s="9" t="s">
        <v>3843</v>
      </c>
      <c r="C204" s="66"/>
      <c r="D204" s="66"/>
      <c r="E204" s="9" t="s">
        <v>3844</v>
      </c>
      <c r="F204" s="121" t="s">
        <v>3852</v>
      </c>
      <c r="G204" s="101" t="s">
        <v>3210</v>
      </c>
      <c r="H204" s="9" t="s">
        <v>3853</v>
      </c>
      <c r="I204" s="23"/>
      <c r="J204" s="104" t="s">
        <v>3854</v>
      </c>
      <c r="K204" s="66"/>
      <c r="L204" s="66"/>
      <c r="M204" s="66"/>
      <c r="N204" s="66"/>
      <c r="O204" s="66"/>
      <c r="P204" s="66"/>
      <c r="Q204" s="66"/>
      <c r="R204" s="66"/>
      <c r="S204" s="66"/>
      <c r="T204" s="66"/>
      <c r="U204" s="66"/>
      <c r="V204" s="66"/>
      <c r="W204" s="66"/>
      <c r="X204" s="66"/>
      <c r="Y204" s="66"/>
      <c r="Z204" s="66"/>
    </row>
    <row r="205" ht="75.0" customHeight="1">
      <c r="A205" s="9" t="s">
        <v>3842</v>
      </c>
      <c r="B205" s="9" t="s">
        <v>3843</v>
      </c>
      <c r="C205" s="66"/>
      <c r="D205" s="66"/>
      <c r="E205" s="9" t="s">
        <v>3844</v>
      </c>
      <c r="F205" s="121" t="s">
        <v>3855</v>
      </c>
      <c r="G205" s="101" t="s">
        <v>3210</v>
      </c>
      <c r="H205" s="9" t="s">
        <v>3856</v>
      </c>
      <c r="I205" s="23"/>
      <c r="J205" s="104" t="s">
        <v>3857</v>
      </c>
      <c r="K205" s="66"/>
      <c r="L205" s="66"/>
      <c r="M205" s="66"/>
      <c r="N205" s="66"/>
      <c r="O205" s="66"/>
      <c r="P205" s="66"/>
      <c r="Q205" s="66"/>
      <c r="R205" s="66"/>
      <c r="S205" s="66"/>
      <c r="T205" s="66"/>
      <c r="U205" s="66"/>
      <c r="V205" s="66"/>
      <c r="W205" s="66"/>
      <c r="X205" s="66"/>
      <c r="Y205" s="66"/>
      <c r="Z205" s="66"/>
    </row>
    <row r="206" ht="75.0" customHeight="1">
      <c r="A206" s="9" t="s">
        <v>3842</v>
      </c>
      <c r="B206" s="9" t="s">
        <v>3843</v>
      </c>
      <c r="C206" s="66"/>
      <c r="D206" s="66"/>
      <c r="E206" s="9" t="s">
        <v>3844</v>
      </c>
      <c r="F206" s="121" t="s">
        <v>3858</v>
      </c>
      <c r="G206" s="101" t="s">
        <v>3210</v>
      </c>
      <c r="H206" s="9" t="s">
        <v>3859</v>
      </c>
      <c r="I206" s="23"/>
      <c r="J206" s="104" t="s">
        <v>3860</v>
      </c>
      <c r="K206" s="66"/>
      <c r="L206" s="66"/>
      <c r="M206" s="66"/>
      <c r="N206" s="66"/>
      <c r="O206" s="66"/>
      <c r="P206" s="66"/>
      <c r="Q206" s="66"/>
      <c r="R206" s="66"/>
      <c r="S206" s="66"/>
      <c r="T206" s="66"/>
      <c r="U206" s="66"/>
      <c r="V206" s="66"/>
      <c r="W206" s="66"/>
      <c r="X206" s="66"/>
      <c r="Y206" s="66"/>
      <c r="Z206" s="66"/>
    </row>
    <row r="207" ht="75.0" customHeight="1">
      <c r="A207" s="9" t="s">
        <v>3842</v>
      </c>
      <c r="B207" s="9" t="s">
        <v>3843</v>
      </c>
      <c r="C207" s="66"/>
      <c r="D207" s="66"/>
      <c r="E207" s="9" t="s">
        <v>3844</v>
      </c>
      <c r="F207" s="121" t="s">
        <v>3861</v>
      </c>
      <c r="G207" s="101" t="s">
        <v>3210</v>
      </c>
      <c r="H207" s="9" t="s">
        <v>3862</v>
      </c>
      <c r="I207" s="23"/>
      <c r="J207" s="104" t="s">
        <v>3863</v>
      </c>
      <c r="K207" s="66"/>
      <c r="L207" s="66"/>
      <c r="M207" s="66"/>
      <c r="N207" s="66"/>
      <c r="O207" s="66"/>
      <c r="P207" s="66"/>
      <c r="Q207" s="66"/>
      <c r="R207" s="66"/>
      <c r="S207" s="66"/>
      <c r="T207" s="66"/>
      <c r="U207" s="66"/>
      <c r="V207" s="66"/>
      <c r="W207" s="66"/>
      <c r="X207" s="66"/>
      <c r="Y207" s="66"/>
      <c r="Z207" s="66"/>
    </row>
    <row r="208" ht="97.5" customHeight="1">
      <c r="A208" s="9" t="s">
        <v>3864</v>
      </c>
      <c r="B208" s="9" t="s">
        <v>3843</v>
      </c>
      <c r="C208" s="66"/>
      <c r="D208" s="66"/>
      <c r="E208" s="9" t="s">
        <v>3865</v>
      </c>
      <c r="F208" s="122" t="s">
        <v>3866</v>
      </c>
      <c r="G208" s="101" t="s">
        <v>3210</v>
      </c>
      <c r="H208" s="9" t="s">
        <v>3867</v>
      </c>
      <c r="I208" s="66"/>
      <c r="J208" s="104" t="s">
        <v>3868</v>
      </c>
      <c r="K208" s="66"/>
      <c r="L208" s="66"/>
      <c r="M208" s="66"/>
      <c r="N208" s="66"/>
      <c r="O208" s="66"/>
      <c r="P208" s="66"/>
      <c r="Q208" s="66"/>
      <c r="R208" s="66"/>
      <c r="S208" s="66"/>
      <c r="T208" s="66"/>
      <c r="U208" s="66"/>
      <c r="V208" s="66"/>
      <c r="W208" s="66"/>
      <c r="X208" s="66"/>
      <c r="Y208" s="66"/>
      <c r="Z208" s="66"/>
    </row>
    <row r="209" ht="97.5" customHeight="1">
      <c r="A209" s="9" t="s">
        <v>3864</v>
      </c>
      <c r="B209" s="9" t="s">
        <v>3843</v>
      </c>
      <c r="C209" s="66"/>
      <c r="D209" s="66"/>
      <c r="E209" s="9" t="s">
        <v>3865</v>
      </c>
      <c r="F209" s="122" t="s">
        <v>3869</v>
      </c>
      <c r="G209" s="101" t="s">
        <v>3210</v>
      </c>
      <c r="H209" s="9" t="s">
        <v>3870</v>
      </c>
      <c r="I209" s="66"/>
      <c r="J209" s="104" t="s">
        <v>3871</v>
      </c>
      <c r="K209" s="66"/>
      <c r="L209" s="66"/>
      <c r="M209" s="66"/>
      <c r="N209" s="66"/>
      <c r="O209" s="66"/>
      <c r="P209" s="66"/>
      <c r="Q209" s="66"/>
      <c r="R209" s="66"/>
      <c r="S209" s="66"/>
      <c r="T209" s="66"/>
      <c r="U209" s="66"/>
      <c r="V209" s="66"/>
      <c r="W209" s="66"/>
      <c r="X209" s="66"/>
      <c r="Y209" s="66"/>
      <c r="Z209" s="66"/>
    </row>
    <row r="210" ht="97.5" customHeight="1">
      <c r="A210" s="9" t="s">
        <v>3864</v>
      </c>
      <c r="B210" s="9" t="s">
        <v>3843</v>
      </c>
      <c r="C210" s="66"/>
      <c r="D210" s="66"/>
      <c r="E210" s="9" t="s">
        <v>3865</v>
      </c>
      <c r="F210" s="122" t="s">
        <v>3872</v>
      </c>
      <c r="G210" s="101" t="s">
        <v>3210</v>
      </c>
      <c r="H210" s="9" t="s">
        <v>3873</v>
      </c>
      <c r="I210" s="66"/>
      <c r="J210" s="104" t="s">
        <v>3874</v>
      </c>
      <c r="K210" s="66"/>
      <c r="L210" s="66"/>
      <c r="M210" s="66"/>
      <c r="N210" s="66"/>
      <c r="O210" s="66"/>
      <c r="P210" s="66"/>
      <c r="Q210" s="66"/>
      <c r="R210" s="66"/>
      <c r="S210" s="66"/>
      <c r="T210" s="66"/>
      <c r="U210" s="66"/>
      <c r="V210" s="66"/>
      <c r="W210" s="66"/>
      <c r="X210" s="66"/>
      <c r="Y210" s="66"/>
      <c r="Z210" s="66"/>
    </row>
    <row r="211" ht="97.5" customHeight="1">
      <c r="A211" s="9" t="s">
        <v>3864</v>
      </c>
      <c r="B211" s="9" t="s">
        <v>3843</v>
      </c>
      <c r="C211" s="66"/>
      <c r="D211" s="66"/>
      <c r="E211" s="9" t="s">
        <v>3865</v>
      </c>
      <c r="F211" s="122" t="s">
        <v>3875</v>
      </c>
      <c r="G211" s="101" t="s">
        <v>3210</v>
      </c>
      <c r="H211" s="9" t="s">
        <v>3876</v>
      </c>
      <c r="I211" s="66"/>
      <c r="J211" s="104" t="s">
        <v>3877</v>
      </c>
      <c r="K211" s="66"/>
      <c r="L211" s="66"/>
      <c r="M211" s="66"/>
      <c r="N211" s="66"/>
      <c r="O211" s="66"/>
      <c r="P211" s="66"/>
      <c r="Q211" s="66"/>
      <c r="R211" s="66"/>
      <c r="S211" s="66"/>
      <c r="T211" s="66"/>
      <c r="U211" s="66"/>
      <c r="V211" s="66"/>
      <c r="W211" s="66"/>
      <c r="X211" s="66"/>
      <c r="Y211" s="66"/>
      <c r="Z211" s="66"/>
    </row>
    <row r="212" ht="97.5" customHeight="1">
      <c r="A212" s="9" t="s">
        <v>3864</v>
      </c>
      <c r="B212" s="9" t="s">
        <v>3843</v>
      </c>
      <c r="C212" s="66"/>
      <c r="D212" s="66"/>
      <c r="E212" s="9" t="s">
        <v>3865</v>
      </c>
      <c r="F212" s="122" t="s">
        <v>3878</v>
      </c>
      <c r="G212" s="101" t="s">
        <v>3210</v>
      </c>
      <c r="H212" s="9" t="s">
        <v>3879</v>
      </c>
      <c r="I212" s="66"/>
      <c r="J212" s="104" t="s">
        <v>3880</v>
      </c>
      <c r="K212" s="66"/>
      <c r="L212" s="66"/>
      <c r="M212" s="66"/>
      <c r="N212" s="66"/>
      <c r="O212" s="66"/>
      <c r="P212" s="66"/>
      <c r="Q212" s="66"/>
      <c r="R212" s="66"/>
      <c r="S212" s="66"/>
      <c r="T212" s="66"/>
      <c r="U212" s="66"/>
      <c r="V212" s="66"/>
      <c r="W212" s="66"/>
      <c r="X212" s="66"/>
      <c r="Y212" s="66"/>
      <c r="Z212" s="66"/>
    </row>
    <row r="213" ht="97.5" customHeight="1">
      <c r="A213" s="9" t="s">
        <v>3864</v>
      </c>
      <c r="B213" s="9" t="s">
        <v>3843</v>
      </c>
      <c r="C213" s="66"/>
      <c r="D213" s="66"/>
      <c r="E213" s="9" t="s">
        <v>3865</v>
      </c>
      <c r="F213" s="122" t="s">
        <v>3881</v>
      </c>
      <c r="G213" s="101" t="s">
        <v>3210</v>
      </c>
      <c r="H213" s="9" t="s">
        <v>3882</v>
      </c>
      <c r="I213" s="66"/>
      <c r="J213" s="104" t="s">
        <v>3883</v>
      </c>
      <c r="K213" s="66"/>
      <c r="L213" s="66"/>
      <c r="M213" s="66"/>
      <c r="N213" s="66"/>
      <c r="O213" s="66"/>
      <c r="P213" s="66"/>
      <c r="Q213" s="66"/>
      <c r="R213" s="66"/>
      <c r="S213" s="66"/>
      <c r="T213" s="66"/>
      <c r="U213" s="66"/>
      <c r="V213" s="66"/>
      <c r="W213" s="66"/>
      <c r="X213" s="66"/>
      <c r="Y213" s="66"/>
      <c r="Z213" s="66"/>
    </row>
    <row r="214" ht="97.5" customHeight="1">
      <c r="A214" s="9" t="s">
        <v>3884</v>
      </c>
      <c r="B214" s="9" t="s">
        <v>3843</v>
      </c>
      <c r="C214" s="66"/>
      <c r="D214" s="66"/>
      <c r="E214" s="43"/>
      <c r="F214" s="123" t="s">
        <v>3885</v>
      </c>
      <c r="G214" s="101" t="s">
        <v>3210</v>
      </c>
      <c r="H214" s="9" t="s">
        <v>3886</v>
      </c>
      <c r="I214" s="66"/>
      <c r="J214" s="104" t="s">
        <v>3887</v>
      </c>
      <c r="K214" s="66"/>
      <c r="L214" s="66"/>
      <c r="M214" s="66"/>
      <c r="N214" s="66"/>
      <c r="O214" s="66"/>
      <c r="P214" s="66"/>
      <c r="Q214" s="66"/>
      <c r="R214" s="66"/>
      <c r="S214" s="66"/>
      <c r="T214" s="66"/>
      <c r="U214" s="66"/>
      <c r="V214" s="66"/>
      <c r="W214" s="66"/>
      <c r="X214" s="66"/>
      <c r="Y214" s="66"/>
      <c r="Z214" s="66"/>
    </row>
    <row r="215" ht="97.5" customHeight="1">
      <c r="A215" s="9" t="s">
        <v>3884</v>
      </c>
      <c r="B215" s="9" t="s">
        <v>3843</v>
      </c>
      <c r="C215" s="66"/>
      <c r="D215" s="66"/>
      <c r="E215" s="43"/>
      <c r="F215" s="123" t="s">
        <v>3888</v>
      </c>
      <c r="G215" s="101" t="s">
        <v>3210</v>
      </c>
      <c r="H215" s="9" t="s">
        <v>3889</v>
      </c>
      <c r="I215" s="66"/>
      <c r="J215" s="104" t="s">
        <v>3890</v>
      </c>
      <c r="K215" s="66"/>
      <c r="L215" s="66"/>
      <c r="M215" s="66"/>
      <c r="N215" s="66"/>
      <c r="O215" s="66"/>
      <c r="P215" s="66"/>
      <c r="Q215" s="66"/>
      <c r="R215" s="66"/>
      <c r="S215" s="66"/>
      <c r="T215" s="66"/>
      <c r="U215" s="66"/>
      <c r="V215" s="66"/>
      <c r="W215" s="66"/>
      <c r="X215" s="66"/>
      <c r="Y215" s="66"/>
      <c r="Z215" s="66"/>
    </row>
    <row r="216" ht="97.5" customHeight="1">
      <c r="A216" s="9" t="s">
        <v>3884</v>
      </c>
      <c r="B216" s="9" t="s">
        <v>3843</v>
      </c>
      <c r="C216" s="66"/>
      <c r="D216" s="66"/>
      <c r="E216" s="43"/>
      <c r="F216" s="123" t="s">
        <v>3891</v>
      </c>
      <c r="G216" s="101" t="s">
        <v>3210</v>
      </c>
      <c r="H216" s="9" t="s">
        <v>3892</v>
      </c>
      <c r="I216" s="66"/>
      <c r="J216" s="104" t="s">
        <v>3893</v>
      </c>
      <c r="K216" s="66"/>
      <c r="L216" s="66"/>
      <c r="M216" s="66"/>
      <c r="N216" s="66"/>
      <c r="O216" s="66"/>
      <c r="P216" s="66"/>
      <c r="Q216" s="66"/>
      <c r="R216" s="66"/>
      <c r="S216" s="66"/>
      <c r="T216" s="66"/>
      <c r="U216" s="66"/>
      <c r="V216" s="66"/>
      <c r="W216" s="66"/>
      <c r="X216" s="66"/>
      <c r="Y216" s="66"/>
      <c r="Z216" s="66"/>
    </row>
    <row r="217" ht="97.5" customHeight="1">
      <c r="A217" s="9" t="s">
        <v>3884</v>
      </c>
      <c r="B217" s="9" t="s">
        <v>3843</v>
      </c>
      <c r="C217" s="66"/>
      <c r="D217" s="66"/>
      <c r="E217" s="43"/>
      <c r="F217" s="123" t="s">
        <v>3894</v>
      </c>
      <c r="G217" s="101" t="s">
        <v>3210</v>
      </c>
      <c r="H217" s="9" t="s">
        <v>3895</v>
      </c>
      <c r="I217" s="66"/>
      <c r="J217" s="104" t="s">
        <v>3896</v>
      </c>
      <c r="K217" s="66"/>
      <c r="L217" s="66"/>
      <c r="M217" s="66"/>
      <c r="N217" s="66"/>
      <c r="O217" s="66"/>
      <c r="P217" s="66"/>
      <c r="Q217" s="66"/>
      <c r="R217" s="66"/>
      <c r="S217" s="66"/>
      <c r="T217" s="66"/>
      <c r="U217" s="66"/>
      <c r="V217" s="66"/>
      <c r="W217" s="66"/>
      <c r="X217" s="66"/>
      <c r="Y217" s="66"/>
      <c r="Z217" s="66"/>
    </row>
    <row r="218" ht="97.5" customHeight="1">
      <c r="A218" s="9" t="s">
        <v>3884</v>
      </c>
      <c r="B218" s="9" t="s">
        <v>3843</v>
      </c>
      <c r="C218" s="66"/>
      <c r="D218" s="66"/>
      <c r="E218" s="43"/>
      <c r="F218" s="123" t="s">
        <v>3897</v>
      </c>
      <c r="G218" s="101" t="s">
        <v>3210</v>
      </c>
      <c r="H218" s="9" t="s">
        <v>3898</v>
      </c>
      <c r="I218" s="66"/>
      <c r="J218" s="104" t="s">
        <v>3899</v>
      </c>
      <c r="K218" s="66"/>
      <c r="L218" s="66"/>
      <c r="M218" s="66"/>
      <c r="N218" s="66"/>
      <c r="O218" s="66"/>
      <c r="P218" s="66"/>
      <c r="Q218" s="66"/>
      <c r="R218" s="66"/>
      <c r="S218" s="66"/>
      <c r="T218" s="66"/>
      <c r="U218" s="66"/>
      <c r="V218" s="66"/>
      <c r="W218" s="66"/>
      <c r="X218" s="66"/>
      <c r="Y218" s="66"/>
      <c r="Z218" s="66"/>
    </row>
    <row r="219" ht="97.5" customHeight="1">
      <c r="A219" s="9" t="s">
        <v>3884</v>
      </c>
      <c r="B219" s="9" t="s">
        <v>3843</v>
      </c>
      <c r="C219" s="66"/>
      <c r="D219" s="66"/>
      <c r="E219" s="43"/>
      <c r="F219" s="123" t="s">
        <v>3900</v>
      </c>
      <c r="G219" s="101" t="s">
        <v>3210</v>
      </c>
      <c r="H219" s="9" t="s">
        <v>3901</v>
      </c>
      <c r="I219" s="66"/>
      <c r="J219" s="104" t="s">
        <v>3902</v>
      </c>
      <c r="K219" s="66"/>
      <c r="L219" s="66"/>
      <c r="M219" s="66"/>
      <c r="N219" s="66"/>
      <c r="O219" s="66"/>
      <c r="P219" s="66"/>
      <c r="Q219" s="66"/>
      <c r="R219" s="66"/>
      <c r="S219" s="66"/>
      <c r="T219" s="66"/>
      <c r="U219" s="66"/>
      <c r="V219" s="66"/>
      <c r="W219" s="66"/>
      <c r="X219" s="66"/>
      <c r="Y219" s="66"/>
      <c r="Z219" s="66"/>
    </row>
    <row r="220" ht="97.5" customHeight="1">
      <c r="A220" s="24" t="s">
        <v>3903</v>
      </c>
      <c r="B220" s="24" t="s">
        <v>3904</v>
      </c>
      <c r="C220" s="108"/>
      <c r="D220" s="77"/>
      <c r="E220" s="9" t="s">
        <v>3905</v>
      </c>
      <c r="F220" s="23" t="s">
        <v>3906</v>
      </c>
      <c r="G220" s="101" t="s">
        <v>3210</v>
      </c>
      <c r="H220" s="9" t="s">
        <v>3907</v>
      </c>
      <c r="I220" s="66"/>
      <c r="J220" s="104" t="s">
        <v>3908</v>
      </c>
      <c r="K220" s="66"/>
      <c r="L220" s="66"/>
      <c r="M220" s="66"/>
      <c r="N220" s="66"/>
      <c r="O220" s="66"/>
      <c r="P220" s="66"/>
      <c r="Q220" s="66"/>
      <c r="R220" s="66"/>
      <c r="S220" s="66"/>
      <c r="T220" s="66"/>
      <c r="U220" s="66"/>
      <c r="V220" s="66"/>
      <c r="W220" s="66"/>
      <c r="X220" s="66"/>
      <c r="Y220" s="66"/>
      <c r="Z220" s="66"/>
    </row>
    <row r="221" ht="97.5" customHeight="1">
      <c r="A221" s="24" t="s">
        <v>3903</v>
      </c>
      <c r="B221" s="24" t="s">
        <v>3904</v>
      </c>
      <c r="C221" s="108"/>
      <c r="D221" s="77"/>
      <c r="E221" s="9" t="s">
        <v>3905</v>
      </c>
      <c r="F221" s="23" t="s">
        <v>3909</v>
      </c>
      <c r="G221" s="101" t="s">
        <v>3210</v>
      </c>
      <c r="H221" s="9" t="s">
        <v>3910</v>
      </c>
      <c r="I221" s="66"/>
      <c r="J221" s="104" t="s">
        <v>3911</v>
      </c>
      <c r="K221" s="66"/>
      <c r="L221" s="66"/>
      <c r="M221" s="66"/>
      <c r="N221" s="66"/>
      <c r="O221" s="66"/>
      <c r="P221" s="66"/>
      <c r="Q221" s="66"/>
      <c r="R221" s="66"/>
      <c r="S221" s="66"/>
      <c r="T221" s="66"/>
      <c r="U221" s="66"/>
      <c r="V221" s="66"/>
      <c r="W221" s="66"/>
      <c r="X221" s="66"/>
      <c r="Y221" s="66"/>
      <c r="Z221" s="66"/>
    </row>
    <row r="222" ht="97.5" customHeight="1">
      <c r="A222" s="24" t="s">
        <v>3903</v>
      </c>
      <c r="B222" s="24" t="s">
        <v>3904</v>
      </c>
      <c r="C222" s="108"/>
      <c r="D222" s="77"/>
      <c r="E222" s="9" t="s">
        <v>3905</v>
      </c>
      <c r="F222" s="23" t="s">
        <v>3912</v>
      </c>
      <c r="G222" s="101" t="s">
        <v>3210</v>
      </c>
      <c r="H222" s="9" t="s">
        <v>3913</v>
      </c>
      <c r="I222" s="66"/>
      <c r="J222" s="104" t="s">
        <v>3914</v>
      </c>
      <c r="K222" s="66"/>
      <c r="L222" s="66"/>
      <c r="M222" s="66"/>
      <c r="N222" s="66"/>
      <c r="O222" s="66"/>
      <c r="P222" s="66"/>
      <c r="Q222" s="66"/>
      <c r="R222" s="66"/>
      <c r="S222" s="66"/>
      <c r="T222" s="66"/>
      <c r="U222" s="66"/>
      <c r="V222" s="66"/>
      <c r="W222" s="66"/>
      <c r="X222" s="66"/>
      <c r="Y222" s="66"/>
      <c r="Z222" s="66"/>
    </row>
    <row r="223" ht="97.5" customHeight="1">
      <c r="A223" s="24" t="s">
        <v>3903</v>
      </c>
      <c r="B223" s="24" t="s">
        <v>3904</v>
      </c>
      <c r="C223" s="108"/>
      <c r="D223" s="77"/>
      <c r="E223" s="9" t="s">
        <v>3905</v>
      </c>
      <c r="F223" s="23" t="s">
        <v>3915</v>
      </c>
      <c r="G223" s="101" t="s">
        <v>3210</v>
      </c>
      <c r="H223" s="9" t="s">
        <v>3916</v>
      </c>
      <c r="I223" s="66"/>
      <c r="J223" s="104" t="s">
        <v>3917</v>
      </c>
      <c r="K223" s="66"/>
      <c r="L223" s="66"/>
      <c r="M223" s="66"/>
      <c r="N223" s="66"/>
      <c r="O223" s="66"/>
      <c r="P223" s="66"/>
      <c r="Q223" s="66"/>
      <c r="R223" s="66"/>
      <c r="S223" s="66"/>
      <c r="T223" s="66"/>
      <c r="U223" s="66"/>
      <c r="V223" s="66"/>
      <c r="W223" s="66"/>
      <c r="X223" s="66"/>
      <c r="Y223" s="66"/>
      <c r="Z223" s="66"/>
    </row>
    <row r="224" ht="97.5" customHeight="1">
      <c r="A224" s="24" t="s">
        <v>3903</v>
      </c>
      <c r="B224" s="24" t="s">
        <v>3904</v>
      </c>
      <c r="C224" s="108"/>
      <c r="D224" s="77"/>
      <c r="E224" s="9" t="s">
        <v>3905</v>
      </c>
      <c r="F224" s="23" t="s">
        <v>3918</v>
      </c>
      <c r="G224" s="101" t="s">
        <v>3210</v>
      </c>
      <c r="H224" s="9" t="s">
        <v>3919</v>
      </c>
      <c r="I224" s="66"/>
      <c r="J224" s="104" t="s">
        <v>3920</v>
      </c>
      <c r="K224" s="66"/>
      <c r="L224" s="66"/>
      <c r="M224" s="66"/>
      <c r="N224" s="66"/>
      <c r="O224" s="66"/>
      <c r="P224" s="66"/>
      <c r="Q224" s="66"/>
      <c r="R224" s="66"/>
      <c r="S224" s="66"/>
      <c r="T224" s="66"/>
      <c r="U224" s="66"/>
      <c r="V224" s="66"/>
      <c r="W224" s="66"/>
      <c r="X224" s="66"/>
      <c r="Y224" s="66"/>
      <c r="Z224" s="66"/>
    </row>
    <row r="225" ht="97.5" customHeight="1">
      <c r="A225" s="24" t="s">
        <v>3903</v>
      </c>
      <c r="B225" s="24" t="s">
        <v>3904</v>
      </c>
      <c r="C225" s="108"/>
      <c r="D225" s="77"/>
      <c r="E225" s="9" t="s">
        <v>3905</v>
      </c>
      <c r="F225" s="23" t="s">
        <v>3921</v>
      </c>
      <c r="G225" s="101" t="s">
        <v>3210</v>
      </c>
      <c r="H225" s="9" t="s">
        <v>3922</v>
      </c>
      <c r="I225" s="66"/>
      <c r="J225" s="104" t="s">
        <v>3923</v>
      </c>
      <c r="K225" s="66"/>
      <c r="L225" s="66"/>
      <c r="M225" s="66"/>
      <c r="N225" s="66"/>
      <c r="O225" s="66"/>
      <c r="P225" s="66"/>
      <c r="Q225" s="66"/>
      <c r="R225" s="66"/>
      <c r="S225" s="66"/>
      <c r="T225" s="66"/>
      <c r="U225" s="66"/>
      <c r="V225" s="66"/>
      <c r="W225" s="66"/>
      <c r="X225" s="66"/>
      <c r="Y225" s="66"/>
      <c r="Z225" s="66"/>
    </row>
    <row r="226" ht="97.5" customHeight="1">
      <c r="A226" s="24" t="s">
        <v>3903</v>
      </c>
      <c r="B226" s="24" t="s">
        <v>3904</v>
      </c>
      <c r="C226" s="108"/>
      <c r="D226" s="77"/>
      <c r="E226" s="9" t="s">
        <v>3905</v>
      </c>
      <c r="F226" s="23" t="s">
        <v>3924</v>
      </c>
      <c r="G226" s="101" t="s">
        <v>3210</v>
      </c>
      <c r="H226" s="9" t="s">
        <v>3925</v>
      </c>
      <c r="I226" s="66"/>
      <c r="J226" s="104" t="s">
        <v>3926</v>
      </c>
      <c r="K226" s="66"/>
      <c r="L226" s="66"/>
      <c r="M226" s="66"/>
      <c r="N226" s="66"/>
      <c r="O226" s="66"/>
      <c r="P226" s="66"/>
      <c r="Q226" s="66"/>
      <c r="R226" s="66"/>
      <c r="S226" s="66"/>
      <c r="T226" s="66"/>
      <c r="U226" s="66"/>
      <c r="V226" s="66"/>
      <c r="W226" s="66"/>
      <c r="X226" s="66"/>
      <c r="Y226" s="66"/>
      <c r="Z226" s="66"/>
    </row>
    <row r="227" ht="135.75" customHeight="1">
      <c r="A227" s="24" t="s">
        <v>3903</v>
      </c>
      <c r="B227" s="9" t="s">
        <v>3927</v>
      </c>
      <c r="C227" s="66"/>
      <c r="D227" s="66"/>
      <c r="E227" s="9" t="s">
        <v>3928</v>
      </c>
      <c r="F227" s="100" t="s">
        <v>3929</v>
      </c>
      <c r="G227" s="101" t="s">
        <v>3210</v>
      </c>
      <c r="H227" s="9" t="s">
        <v>3930</v>
      </c>
      <c r="I227" s="66"/>
      <c r="J227" s="104" t="s">
        <v>3931</v>
      </c>
      <c r="K227" s="66"/>
      <c r="L227" s="66"/>
      <c r="M227" s="66"/>
      <c r="N227" s="66"/>
      <c r="O227" s="66"/>
      <c r="P227" s="66"/>
      <c r="Q227" s="66"/>
      <c r="R227" s="66"/>
      <c r="S227" s="66"/>
      <c r="T227" s="66"/>
      <c r="U227" s="66"/>
      <c r="V227" s="66"/>
      <c r="W227" s="66"/>
      <c r="X227" s="66"/>
      <c r="Y227" s="66"/>
      <c r="Z227" s="66"/>
    </row>
    <row r="228" ht="135.75" customHeight="1">
      <c r="A228" s="24" t="s">
        <v>3903</v>
      </c>
      <c r="B228" s="9" t="s">
        <v>3927</v>
      </c>
      <c r="C228" s="66"/>
      <c r="D228" s="66"/>
      <c r="E228" s="9" t="s">
        <v>3928</v>
      </c>
      <c r="F228" s="100" t="s">
        <v>3932</v>
      </c>
      <c r="G228" s="101" t="s">
        <v>3210</v>
      </c>
      <c r="H228" s="9" t="s">
        <v>3933</v>
      </c>
      <c r="I228" s="66"/>
      <c r="J228" s="104" t="s">
        <v>3934</v>
      </c>
      <c r="K228" s="66"/>
      <c r="L228" s="66"/>
      <c r="M228" s="66"/>
      <c r="N228" s="66"/>
      <c r="O228" s="66"/>
      <c r="P228" s="66"/>
      <c r="Q228" s="66"/>
      <c r="R228" s="66"/>
      <c r="S228" s="66"/>
      <c r="T228" s="66"/>
      <c r="U228" s="66"/>
      <c r="V228" s="66"/>
      <c r="W228" s="66"/>
      <c r="X228" s="66"/>
      <c r="Y228" s="66"/>
      <c r="Z228" s="66"/>
    </row>
    <row r="229" ht="135.75" customHeight="1">
      <c r="A229" s="24" t="s">
        <v>3903</v>
      </c>
      <c r="B229" s="9" t="s">
        <v>3927</v>
      </c>
      <c r="C229" s="66"/>
      <c r="D229" s="66"/>
      <c r="E229" s="9" t="s">
        <v>3928</v>
      </c>
      <c r="F229" s="100" t="s">
        <v>3935</v>
      </c>
      <c r="G229" s="101" t="s">
        <v>3210</v>
      </c>
      <c r="H229" s="9" t="s">
        <v>3936</v>
      </c>
      <c r="I229" s="66"/>
      <c r="J229" s="104" t="s">
        <v>3937</v>
      </c>
      <c r="K229" s="66"/>
      <c r="L229" s="66"/>
      <c r="M229" s="66"/>
      <c r="N229" s="66"/>
      <c r="O229" s="66"/>
      <c r="P229" s="66"/>
      <c r="Q229" s="66"/>
      <c r="R229" s="66"/>
      <c r="S229" s="66"/>
      <c r="T229" s="66"/>
      <c r="U229" s="66"/>
      <c r="V229" s="66"/>
      <c r="W229" s="66"/>
      <c r="X229" s="66"/>
      <c r="Y229" s="66"/>
      <c r="Z229" s="66"/>
    </row>
    <row r="230" ht="135.75" customHeight="1">
      <c r="A230" s="24" t="s">
        <v>3903</v>
      </c>
      <c r="B230" s="9" t="s">
        <v>3927</v>
      </c>
      <c r="C230" s="66"/>
      <c r="D230" s="66"/>
      <c r="E230" s="9" t="s">
        <v>3928</v>
      </c>
      <c r="F230" s="100" t="s">
        <v>3938</v>
      </c>
      <c r="G230" s="101" t="s">
        <v>3210</v>
      </c>
      <c r="H230" s="9" t="s">
        <v>3939</v>
      </c>
      <c r="I230" s="66"/>
      <c r="J230" s="104" t="s">
        <v>3940</v>
      </c>
      <c r="K230" s="66"/>
      <c r="L230" s="66"/>
      <c r="M230" s="66"/>
      <c r="N230" s="66"/>
      <c r="O230" s="66"/>
      <c r="P230" s="66"/>
      <c r="Q230" s="66"/>
      <c r="R230" s="66"/>
      <c r="S230" s="66"/>
      <c r="T230" s="66"/>
      <c r="U230" s="66"/>
      <c r="V230" s="66"/>
      <c r="W230" s="66"/>
      <c r="X230" s="66"/>
      <c r="Y230" s="66"/>
      <c r="Z230" s="66"/>
    </row>
    <row r="231" ht="135.75" customHeight="1">
      <c r="A231" s="24" t="s">
        <v>3903</v>
      </c>
      <c r="B231" s="9" t="s">
        <v>3927</v>
      </c>
      <c r="C231" s="66"/>
      <c r="D231" s="66"/>
      <c r="E231" s="9" t="s">
        <v>3928</v>
      </c>
      <c r="F231" s="100" t="s">
        <v>3941</v>
      </c>
      <c r="G231" s="101" t="s">
        <v>3210</v>
      </c>
      <c r="H231" s="9" t="s">
        <v>3942</v>
      </c>
      <c r="I231" s="66"/>
      <c r="J231" s="104" t="s">
        <v>3943</v>
      </c>
      <c r="K231" s="66"/>
      <c r="L231" s="66"/>
      <c r="M231" s="66"/>
      <c r="N231" s="66"/>
      <c r="O231" s="66"/>
      <c r="P231" s="66"/>
      <c r="Q231" s="66"/>
      <c r="R231" s="66"/>
      <c r="S231" s="66"/>
      <c r="T231" s="66"/>
      <c r="U231" s="66"/>
      <c r="V231" s="66"/>
      <c r="W231" s="66"/>
      <c r="X231" s="66"/>
      <c r="Y231" s="66"/>
      <c r="Z231" s="66"/>
    </row>
    <row r="232" ht="135.75" customHeight="1">
      <c r="A232" s="24" t="s">
        <v>3903</v>
      </c>
      <c r="B232" s="9" t="s">
        <v>3927</v>
      </c>
      <c r="C232" s="66"/>
      <c r="D232" s="66"/>
      <c r="E232" s="9" t="s">
        <v>3928</v>
      </c>
      <c r="F232" s="100" t="s">
        <v>3944</v>
      </c>
      <c r="G232" s="101" t="s">
        <v>3210</v>
      </c>
      <c r="H232" s="9" t="s">
        <v>3945</v>
      </c>
      <c r="I232" s="66"/>
      <c r="J232" s="104" t="s">
        <v>3946</v>
      </c>
      <c r="K232" s="66"/>
      <c r="L232" s="66"/>
      <c r="M232" s="66"/>
      <c r="N232" s="66"/>
      <c r="O232" s="66"/>
      <c r="P232" s="66"/>
      <c r="Q232" s="66"/>
      <c r="R232" s="66"/>
      <c r="S232" s="66"/>
      <c r="T232" s="66"/>
      <c r="U232" s="66"/>
      <c r="V232" s="66"/>
      <c r="W232" s="66"/>
      <c r="X232" s="66"/>
      <c r="Y232" s="66"/>
      <c r="Z232" s="66"/>
    </row>
    <row r="233" ht="134.25" customHeight="1">
      <c r="A233" s="24" t="s">
        <v>3903</v>
      </c>
      <c r="B233" s="9" t="s">
        <v>3947</v>
      </c>
      <c r="C233" s="66"/>
      <c r="D233" s="66"/>
      <c r="E233" s="43"/>
      <c r="F233" s="100" t="s">
        <v>3948</v>
      </c>
      <c r="G233" s="101" t="s">
        <v>3210</v>
      </c>
      <c r="H233" s="9" t="s">
        <v>3949</v>
      </c>
      <c r="I233" s="66"/>
      <c r="J233" s="104" t="s">
        <v>3950</v>
      </c>
      <c r="K233" s="66"/>
      <c r="L233" s="66"/>
      <c r="M233" s="66"/>
      <c r="N233" s="66"/>
      <c r="O233" s="66"/>
      <c r="P233" s="66"/>
      <c r="Q233" s="66"/>
      <c r="R233" s="66"/>
      <c r="S233" s="66"/>
      <c r="T233" s="66"/>
      <c r="U233" s="66"/>
      <c r="V233" s="66"/>
      <c r="W233" s="66"/>
      <c r="X233" s="66"/>
      <c r="Y233" s="66"/>
      <c r="Z233" s="66"/>
    </row>
    <row r="234" ht="134.25" customHeight="1">
      <c r="A234" s="24" t="s">
        <v>3903</v>
      </c>
      <c r="B234" s="9" t="s">
        <v>3947</v>
      </c>
      <c r="C234" s="66"/>
      <c r="D234" s="66"/>
      <c r="E234" s="43"/>
      <c r="F234" s="100" t="s">
        <v>3948</v>
      </c>
      <c r="G234" s="101" t="s">
        <v>3210</v>
      </c>
      <c r="H234" s="9" t="s">
        <v>3951</v>
      </c>
      <c r="I234" s="66"/>
      <c r="J234" s="104" t="s">
        <v>3952</v>
      </c>
      <c r="K234" s="66"/>
      <c r="L234" s="66"/>
      <c r="M234" s="66"/>
      <c r="N234" s="66"/>
      <c r="O234" s="66"/>
      <c r="P234" s="66"/>
      <c r="Q234" s="66"/>
      <c r="R234" s="66"/>
      <c r="S234" s="66"/>
      <c r="T234" s="66"/>
      <c r="U234" s="66"/>
      <c r="V234" s="66"/>
      <c r="W234" s="66"/>
      <c r="X234" s="66"/>
      <c r="Y234" s="66"/>
      <c r="Z234" s="66"/>
    </row>
    <row r="235" ht="134.25" customHeight="1">
      <c r="A235" s="24" t="s">
        <v>3903</v>
      </c>
      <c r="B235" s="9" t="s">
        <v>3947</v>
      </c>
      <c r="C235" s="66"/>
      <c r="D235" s="66"/>
      <c r="E235" s="43"/>
      <c r="F235" s="100" t="s">
        <v>3948</v>
      </c>
      <c r="G235" s="101" t="s">
        <v>3210</v>
      </c>
      <c r="H235" s="9" t="s">
        <v>3953</v>
      </c>
      <c r="I235" s="66"/>
      <c r="J235" s="104" t="s">
        <v>3954</v>
      </c>
      <c r="K235" s="66"/>
      <c r="L235" s="66"/>
      <c r="M235" s="66"/>
      <c r="N235" s="66"/>
      <c r="O235" s="66"/>
      <c r="P235" s="66"/>
      <c r="Q235" s="66"/>
      <c r="R235" s="66"/>
      <c r="S235" s="66"/>
      <c r="T235" s="66"/>
      <c r="U235" s="66"/>
      <c r="V235" s="66"/>
      <c r="W235" s="66"/>
      <c r="X235" s="66"/>
      <c r="Y235" s="66"/>
      <c r="Z235" s="66"/>
    </row>
    <row r="236" ht="134.25" customHeight="1">
      <c r="A236" s="24" t="s">
        <v>3903</v>
      </c>
      <c r="B236" s="9" t="s">
        <v>3947</v>
      </c>
      <c r="C236" s="66"/>
      <c r="D236" s="66"/>
      <c r="E236" s="43"/>
      <c r="F236" s="100" t="s">
        <v>3948</v>
      </c>
      <c r="G236" s="101" t="s">
        <v>3210</v>
      </c>
      <c r="H236" s="9" t="s">
        <v>3955</v>
      </c>
      <c r="I236" s="66"/>
      <c r="J236" s="104" t="s">
        <v>3956</v>
      </c>
      <c r="K236" s="66"/>
      <c r="L236" s="66"/>
      <c r="M236" s="66"/>
      <c r="N236" s="66"/>
      <c r="O236" s="66"/>
      <c r="P236" s="66"/>
      <c r="Q236" s="66"/>
      <c r="R236" s="66"/>
      <c r="S236" s="66"/>
      <c r="T236" s="66"/>
      <c r="U236" s="66"/>
      <c r="V236" s="66"/>
      <c r="W236" s="66"/>
      <c r="X236" s="66"/>
      <c r="Y236" s="66"/>
      <c r="Z236" s="66"/>
    </row>
    <row r="237" ht="134.25" customHeight="1">
      <c r="A237" s="24" t="s">
        <v>3903</v>
      </c>
      <c r="B237" s="9" t="s">
        <v>3947</v>
      </c>
      <c r="C237" s="66"/>
      <c r="D237" s="66"/>
      <c r="E237" s="43"/>
      <c r="F237" s="100" t="s">
        <v>3948</v>
      </c>
      <c r="G237" s="101" t="s">
        <v>3210</v>
      </c>
      <c r="H237" s="9" t="s">
        <v>3957</v>
      </c>
      <c r="I237" s="66"/>
      <c r="J237" s="104" t="s">
        <v>3958</v>
      </c>
      <c r="K237" s="66"/>
      <c r="L237" s="66"/>
      <c r="M237" s="66"/>
      <c r="N237" s="66"/>
      <c r="O237" s="66"/>
      <c r="P237" s="66"/>
      <c r="Q237" s="66"/>
      <c r="R237" s="66"/>
      <c r="S237" s="66"/>
      <c r="T237" s="66"/>
      <c r="U237" s="66"/>
      <c r="V237" s="66"/>
      <c r="W237" s="66"/>
      <c r="X237" s="66"/>
      <c r="Y237" s="66"/>
      <c r="Z237" s="66"/>
    </row>
    <row r="238" ht="185.25" customHeight="1">
      <c r="A238" s="9" t="s">
        <v>3538</v>
      </c>
      <c r="B238" s="9" t="s">
        <v>2617</v>
      </c>
      <c r="C238" s="66"/>
      <c r="D238" s="66"/>
      <c r="E238" s="9" t="s">
        <v>3959</v>
      </c>
      <c r="F238" s="121" t="s">
        <v>3960</v>
      </c>
      <c r="G238" s="9" t="s">
        <v>3210</v>
      </c>
      <c r="H238" s="9" t="s">
        <v>3542</v>
      </c>
      <c r="I238" s="66"/>
      <c r="J238" s="103" t="s">
        <v>3543</v>
      </c>
      <c r="K238" s="66"/>
      <c r="L238" s="66"/>
      <c r="M238" s="66"/>
      <c r="N238" s="66"/>
      <c r="O238" s="66"/>
      <c r="P238" s="66"/>
      <c r="Q238" s="66"/>
      <c r="R238" s="66"/>
      <c r="S238" s="66"/>
      <c r="T238" s="66"/>
      <c r="U238" s="66"/>
      <c r="V238" s="66"/>
      <c r="W238" s="66"/>
      <c r="X238" s="66"/>
      <c r="Y238" s="66"/>
      <c r="Z238" s="66"/>
    </row>
    <row r="239" ht="129.0" customHeight="1">
      <c r="A239" s="9" t="s">
        <v>3538</v>
      </c>
      <c r="B239" s="9" t="s">
        <v>2617</v>
      </c>
      <c r="C239" s="66"/>
      <c r="D239" s="66"/>
      <c r="E239" s="9" t="s">
        <v>3961</v>
      </c>
      <c r="F239" s="122" t="s">
        <v>3962</v>
      </c>
      <c r="G239" s="9" t="s">
        <v>3210</v>
      </c>
      <c r="H239" s="9" t="s">
        <v>3544</v>
      </c>
      <c r="I239" s="66"/>
      <c r="J239" s="103" t="s">
        <v>3545</v>
      </c>
      <c r="K239" s="66"/>
      <c r="L239" s="66"/>
      <c r="M239" s="66"/>
      <c r="N239" s="66"/>
      <c r="O239" s="66"/>
      <c r="P239" s="66"/>
      <c r="Q239" s="66"/>
      <c r="R239" s="66"/>
      <c r="S239" s="66"/>
      <c r="T239" s="66"/>
      <c r="U239" s="66"/>
      <c r="V239" s="66"/>
      <c r="W239" s="66"/>
      <c r="X239" s="66"/>
      <c r="Y239" s="66"/>
      <c r="Z239" s="66"/>
    </row>
    <row r="240" ht="138.0" customHeight="1">
      <c r="A240" s="9" t="s">
        <v>3963</v>
      </c>
      <c r="B240" s="9" t="s">
        <v>2660</v>
      </c>
      <c r="C240" s="66"/>
      <c r="D240" s="66"/>
      <c r="E240" s="43"/>
      <c r="F240" s="123" t="s">
        <v>3964</v>
      </c>
      <c r="G240" s="9" t="s">
        <v>3210</v>
      </c>
      <c r="H240" s="9" t="s">
        <v>3965</v>
      </c>
      <c r="I240" s="23" t="s">
        <v>3966</v>
      </c>
      <c r="J240" s="104" t="s">
        <v>3967</v>
      </c>
      <c r="K240" s="66"/>
      <c r="L240" s="66"/>
      <c r="M240" s="66"/>
      <c r="N240" s="66"/>
      <c r="O240" s="66"/>
      <c r="P240" s="66"/>
      <c r="Q240" s="66"/>
      <c r="R240" s="66"/>
      <c r="S240" s="66"/>
      <c r="T240" s="66"/>
      <c r="U240" s="66"/>
      <c r="V240" s="66"/>
      <c r="W240" s="66"/>
      <c r="X240" s="66"/>
      <c r="Y240" s="66"/>
      <c r="Z240" s="66"/>
    </row>
    <row r="241" ht="97.5" customHeight="1">
      <c r="A241" s="9" t="s">
        <v>3968</v>
      </c>
      <c r="B241" s="9" t="s">
        <v>2660</v>
      </c>
      <c r="C241" s="66"/>
      <c r="D241" s="66"/>
      <c r="E241" s="9"/>
      <c r="F241" s="100" t="s">
        <v>3969</v>
      </c>
      <c r="G241" s="9" t="s">
        <v>3210</v>
      </c>
      <c r="H241" s="9" t="s">
        <v>3970</v>
      </c>
      <c r="I241" s="23" t="s">
        <v>3971</v>
      </c>
      <c r="J241" s="104" t="s">
        <v>3972</v>
      </c>
      <c r="K241" s="66"/>
      <c r="L241" s="66"/>
      <c r="M241" s="66"/>
      <c r="N241" s="66"/>
      <c r="O241" s="66"/>
      <c r="P241" s="66"/>
      <c r="Q241" s="66"/>
      <c r="R241" s="66"/>
      <c r="S241" s="66"/>
      <c r="T241" s="66"/>
      <c r="U241" s="66"/>
      <c r="V241" s="66"/>
      <c r="W241" s="66"/>
      <c r="X241" s="66"/>
      <c r="Y241" s="66"/>
      <c r="Z241" s="66"/>
    </row>
    <row r="242" ht="97.5" customHeight="1">
      <c r="A242" s="9" t="s">
        <v>3968</v>
      </c>
      <c r="B242" s="9" t="s">
        <v>2660</v>
      </c>
      <c r="C242" s="66"/>
      <c r="D242" s="66"/>
      <c r="E242" s="9"/>
      <c r="F242" s="100" t="s">
        <v>3973</v>
      </c>
      <c r="G242" s="9" t="s">
        <v>3210</v>
      </c>
      <c r="H242" s="9" t="s">
        <v>3974</v>
      </c>
      <c r="I242" s="66"/>
      <c r="J242" s="104" t="s">
        <v>3975</v>
      </c>
      <c r="K242" s="66"/>
      <c r="L242" s="66"/>
      <c r="M242" s="66"/>
      <c r="N242" s="66"/>
      <c r="O242" s="66"/>
      <c r="P242" s="66"/>
      <c r="Q242" s="66"/>
      <c r="R242" s="66"/>
      <c r="S242" s="66"/>
      <c r="T242" s="66"/>
      <c r="U242" s="66"/>
      <c r="V242" s="66"/>
      <c r="W242" s="66"/>
      <c r="X242" s="66"/>
      <c r="Y242" s="66"/>
      <c r="Z242" s="66"/>
    </row>
    <row r="243" ht="97.5" customHeight="1">
      <c r="A243" s="9" t="s">
        <v>3968</v>
      </c>
      <c r="B243" s="9" t="s">
        <v>2660</v>
      </c>
      <c r="C243" s="66"/>
      <c r="D243" s="66"/>
      <c r="E243" s="9"/>
      <c r="F243" s="100" t="s">
        <v>3976</v>
      </c>
      <c r="G243" s="9" t="s">
        <v>3210</v>
      </c>
      <c r="H243" s="9" t="s">
        <v>3977</v>
      </c>
      <c r="I243" s="66"/>
      <c r="J243" s="104" t="s">
        <v>3978</v>
      </c>
      <c r="K243" s="66"/>
      <c r="L243" s="66"/>
      <c r="M243" s="66"/>
      <c r="N243" s="66"/>
      <c r="O243" s="66"/>
      <c r="P243" s="66"/>
      <c r="Q243" s="66"/>
      <c r="R243" s="66"/>
      <c r="S243" s="66"/>
      <c r="T243" s="66"/>
      <c r="U243" s="66"/>
      <c r="V243" s="66"/>
      <c r="W243" s="66"/>
      <c r="X243" s="66"/>
      <c r="Y243" s="66"/>
      <c r="Z243" s="66"/>
    </row>
    <row r="244" ht="97.5" customHeight="1">
      <c r="A244" s="9" t="s">
        <v>3979</v>
      </c>
      <c r="B244" s="9" t="s">
        <v>2660</v>
      </c>
      <c r="C244" s="66"/>
      <c r="D244" s="66"/>
      <c r="E244" s="43"/>
      <c r="F244" s="100" t="s">
        <v>3980</v>
      </c>
      <c r="G244" s="101" t="s">
        <v>3210</v>
      </c>
      <c r="H244" s="9" t="s">
        <v>3981</v>
      </c>
      <c r="I244" s="66"/>
      <c r="J244" s="103" t="s">
        <v>3982</v>
      </c>
      <c r="K244" s="66"/>
      <c r="L244" s="66"/>
      <c r="M244" s="66"/>
      <c r="N244" s="66"/>
      <c r="O244" s="66"/>
      <c r="P244" s="66"/>
      <c r="Q244" s="66"/>
      <c r="R244" s="66"/>
      <c r="S244" s="66"/>
      <c r="T244" s="66"/>
      <c r="U244" s="66"/>
      <c r="V244" s="66"/>
      <c r="W244" s="66"/>
      <c r="X244" s="66"/>
      <c r="Y244" s="66"/>
      <c r="Z244" s="66"/>
    </row>
    <row r="245" ht="97.5" customHeight="1">
      <c r="A245" s="9" t="s">
        <v>3983</v>
      </c>
      <c r="B245" s="9" t="s">
        <v>2660</v>
      </c>
      <c r="C245" s="66"/>
      <c r="D245" s="66"/>
      <c r="E245" s="43"/>
      <c r="F245" s="100" t="s">
        <v>3984</v>
      </c>
      <c r="G245" s="101" t="s">
        <v>3210</v>
      </c>
      <c r="H245" s="9" t="s">
        <v>3985</v>
      </c>
      <c r="I245" s="23" t="s">
        <v>3986</v>
      </c>
      <c r="J245" s="103" t="s">
        <v>3987</v>
      </c>
      <c r="K245" s="66"/>
      <c r="L245" s="66"/>
      <c r="M245" s="66"/>
      <c r="N245" s="66"/>
      <c r="O245" s="66"/>
      <c r="P245" s="66"/>
      <c r="Q245" s="66"/>
      <c r="R245" s="66"/>
      <c r="S245" s="66"/>
      <c r="T245" s="66"/>
      <c r="U245" s="66"/>
      <c r="V245" s="66"/>
      <c r="W245" s="66"/>
      <c r="X245" s="66"/>
      <c r="Y245" s="66"/>
      <c r="Z245" s="66"/>
    </row>
    <row r="246" ht="97.5" customHeight="1">
      <c r="A246" s="9" t="s">
        <v>3988</v>
      </c>
      <c r="B246" s="9" t="s">
        <v>2660</v>
      </c>
      <c r="C246" s="66"/>
      <c r="D246" s="66"/>
      <c r="E246" s="43"/>
      <c r="F246" s="100" t="s">
        <v>3989</v>
      </c>
      <c r="G246" s="101" t="s">
        <v>3210</v>
      </c>
      <c r="H246" s="9" t="s">
        <v>3990</v>
      </c>
      <c r="I246" s="23" t="s">
        <v>3991</v>
      </c>
      <c r="J246" s="104" t="s">
        <v>3992</v>
      </c>
      <c r="K246" s="66"/>
      <c r="L246" s="66"/>
      <c r="M246" s="66"/>
      <c r="N246" s="66"/>
      <c r="O246" s="66"/>
      <c r="P246" s="66"/>
      <c r="Q246" s="66"/>
      <c r="R246" s="66"/>
      <c r="S246" s="66"/>
      <c r="T246" s="66"/>
      <c r="U246" s="66"/>
      <c r="V246" s="66"/>
      <c r="W246" s="66"/>
      <c r="X246" s="66"/>
      <c r="Y246" s="66"/>
      <c r="Z246" s="66"/>
    </row>
    <row r="247">
      <c r="A247" s="9" t="s">
        <v>3993</v>
      </c>
      <c r="B247" s="9" t="s">
        <v>2262</v>
      </c>
      <c r="C247" s="66"/>
      <c r="D247" s="66"/>
      <c r="E247" s="43"/>
      <c r="F247" s="100" t="s">
        <v>3994</v>
      </c>
      <c r="G247" s="101" t="s">
        <v>3210</v>
      </c>
      <c r="H247" s="9" t="s">
        <v>3995</v>
      </c>
      <c r="I247" s="64" t="s">
        <v>3996</v>
      </c>
      <c r="J247" s="103" t="s">
        <v>3997</v>
      </c>
      <c r="K247" s="66"/>
      <c r="L247" s="66"/>
      <c r="M247" s="66"/>
      <c r="N247" s="66"/>
      <c r="O247" s="66"/>
      <c r="P247" s="66"/>
      <c r="Q247" s="66"/>
      <c r="R247" s="66"/>
      <c r="S247" s="66"/>
      <c r="T247" s="66"/>
      <c r="U247" s="66"/>
      <c r="V247" s="66"/>
      <c r="W247" s="66"/>
      <c r="X247" s="66"/>
      <c r="Y247" s="66"/>
      <c r="Z247" s="66"/>
    </row>
    <row r="248">
      <c r="A248" s="9" t="s">
        <v>3993</v>
      </c>
      <c r="B248" s="9" t="s">
        <v>2262</v>
      </c>
      <c r="C248" s="66"/>
      <c r="D248" s="66"/>
      <c r="E248" s="9" t="s">
        <v>3998</v>
      </c>
      <c r="F248" s="100" t="s">
        <v>3999</v>
      </c>
      <c r="G248" s="101" t="s">
        <v>3210</v>
      </c>
      <c r="H248" s="9" t="s">
        <v>4000</v>
      </c>
      <c r="I248" s="102" t="s">
        <v>4001</v>
      </c>
      <c r="J248" s="104" t="s">
        <v>4002</v>
      </c>
      <c r="K248" s="66"/>
      <c r="L248" s="66"/>
      <c r="M248" s="66"/>
      <c r="N248" s="66"/>
      <c r="O248" s="66"/>
      <c r="P248" s="66"/>
      <c r="Q248" s="66"/>
      <c r="R248" s="66"/>
      <c r="S248" s="66"/>
      <c r="T248" s="66"/>
      <c r="U248" s="66"/>
      <c r="V248" s="66"/>
      <c r="W248" s="66"/>
      <c r="X248" s="66"/>
      <c r="Y248" s="66"/>
      <c r="Z248" s="66"/>
    </row>
    <row r="249">
      <c r="A249" s="9" t="s">
        <v>3993</v>
      </c>
      <c r="B249" s="9" t="s">
        <v>2262</v>
      </c>
      <c r="C249" s="66"/>
      <c r="D249" s="66"/>
      <c r="E249" s="9" t="s">
        <v>3998</v>
      </c>
      <c r="F249" s="100" t="s">
        <v>4003</v>
      </c>
      <c r="G249" s="101" t="s">
        <v>3210</v>
      </c>
      <c r="H249" s="9" t="s">
        <v>4004</v>
      </c>
      <c r="I249" s="102" t="s">
        <v>4005</v>
      </c>
      <c r="J249" s="104" t="s">
        <v>4006</v>
      </c>
      <c r="K249" s="66"/>
      <c r="L249" s="66"/>
      <c r="M249" s="66"/>
      <c r="N249" s="66"/>
      <c r="O249" s="66"/>
      <c r="P249" s="66"/>
      <c r="Q249" s="66"/>
      <c r="R249" s="66"/>
      <c r="S249" s="66"/>
      <c r="T249" s="66"/>
      <c r="U249" s="66"/>
      <c r="V249" s="66"/>
      <c r="W249" s="66"/>
      <c r="X249" s="66"/>
      <c r="Y249" s="66"/>
      <c r="Z249" s="66"/>
    </row>
    <row r="250">
      <c r="A250" s="9" t="s">
        <v>3514</v>
      </c>
      <c r="B250" s="9" t="s">
        <v>2509</v>
      </c>
      <c r="C250" s="66"/>
      <c r="D250" s="66"/>
      <c r="E250" s="43"/>
      <c r="F250" s="100" t="s">
        <v>4007</v>
      </c>
      <c r="G250" s="101" t="s">
        <v>3210</v>
      </c>
      <c r="H250" s="9" t="s">
        <v>4008</v>
      </c>
      <c r="I250" s="66"/>
      <c r="J250" s="104" t="s">
        <v>4009</v>
      </c>
      <c r="K250" s="66"/>
      <c r="L250" s="66"/>
      <c r="M250" s="66"/>
      <c r="N250" s="66"/>
      <c r="O250" s="66"/>
      <c r="P250" s="66"/>
      <c r="Q250" s="66"/>
      <c r="R250" s="66"/>
      <c r="S250" s="66"/>
      <c r="T250" s="66"/>
      <c r="U250" s="66"/>
      <c r="V250" s="66"/>
      <c r="W250" s="66"/>
      <c r="X250" s="66"/>
      <c r="Y250" s="66"/>
      <c r="Z250" s="66"/>
    </row>
    <row r="251">
      <c r="A251" s="9" t="s">
        <v>3514</v>
      </c>
      <c r="B251" s="9" t="s">
        <v>2509</v>
      </c>
      <c r="C251" s="66"/>
      <c r="D251" s="66"/>
      <c r="E251" s="43"/>
      <c r="F251" s="100" t="s">
        <v>4010</v>
      </c>
      <c r="G251" s="101" t="s">
        <v>3210</v>
      </c>
      <c r="H251" s="9" t="s">
        <v>4011</v>
      </c>
      <c r="I251" s="66"/>
      <c r="J251" s="64" t="s">
        <v>4012</v>
      </c>
      <c r="K251" s="66"/>
      <c r="L251" s="66"/>
      <c r="M251" s="66"/>
      <c r="N251" s="66"/>
      <c r="O251" s="66"/>
      <c r="P251" s="66"/>
      <c r="Q251" s="66"/>
      <c r="R251" s="66"/>
      <c r="S251" s="66"/>
      <c r="T251" s="66"/>
      <c r="U251" s="66"/>
      <c r="V251" s="66"/>
      <c r="W251" s="66"/>
      <c r="X251" s="66"/>
      <c r="Y251" s="66"/>
      <c r="Z251" s="66"/>
    </row>
    <row r="252">
      <c r="A252" s="9" t="s">
        <v>3514</v>
      </c>
      <c r="B252" s="9" t="s">
        <v>2509</v>
      </c>
      <c r="C252" s="66"/>
      <c r="D252" s="66"/>
      <c r="E252" s="43"/>
      <c r="F252" s="100" t="s">
        <v>4013</v>
      </c>
      <c r="G252" s="101" t="s">
        <v>3210</v>
      </c>
      <c r="H252" s="9" t="s">
        <v>4014</v>
      </c>
      <c r="I252" s="66"/>
      <c r="J252" s="64" t="s">
        <v>4015</v>
      </c>
      <c r="K252" s="66"/>
      <c r="L252" s="66"/>
      <c r="M252" s="66"/>
      <c r="N252" s="66"/>
      <c r="O252" s="66"/>
      <c r="P252" s="66"/>
      <c r="Q252" s="66"/>
      <c r="R252" s="66"/>
      <c r="S252" s="66"/>
      <c r="T252" s="66"/>
      <c r="U252" s="66"/>
      <c r="V252" s="66"/>
      <c r="W252" s="66"/>
      <c r="X252" s="66"/>
      <c r="Y252" s="66"/>
      <c r="Z252" s="66"/>
    </row>
    <row r="253">
      <c r="A253" s="9" t="s">
        <v>3514</v>
      </c>
      <c r="B253" s="9" t="s">
        <v>2509</v>
      </c>
      <c r="C253" s="66"/>
      <c r="D253" s="66"/>
      <c r="E253" s="43"/>
      <c r="F253" s="100" t="s">
        <v>4016</v>
      </c>
      <c r="G253" s="101" t="s">
        <v>3210</v>
      </c>
      <c r="H253" s="9" t="s">
        <v>4017</v>
      </c>
      <c r="I253" s="66"/>
      <c r="J253" s="64" t="s">
        <v>4018</v>
      </c>
      <c r="K253" s="66"/>
      <c r="L253" s="66"/>
      <c r="M253" s="66"/>
      <c r="N253" s="66"/>
      <c r="O253" s="66"/>
      <c r="P253" s="66"/>
      <c r="Q253" s="66"/>
      <c r="R253" s="66"/>
      <c r="S253" s="66"/>
      <c r="T253" s="66"/>
      <c r="U253" s="66"/>
      <c r="V253" s="66"/>
      <c r="W253" s="66"/>
      <c r="X253" s="66"/>
      <c r="Y253" s="66"/>
      <c r="Z253" s="66"/>
    </row>
    <row r="254">
      <c r="A254" s="9" t="s">
        <v>3514</v>
      </c>
      <c r="B254" s="9" t="s">
        <v>2509</v>
      </c>
      <c r="C254" s="66"/>
      <c r="D254" s="66"/>
      <c r="E254" s="43"/>
      <c r="F254" s="100" t="s">
        <v>4019</v>
      </c>
      <c r="G254" s="101" t="s">
        <v>3210</v>
      </c>
      <c r="H254" s="9" t="s">
        <v>4020</v>
      </c>
      <c r="I254" s="66"/>
      <c r="J254" s="64" t="s">
        <v>4021</v>
      </c>
      <c r="K254" s="66"/>
      <c r="L254" s="66"/>
      <c r="M254" s="66"/>
      <c r="N254" s="66"/>
      <c r="O254" s="66"/>
      <c r="P254" s="66"/>
      <c r="Q254" s="66"/>
      <c r="R254" s="66"/>
      <c r="S254" s="66"/>
      <c r="T254" s="66"/>
      <c r="U254" s="66"/>
      <c r="V254" s="66"/>
      <c r="W254" s="66"/>
      <c r="X254" s="66"/>
      <c r="Y254" s="66"/>
      <c r="Z254" s="66"/>
    </row>
    <row r="255">
      <c r="A255" s="9" t="s">
        <v>3514</v>
      </c>
      <c r="B255" s="9" t="s">
        <v>2509</v>
      </c>
      <c r="C255" s="66"/>
      <c r="D255" s="66"/>
      <c r="E255" s="43"/>
      <c r="F255" s="100" t="s">
        <v>4022</v>
      </c>
      <c r="G255" s="101" t="s">
        <v>3210</v>
      </c>
      <c r="H255" s="9" t="s">
        <v>4023</v>
      </c>
      <c r="I255" s="66"/>
      <c r="J255" s="64" t="s">
        <v>4024</v>
      </c>
      <c r="K255" s="66"/>
      <c r="L255" s="66"/>
      <c r="M255" s="66"/>
      <c r="N255" s="66"/>
      <c r="O255" s="66"/>
      <c r="P255" s="66"/>
      <c r="Q255" s="66"/>
      <c r="R255" s="66"/>
      <c r="S255" s="66"/>
      <c r="T255" s="66"/>
      <c r="U255" s="66"/>
      <c r="V255" s="66"/>
      <c r="W255" s="66"/>
      <c r="X255" s="66"/>
      <c r="Y255" s="66"/>
      <c r="Z255" s="66"/>
    </row>
    <row r="256">
      <c r="A256" s="9" t="s">
        <v>3514</v>
      </c>
      <c r="B256" s="9" t="s">
        <v>2509</v>
      </c>
      <c r="C256" s="66"/>
      <c r="D256" s="66"/>
      <c r="E256" s="43"/>
      <c r="F256" s="100" t="s">
        <v>4025</v>
      </c>
      <c r="G256" s="101" t="s">
        <v>3210</v>
      </c>
      <c r="H256" s="9" t="s">
        <v>4026</v>
      </c>
      <c r="I256" s="66"/>
      <c r="J256" s="64" t="s">
        <v>4027</v>
      </c>
      <c r="K256" s="66"/>
      <c r="L256" s="66"/>
      <c r="M256" s="66"/>
      <c r="N256" s="66"/>
      <c r="O256" s="66"/>
      <c r="P256" s="66"/>
      <c r="Q256" s="66"/>
      <c r="R256" s="66"/>
      <c r="S256" s="66"/>
      <c r="T256" s="66"/>
      <c r="U256" s="66"/>
      <c r="V256" s="66"/>
      <c r="W256" s="66"/>
      <c r="X256" s="66"/>
      <c r="Y256" s="66"/>
      <c r="Z256" s="66"/>
    </row>
    <row r="257">
      <c r="A257" s="9" t="s">
        <v>3514</v>
      </c>
      <c r="B257" s="9" t="s">
        <v>2509</v>
      </c>
      <c r="C257" s="66"/>
      <c r="D257" s="66"/>
      <c r="E257" s="43"/>
      <c r="F257" s="100" t="s">
        <v>4028</v>
      </c>
      <c r="G257" s="101" t="s">
        <v>3210</v>
      </c>
      <c r="H257" s="9" t="s">
        <v>4029</v>
      </c>
      <c r="I257" s="66"/>
      <c r="J257" s="64" t="s">
        <v>4030</v>
      </c>
      <c r="K257" s="66"/>
      <c r="L257" s="66"/>
      <c r="M257" s="66"/>
      <c r="N257" s="66"/>
      <c r="O257" s="66"/>
      <c r="P257" s="66"/>
      <c r="Q257" s="66"/>
      <c r="R257" s="66"/>
      <c r="S257" s="66"/>
      <c r="T257" s="66"/>
      <c r="U257" s="66"/>
      <c r="V257" s="66"/>
      <c r="W257" s="66"/>
      <c r="X257" s="66"/>
      <c r="Y257" s="66"/>
      <c r="Z257" s="66"/>
    </row>
    <row r="258" ht="60.0" customHeight="1">
      <c r="A258" s="24" t="s">
        <v>4031</v>
      </c>
      <c r="B258" s="9" t="s">
        <v>4032</v>
      </c>
      <c r="C258" s="77"/>
      <c r="D258" s="77"/>
      <c r="E258" s="77"/>
      <c r="F258" s="100" t="s">
        <v>4033</v>
      </c>
      <c r="G258" s="124" t="s">
        <v>3210</v>
      </c>
      <c r="H258" s="119" t="s">
        <v>4034</v>
      </c>
      <c r="I258" s="125"/>
      <c r="J258" s="64" t="s">
        <v>4035</v>
      </c>
      <c r="K258" s="77"/>
      <c r="L258" s="55"/>
      <c r="M258" s="55"/>
      <c r="N258" s="77"/>
      <c r="O258" s="77"/>
      <c r="P258" s="77"/>
      <c r="Q258" s="77"/>
      <c r="R258" s="77"/>
      <c r="S258" s="77"/>
      <c r="T258" s="77"/>
      <c r="U258" s="77"/>
      <c r="V258" s="77"/>
      <c r="W258" s="77"/>
      <c r="X258" s="77"/>
      <c r="Y258" s="77"/>
      <c r="Z258" s="77"/>
    </row>
    <row r="259" ht="60.0" customHeight="1">
      <c r="A259" s="24" t="s">
        <v>4031</v>
      </c>
      <c r="B259" s="9" t="s">
        <v>4032</v>
      </c>
      <c r="C259" s="77"/>
      <c r="D259" s="77"/>
      <c r="E259" s="77"/>
      <c r="F259" s="126">
        <v>0.40625</v>
      </c>
      <c r="G259" s="124" t="s">
        <v>3210</v>
      </c>
      <c r="H259" s="119" t="s">
        <v>4036</v>
      </c>
      <c r="I259" s="66"/>
      <c r="J259" s="64" t="s">
        <v>4037</v>
      </c>
      <c r="K259" s="77"/>
      <c r="L259" s="55"/>
      <c r="M259" s="55"/>
      <c r="N259" s="77"/>
      <c r="O259" s="77"/>
      <c r="P259" s="77"/>
      <c r="Q259" s="77"/>
      <c r="R259" s="77"/>
      <c r="S259" s="77"/>
      <c r="T259" s="77"/>
      <c r="U259" s="77"/>
      <c r="V259" s="77"/>
      <c r="W259" s="77"/>
      <c r="X259" s="77"/>
      <c r="Y259" s="77"/>
      <c r="Z259" s="77"/>
    </row>
    <row r="260" ht="60.0" customHeight="1">
      <c r="A260" s="24" t="s">
        <v>4031</v>
      </c>
      <c r="B260" s="9" t="s">
        <v>4032</v>
      </c>
      <c r="C260" s="77"/>
      <c r="D260" s="77"/>
      <c r="E260" s="77"/>
      <c r="F260" s="126">
        <v>0.5256944444444445</v>
      </c>
      <c r="G260" s="124" t="s">
        <v>3210</v>
      </c>
      <c r="H260" s="119" t="s">
        <v>4038</v>
      </c>
      <c r="I260" s="66"/>
      <c r="J260" s="64" t="s">
        <v>4039</v>
      </c>
      <c r="K260" s="77"/>
      <c r="L260" s="55"/>
      <c r="M260" s="55"/>
      <c r="N260" s="77"/>
      <c r="O260" s="77"/>
      <c r="P260" s="77"/>
      <c r="Q260" s="77"/>
      <c r="R260" s="77"/>
      <c r="S260" s="77"/>
      <c r="T260" s="77"/>
      <c r="U260" s="77"/>
      <c r="V260" s="77"/>
      <c r="W260" s="77"/>
      <c r="X260" s="77"/>
      <c r="Y260" s="77"/>
      <c r="Z260" s="77"/>
    </row>
    <row r="261" ht="60.0" customHeight="1">
      <c r="A261" s="24" t="s">
        <v>4031</v>
      </c>
      <c r="B261" s="9" t="s">
        <v>4032</v>
      </c>
      <c r="C261" s="77"/>
      <c r="D261" s="77"/>
      <c r="E261" s="77"/>
      <c r="F261" s="126">
        <v>0.3472222222222222</v>
      </c>
      <c r="G261" s="124" t="s">
        <v>3210</v>
      </c>
      <c r="H261" s="119" t="s">
        <v>4040</v>
      </c>
      <c r="I261" s="66"/>
      <c r="J261" s="64" t="s">
        <v>4041</v>
      </c>
      <c r="K261" s="77"/>
      <c r="L261" s="55"/>
      <c r="M261" s="55"/>
      <c r="N261" s="77"/>
      <c r="O261" s="77"/>
      <c r="P261" s="77"/>
      <c r="Q261" s="77"/>
      <c r="R261" s="77"/>
      <c r="S261" s="77"/>
      <c r="T261" s="77"/>
      <c r="U261" s="77"/>
      <c r="V261" s="77"/>
      <c r="W261" s="77"/>
      <c r="X261" s="77"/>
      <c r="Y261" s="77"/>
      <c r="Z261" s="77"/>
    </row>
    <row r="262" ht="60.0" customHeight="1">
      <c r="A262" s="24" t="s">
        <v>4031</v>
      </c>
      <c r="B262" s="9" t="s">
        <v>4032</v>
      </c>
      <c r="C262" s="77"/>
      <c r="D262" s="77"/>
      <c r="E262" s="77"/>
      <c r="F262" s="126">
        <v>0.16597222222222222</v>
      </c>
      <c r="G262" s="124" t="s">
        <v>3210</v>
      </c>
      <c r="H262" s="119" t="s">
        <v>4042</v>
      </c>
      <c r="I262" s="66"/>
      <c r="J262" s="64" t="s">
        <v>4043</v>
      </c>
      <c r="K262" s="77"/>
      <c r="L262" s="55"/>
      <c r="M262" s="55"/>
      <c r="N262" s="77"/>
      <c r="O262" s="77"/>
      <c r="P262" s="77"/>
      <c r="Q262" s="77"/>
      <c r="R262" s="77"/>
      <c r="S262" s="77"/>
      <c r="T262" s="77"/>
      <c r="U262" s="77"/>
      <c r="V262" s="77"/>
      <c r="W262" s="77"/>
      <c r="X262" s="77"/>
      <c r="Y262" s="77"/>
      <c r="Z262" s="77"/>
    </row>
    <row r="263" ht="60.0" customHeight="1">
      <c r="A263" s="24" t="s">
        <v>4031</v>
      </c>
      <c r="B263" s="9" t="s">
        <v>4032</v>
      </c>
      <c r="C263" s="77"/>
      <c r="D263" s="77"/>
      <c r="E263" s="77"/>
      <c r="F263" s="126">
        <v>0.05</v>
      </c>
      <c r="G263" s="124" t="s">
        <v>3210</v>
      </c>
      <c r="H263" s="119" t="s">
        <v>4044</v>
      </c>
      <c r="I263" s="66"/>
      <c r="J263" s="64" t="s">
        <v>4045</v>
      </c>
      <c r="K263" s="77"/>
      <c r="L263" s="55"/>
      <c r="M263" s="55"/>
      <c r="N263" s="77"/>
      <c r="O263" s="77"/>
      <c r="P263" s="77"/>
      <c r="Q263" s="77"/>
      <c r="R263" s="77"/>
      <c r="S263" s="77"/>
      <c r="T263" s="77"/>
      <c r="U263" s="77"/>
      <c r="V263" s="77"/>
      <c r="W263" s="77"/>
      <c r="X263" s="77"/>
      <c r="Y263" s="77"/>
      <c r="Z263" s="77"/>
    </row>
    <row r="264" ht="60.0" customHeight="1">
      <c r="A264" s="24" t="s">
        <v>4031</v>
      </c>
      <c r="B264" s="9" t="s">
        <v>4032</v>
      </c>
      <c r="C264" s="77"/>
      <c r="D264" s="77"/>
      <c r="E264" s="77"/>
      <c r="F264" s="126">
        <v>0.1875</v>
      </c>
      <c r="G264" s="124" t="s">
        <v>3210</v>
      </c>
      <c r="H264" s="119" t="s">
        <v>4046</v>
      </c>
      <c r="I264" s="66"/>
      <c r="J264" s="64" t="s">
        <v>4047</v>
      </c>
      <c r="K264" s="77"/>
      <c r="L264" s="55"/>
      <c r="M264" s="55"/>
      <c r="N264" s="77"/>
      <c r="O264" s="77"/>
      <c r="P264" s="77"/>
      <c r="Q264" s="77"/>
      <c r="R264" s="77"/>
      <c r="S264" s="77"/>
      <c r="T264" s="77"/>
      <c r="U264" s="77"/>
      <c r="V264" s="77"/>
      <c r="W264" s="77"/>
      <c r="X264" s="77"/>
      <c r="Y264" s="77"/>
      <c r="Z264" s="77"/>
    </row>
    <row r="265" ht="60.0" customHeight="1">
      <c r="A265" s="24" t="s">
        <v>4031</v>
      </c>
      <c r="B265" s="9" t="s">
        <v>4032</v>
      </c>
      <c r="C265" s="77"/>
      <c r="D265" s="77"/>
      <c r="E265" s="77"/>
      <c r="F265" s="126">
        <v>0.4201388888888889</v>
      </c>
      <c r="G265" s="124" t="s">
        <v>3210</v>
      </c>
      <c r="H265" s="119" t="s">
        <v>4048</v>
      </c>
      <c r="I265" s="66"/>
      <c r="J265" s="64" t="s">
        <v>4049</v>
      </c>
      <c r="K265" s="77"/>
      <c r="L265" s="55"/>
      <c r="M265" s="55"/>
      <c r="N265" s="77"/>
      <c r="O265" s="77"/>
      <c r="P265" s="77"/>
      <c r="Q265" s="77"/>
      <c r="R265" s="77"/>
      <c r="S265" s="77"/>
      <c r="T265" s="77"/>
      <c r="U265" s="77"/>
      <c r="V265" s="77"/>
      <c r="W265" s="77"/>
      <c r="X265" s="77"/>
      <c r="Y265" s="77"/>
      <c r="Z265" s="77"/>
    </row>
    <row r="266" ht="60.0" customHeight="1">
      <c r="A266" s="24" t="s">
        <v>4031</v>
      </c>
      <c r="B266" s="9" t="s">
        <v>4032</v>
      </c>
      <c r="C266" s="77"/>
      <c r="D266" s="77"/>
      <c r="E266" s="77"/>
      <c r="F266" s="126">
        <v>0.3680555555555556</v>
      </c>
      <c r="G266" s="124" t="s">
        <v>3210</v>
      </c>
      <c r="H266" s="119" t="s">
        <v>4050</v>
      </c>
      <c r="I266" s="66"/>
      <c r="J266" s="64" t="s">
        <v>4051</v>
      </c>
      <c r="K266" s="77"/>
      <c r="L266" s="55"/>
      <c r="M266" s="55"/>
      <c r="N266" s="77"/>
      <c r="O266" s="77"/>
      <c r="P266" s="77"/>
      <c r="Q266" s="77"/>
      <c r="R266" s="77"/>
      <c r="S266" s="77"/>
      <c r="T266" s="77"/>
      <c r="U266" s="77"/>
      <c r="V266" s="77"/>
      <c r="W266" s="77"/>
      <c r="X266" s="77"/>
      <c r="Y266" s="77"/>
      <c r="Z266" s="77"/>
    </row>
    <row r="267" ht="60.0" customHeight="1">
      <c r="A267" s="24" t="s">
        <v>4031</v>
      </c>
      <c r="B267" s="9" t="s">
        <v>4032</v>
      </c>
      <c r="C267" s="77"/>
      <c r="D267" s="77"/>
      <c r="E267" s="77"/>
      <c r="F267" s="100" t="s">
        <v>4052</v>
      </c>
      <c r="G267" s="124" t="s">
        <v>3210</v>
      </c>
      <c r="H267" s="119" t="s">
        <v>4053</v>
      </c>
      <c r="I267" s="66"/>
      <c r="J267" s="64" t="s">
        <v>4054</v>
      </c>
      <c r="K267" s="77"/>
      <c r="L267" s="55"/>
      <c r="M267" s="55"/>
      <c r="N267" s="77"/>
      <c r="O267" s="77"/>
      <c r="P267" s="77"/>
      <c r="Q267" s="77"/>
      <c r="R267" s="77"/>
      <c r="S267" s="77"/>
      <c r="T267" s="77"/>
      <c r="U267" s="77"/>
      <c r="V267" s="77"/>
      <c r="W267" s="77"/>
      <c r="X267" s="77"/>
      <c r="Y267" s="77"/>
      <c r="Z267" s="77"/>
    </row>
    <row r="268" ht="60.0" customHeight="1">
      <c r="A268" s="24" t="s">
        <v>4031</v>
      </c>
      <c r="B268" s="9" t="s">
        <v>4032</v>
      </c>
      <c r="C268" s="77"/>
      <c r="D268" s="77"/>
      <c r="E268" s="77"/>
      <c r="F268" s="126">
        <v>0.40625</v>
      </c>
      <c r="G268" s="124" t="s">
        <v>3210</v>
      </c>
      <c r="H268" s="119" t="s">
        <v>4055</v>
      </c>
      <c r="I268" s="66"/>
      <c r="J268" s="64" t="s">
        <v>4056</v>
      </c>
      <c r="K268" s="77"/>
      <c r="L268" s="55"/>
      <c r="M268" s="55"/>
      <c r="N268" s="77"/>
      <c r="O268" s="77"/>
      <c r="P268" s="77"/>
      <c r="Q268" s="77"/>
      <c r="R268" s="77"/>
      <c r="S268" s="77"/>
      <c r="T268" s="77"/>
      <c r="U268" s="77"/>
      <c r="V268" s="77"/>
      <c r="W268" s="77"/>
      <c r="X268" s="77"/>
      <c r="Y268" s="77"/>
      <c r="Z268" s="77"/>
    </row>
    <row r="269" ht="60.0" customHeight="1">
      <c r="A269" s="24" t="s">
        <v>4031</v>
      </c>
      <c r="B269" s="9" t="s">
        <v>4032</v>
      </c>
      <c r="C269" s="77"/>
      <c r="D269" s="77"/>
      <c r="E269" s="77"/>
      <c r="F269" s="126">
        <v>0.5256944444444445</v>
      </c>
      <c r="G269" s="124" t="s">
        <v>3210</v>
      </c>
      <c r="H269" s="119" t="s">
        <v>4057</v>
      </c>
      <c r="I269" s="66"/>
      <c r="J269" s="64" t="s">
        <v>4058</v>
      </c>
      <c r="K269" s="77"/>
      <c r="L269" s="55"/>
      <c r="M269" s="55"/>
      <c r="N269" s="77"/>
      <c r="O269" s="77"/>
      <c r="P269" s="77"/>
      <c r="Q269" s="77"/>
      <c r="R269" s="77"/>
      <c r="S269" s="77"/>
      <c r="T269" s="77"/>
      <c r="U269" s="77"/>
      <c r="V269" s="77"/>
      <c r="W269" s="77"/>
      <c r="X269" s="77"/>
      <c r="Y269" s="77"/>
      <c r="Z269" s="77"/>
    </row>
    <row r="270" ht="60.0" customHeight="1">
      <c r="A270" s="24" t="s">
        <v>4031</v>
      </c>
      <c r="B270" s="9" t="s">
        <v>4032</v>
      </c>
      <c r="C270" s="77"/>
      <c r="D270" s="77"/>
      <c r="E270" s="77"/>
      <c r="F270" s="126">
        <v>0.3472222222222222</v>
      </c>
      <c r="G270" s="124" t="s">
        <v>3210</v>
      </c>
      <c r="H270" s="119" t="s">
        <v>4059</v>
      </c>
      <c r="I270" s="66"/>
      <c r="J270" s="64" t="s">
        <v>4060</v>
      </c>
      <c r="K270" s="77"/>
      <c r="L270" s="55"/>
      <c r="M270" s="55"/>
      <c r="N270" s="77"/>
      <c r="O270" s="77"/>
      <c r="P270" s="77"/>
      <c r="Q270" s="77"/>
      <c r="R270" s="77"/>
      <c r="S270" s="77"/>
      <c r="T270" s="77"/>
      <c r="U270" s="77"/>
      <c r="V270" s="77"/>
      <c r="W270" s="77"/>
      <c r="X270" s="77"/>
      <c r="Y270" s="77"/>
      <c r="Z270" s="77"/>
    </row>
    <row r="271" ht="60.0" customHeight="1">
      <c r="A271" s="24" t="s">
        <v>4031</v>
      </c>
      <c r="B271" s="9" t="s">
        <v>4032</v>
      </c>
      <c r="C271" s="77"/>
      <c r="D271" s="77"/>
      <c r="E271" s="77"/>
      <c r="F271" s="126">
        <v>0.16597222222222222</v>
      </c>
      <c r="G271" s="124" t="s">
        <v>3210</v>
      </c>
      <c r="H271" s="119" t="s">
        <v>4061</v>
      </c>
      <c r="I271" s="66"/>
      <c r="J271" s="64" t="s">
        <v>4062</v>
      </c>
      <c r="K271" s="77"/>
      <c r="L271" s="55"/>
      <c r="M271" s="55"/>
      <c r="N271" s="77"/>
      <c r="O271" s="77"/>
      <c r="P271" s="77"/>
      <c r="Q271" s="77"/>
      <c r="R271" s="77"/>
      <c r="S271" s="77"/>
      <c r="T271" s="77"/>
      <c r="U271" s="77"/>
      <c r="V271" s="77"/>
      <c r="W271" s="77"/>
      <c r="X271" s="77"/>
      <c r="Y271" s="77"/>
      <c r="Z271" s="77"/>
    </row>
    <row r="272" ht="60.0" customHeight="1">
      <c r="A272" s="24" t="s">
        <v>4031</v>
      </c>
      <c r="B272" s="9" t="s">
        <v>4032</v>
      </c>
      <c r="C272" s="77"/>
      <c r="D272" s="77"/>
      <c r="E272" s="77"/>
      <c r="F272" s="126">
        <v>0.05</v>
      </c>
      <c r="G272" s="124" t="s">
        <v>3210</v>
      </c>
      <c r="H272" s="119" t="s">
        <v>4063</v>
      </c>
      <c r="I272" s="66"/>
      <c r="J272" s="64" t="s">
        <v>4064</v>
      </c>
      <c r="K272" s="77"/>
      <c r="L272" s="55"/>
      <c r="M272" s="55"/>
      <c r="N272" s="77"/>
      <c r="O272" s="77"/>
      <c r="P272" s="77"/>
      <c r="Q272" s="77"/>
      <c r="R272" s="77"/>
      <c r="S272" s="77"/>
      <c r="T272" s="77"/>
      <c r="U272" s="77"/>
      <c r="V272" s="77"/>
      <c r="W272" s="77"/>
      <c r="X272" s="77"/>
      <c r="Y272" s="77"/>
      <c r="Z272" s="77"/>
    </row>
    <row r="273" ht="60.0" customHeight="1">
      <c r="A273" s="24" t="s">
        <v>4031</v>
      </c>
      <c r="B273" s="9" t="s">
        <v>4032</v>
      </c>
      <c r="C273" s="77"/>
      <c r="D273" s="77"/>
      <c r="E273" s="77"/>
      <c r="F273" s="126">
        <v>0.1875</v>
      </c>
      <c r="G273" s="124" t="s">
        <v>3210</v>
      </c>
      <c r="H273" s="119" t="s">
        <v>4065</v>
      </c>
      <c r="I273" s="66"/>
      <c r="J273" s="64" t="s">
        <v>4066</v>
      </c>
      <c r="K273" s="77"/>
      <c r="L273" s="55"/>
      <c r="M273" s="55"/>
      <c r="N273" s="77"/>
      <c r="O273" s="77"/>
      <c r="P273" s="77"/>
      <c r="Q273" s="77"/>
      <c r="R273" s="77"/>
      <c r="S273" s="77"/>
      <c r="T273" s="77"/>
      <c r="U273" s="77"/>
      <c r="V273" s="77"/>
      <c r="W273" s="77"/>
      <c r="X273" s="77"/>
      <c r="Y273" s="77"/>
      <c r="Z273" s="77"/>
    </row>
    <row r="274" ht="60.0" customHeight="1">
      <c r="A274" s="24" t="s">
        <v>4031</v>
      </c>
      <c r="B274" s="9" t="s">
        <v>4032</v>
      </c>
      <c r="C274" s="77"/>
      <c r="D274" s="77"/>
      <c r="E274" s="77"/>
      <c r="F274" s="126">
        <v>0.4201388888888889</v>
      </c>
      <c r="G274" s="124" t="s">
        <v>3210</v>
      </c>
      <c r="H274" s="119" t="s">
        <v>4067</v>
      </c>
      <c r="I274" s="66"/>
      <c r="J274" s="64" t="s">
        <v>4068</v>
      </c>
      <c r="K274" s="77"/>
      <c r="L274" s="55"/>
      <c r="M274" s="55"/>
      <c r="N274" s="77"/>
      <c r="O274" s="77"/>
      <c r="P274" s="77"/>
      <c r="Q274" s="77"/>
      <c r="R274" s="77"/>
      <c r="S274" s="77"/>
      <c r="T274" s="77"/>
      <c r="U274" s="77"/>
      <c r="V274" s="77"/>
      <c r="W274" s="77"/>
      <c r="X274" s="77"/>
      <c r="Y274" s="77"/>
      <c r="Z274" s="77"/>
    </row>
    <row r="275" ht="60.0" customHeight="1">
      <c r="A275" s="24" t="s">
        <v>4031</v>
      </c>
      <c r="B275" s="9" t="s">
        <v>4032</v>
      </c>
      <c r="C275" s="77"/>
      <c r="D275" s="77"/>
      <c r="E275" s="77"/>
      <c r="F275" s="126">
        <v>0.3680555555555556</v>
      </c>
      <c r="G275" s="124" t="s">
        <v>3210</v>
      </c>
      <c r="H275" s="119" t="s">
        <v>4069</v>
      </c>
      <c r="I275" s="66"/>
      <c r="J275" s="64" t="s">
        <v>4070</v>
      </c>
      <c r="K275" s="77"/>
      <c r="L275" s="55"/>
      <c r="M275" s="55"/>
      <c r="N275" s="77"/>
      <c r="O275" s="77"/>
      <c r="P275" s="77"/>
      <c r="Q275" s="77"/>
      <c r="R275" s="77"/>
      <c r="S275" s="77"/>
      <c r="T275" s="77"/>
      <c r="U275" s="77"/>
      <c r="V275" s="77"/>
      <c r="W275" s="77"/>
      <c r="X275" s="77"/>
      <c r="Y275" s="77"/>
      <c r="Z275" s="77"/>
    </row>
    <row r="276">
      <c r="A276" s="9" t="s">
        <v>3254</v>
      </c>
      <c r="B276" s="9" t="s">
        <v>2150</v>
      </c>
      <c r="C276" s="66"/>
      <c r="D276" s="66"/>
      <c r="E276" s="43"/>
      <c r="F276" s="127" t="s">
        <v>4071</v>
      </c>
      <c r="G276" s="101" t="s">
        <v>3210</v>
      </c>
      <c r="H276" s="9" t="s">
        <v>4072</v>
      </c>
      <c r="I276" s="66"/>
      <c r="J276" s="103" t="s">
        <v>4073</v>
      </c>
      <c r="K276" s="66"/>
      <c r="L276" s="66"/>
      <c r="M276" s="66"/>
      <c r="N276" s="66"/>
      <c r="O276" s="66"/>
      <c r="P276" s="66"/>
      <c r="Q276" s="66"/>
      <c r="R276" s="66"/>
      <c r="S276" s="66"/>
      <c r="T276" s="66"/>
      <c r="U276" s="66"/>
      <c r="V276" s="66"/>
      <c r="W276" s="66"/>
      <c r="X276" s="66"/>
      <c r="Y276" s="66"/>
      <c r="Z276" s="66"/>
    </row>
    <row r="277">
      <c r="A277" s="9" t="s">
        <v>3254</v>
      </c>
      <c r="B277" s="9" t="s">
        <v>2150</v>
      </c>
      <c r="C277" s="66"/>
      <c r="D277" s="66"/>
      <c r="E277" s="43"/>
      <c r="F277" s="100" t="s">
        <v>4074</v>
      </c>
      <c r="G277" s="101" t="s">
        <v>3210</v>
      </c>
      <c r="H277" s="9" t="s">
        <v>4075</v>
      </c>
      <c r="I277" s="66"/>
      <c r="J277" s="103" t="s">
        <v>4076</v>
      </c>
      <c r="K277" s="66"/>
      <c r="L277" s="66"/>
      <c r="M277" s="66"/>
      <c r="N277" s="66"/>
      <c r="O277" s="66"/>
      <c r="P277" s="66"/>
      <c r="Q277" s="66"/>
      <c r="R277" s="66"/>
      <c r="S277" s="66"/>
      <c r="T277" s="66"/>
      <c r="U277" s="66"/>
      <c r="V277" s="66"/>
      <c r="W277" s="66"/>
      <c r="X277" s="66"/>
      <c r="Y277" s="66"/>
      <c r="Z277" s="66"/>
    </row>
    <row r="278">
      <c r="A278" s="9" t="s">
        <v>3254</v>
      </c>
      <c r="B278" s="9" t="s">
        <v>2150</v>
      </c>
      <c r="C278" s="66"/>
      <c r="D278" s="66"/>
      <c r="E278" s="43"/>
      <c r="F278" s="100" t="s">
        <v>4077</v>
      </c>
      <c r="G278" s="101" t="s">
        <v>3210</v>
      </c>
      <c r="H278" s="9" t="s">
        <v>4078</v>
      </c>
      <c r="I278" s="23"/>
      <c r="J278" s="103" t="s">
        <v>4079</v>
      </c>
      <c r="K278" s="66"/>
      <c r="L278" s="66"/>
      <c r="M278" s="66"/>
      <c r="N278" s="66"/>
      <c r="O278" s="66"/>
      <c r="P278" s="66"/>
      <c r="Q278" s="66"/>
      <c r="R278" s="66"/>
      <c r="S278" s="66"/>
      <c r="T278" s="66"/>
      <c r="U278" s="66"/>
      <c r="V278" s="66"/>
      <c r="W278" s="66"/>
      <c r="X278" s="66"/>
      <c r="Y278" s="66"/>
      <c r="Z278" s="66"/>
    </row>
    <row r="279">
      <c r="A279" s="9" t="s">
        <v>3254</v>
      </c>
      <c r="B279" s="9" t="s">
        <v>2150</v>
      </c>
      <c r="C279" s="66"/>
      <c r="D279" s="66"/>
      <c r="E279" s="43"/>
      <c r="F279" s="100" t="s">
        <v>4080</v>
      </c>
      <c r="G279" s="101" t="s">
        <v>3210</v>
      </c>
      <c r="H279" s="9" t="s">
        <v>4081</v>
      </c>
      <c r="I279" s="23" t="s">
        <v>4082</v>
      </c>
      <c r="J279" s="103" t="s">
        <v>4083</v>
      </c>
      <c r="K279" s="66"/>
      <c r="L279" s="66"/>
      <c r="M279" s="66"/>
      <c r="N279" s="66"/>
      <c r="O279" s="66"/>
      <c r="P279" s="66"/>
      <c r="Q279" s="66"/>
      <c r="R279" s="66"/>
      <c r="S279" s="66"/>
      <c r="T279" s="66"/>
      <c r="U279" s="66"/>
      <c r="V279" s="66"/>
      <c r="W279" s="66"/>
      <c r="X279" s="66"/>
      <c r="Y279" s="66"/>
      <c r="Z279" s="66"/>
    </row>
    <row r="280">
      <c r="A280" s="9" t="s">
        <v>3254</v>
      </c>
      <c r="B280" s="9" t="s">
        <v>2150</v>
      </c>
      <c r="C280" s="66"/>
      <c r="D280" s="66"/>
      <c r="E280" s="43"/>
      <c r="F280" s="100" t="s">
        <v>4084</v>
      </c>
      <c r="G280" s="101" t="s">
        <v>3210</v>
      </c>
      <c r="H280" s="9" t="s">
        <v>4085</v>
      </c>
      <c r="I280" s="23" t="s">
        <v>4086</v>
      </c>
      <c r="J280" s="103" t="s">
        <v>4087</v>
      </c>
      <c r="K280" s="66"/>
      <c r="L280" s="66"/>
      <c r="M280" s="66"/>
      <c r="N280" s="66"/>
      <c r="O280" s="66"/>
      <c r="P280" s="66"/>
      <c r="Q280" s="66"/>
      <c r="R280" s="66"/>
      <c r="S280" s="66"/>
      <c r="T280" s="66"/>
      <c r="U280" s="66"/>
      <c r="V280" s="66"/>
      <c r="W280" s="66"/>
      <c r="X280" s="66"/>
      <c r="Y280" s="66"/>
      <c r="Z280" s="66"/>
    </row>
    <row r="281">
      <c r="A281" s="9" t="s">
        <v>4088</v>
      </c>
      <c r="B281" s="9" t="s">
        <v>2262</v>
      </c>
      <c r="C281" s="66"/>
      <c r="D281" s="66"/>
      <c r="E281" s="43"/>
      <c r="F281" s="100" t="s">
        <v>4089</v>
      </c>
      <c r="G281" s="101" t="s">
        <v>3210</v>
      </c>
      <c r="H281" s="9" t="s">
        <v>4090</v>
      </c>
      <c r="I281" s="23" t="s">
        <v>4091</v>
      </c>
      <c r="J281" s="104" t="s">
        <v>4092</v>
      </c>
      <c r="K281" s="66"/>
      <c r="L281" s="66"/>
      <c r="M281" s="66"/>
      <c r="N281" s="66"/>
      <c r="O281" s="66"/>
      <c r="P281" s="66"/>
      <c r="Q281" s="66"/>
      <c r="R281" s="66"/>
      <c r="S281" s="66"/>
      <c r="T281" s="66"/>
      <c r="U281" s="66"/>
      <c r="V281" s="66"/>
      <c r="W281" s="66"/>
      <c r="X281" s="66"/>
      <c r="Y281" s="66"/>
      <c r="Z281" s="66"/>
    </row>
    <row r="282">
      <c r="A282" s="9" t="s">
        <v>4088</v>
      </c>
      <c r="B282" s="9" t="s">
        <v>2262</v>
      </c>
      <c r="C282" s="66"/>
      <c r="D282" s="66"/>
      <c r="E282" s="9" t="s">
        <v>4093</v>
      </c>
      <c r="F282" s="100" t="s">
        <v>4094</v>
      </c>
      <c r="G282" s="101" t="s">
        <v>3210</v>
      </c>
      <c r="H282" s="9" t="s">
        <v>4095</v>
      </c>
      <c r="I282" s="23"/>
      <c r="J282" s="104" t="s">
        <v>4096</v>
      </c>
      <c r="K282" s="66"/>
      <c r="L282" s="66"/>
      <c r="M282" s="66"/>
      <c r="N282" s="66"/>
      <c r="O282" s="66"/>
      <c r="P282" s="66"/>
      <c r="Q282" s="66"/>
      <c r="R282" s="66"/>
      <c r="S282" s="66"/>
      <c r="T282" s="66"/>
      <c r="U282" s="66"/>
      <c r="V282" s="66"/>
      <c r="W282" s="66"/>
      <c r="X282" s="66"/>
      <c r="Y282" s="66"/>
      <c r="Z282" s="66"/>
    </row>
    <row r="283">
      <c r="A283" s="9" t="s">
        <v>4088</v>
      </c>
      <c r="B283" s="9" t="s">
        <v>2262</v>
      </c>
      <c r="C283" s="66"/>
      <c r="D283" s="66"/>
      <c r="E283" s="9" t="s">
        <v>4093</v>
      </c>
      <c r="F283" s="100" t="s">
        <v>4097</v>
      </c>
      <c r="G283" s="101" t="s">
        <v>3210</v>
      </c>
      <c r="H283" s="9" t="s">
        <v>4098</v>
      </c>
      <c r="I283" s="23"/>
      <c r="J283" s="104" t="s">
        <v>4099</v>
      </c>
      <c r="K283" s="66"/>
      <c r="L283" s="66"/>
      <c r="M283" s="66"/>
      <c r="N283" s="66"/>
      <c r="O283" s="66"/>
      <c r="P283" s="66"/>
      <c r="Q283" s="66"/>
      <c r="R283" s="66"/>
      <c r="S283" s="66"/>
      <c r="T283" s="66"/>
      <c r="U283" s="66"/>
      <c r="V283" s="66"/>
      <c r="W283" s="66"/>
      <c r="X283" s="66"/>
      <c r="Y283" s="66"/>
      <c r="Z283" s="66"/>
    </row>
    <row r="284">
      <c r="A284" s="9" t="s">
        <v>4088</v>
      </c>
      <c r="B284" s="9" t="s">
        <v>2262</v>
      </c>
      <c r="C284" s="66"/>
      <c r="D284" s="66"/>
      <c r="E284" s="43"/>
      <c r="F284" s="100" t="s">
        <v>4100</v>
      </c>
      <c r="G284" s="101" t="s">
        <v>3210</v>
      </c>
      <c r="H284" s="9" t="s">
        <v>4101</v>
      </c>
      <c r="I284" s="64" t="s">
        <v>4102</v>
      </c>
      <c r="J284" s="103" t="s">
        <v>4103</v>
      </c>
      <c r="K284" s="66"/>
      <c r="L284" s="66"/>
      <c r="M284" s="66"/>
      <c r="N284" s="66"/>
      <c r="O284" s="66"/>
      <c r="P284" s="66"/>
      <c r="Q284" s="66"/>
      <c r="R284" s="66"/>
      <c r="S284" s="66"/>
      <c r="T284" s="66"/>
      <c r="U284" s="66"/>
      <c r="V284" s="66"/>
      <c r="W284" s="66"/>
      <c r="X284" s="66"/>
      <c r="Y284" s="66"/>
      <c r="Z284" s="66"/>
    </row>
    <row r="285">
      <c r="A285" s="9" t="s">
        <v>4088</v>
      </c>
      <c r="B285" s="9" t="s">
        <v>2262</v>
      </c>
      <c r="C285" s="66"/>
      <c r="D285" s="66"/>
      <c r="E285" s="9" t="s">
        <v>4104</v>
      </c>
      <c r="F285" s="100" t="s">
        <v>4105</v>
      </c>
      <c r="G285" s="101" t="s">
        <v>3210</v>
      </c>
      <c r="H285" s="9" t="s">
        <v>4106</v>
      </c>
      <c r="I285" s="102"/>
      <c r="J285" s="103" t="s">
        <v>4107</v>
      </c>
      <c r="K285" s="66"/>
      <c r="L285" s="66"/>
      <c r="M285" s="66"/>
      <c r="N285" s="66"/>
      <c r="O285" s="66"/>
      <c r="P285" s="66"/>
      <c r="Q285" s="66"/>
      <c r="R285" s="66"/>
      <c r="S285" s="66"/>
      <c r="T285" s="66"/>
      <c r="U285" s="66"/>
      <c r="V285" s="66"/>
      <c r="W285" s="66"/>
      <c r="X285" s="66"/>
      <c r="Y285" s="66"/>
      <c r="Z285" s="66"/>
    </row>
    <row r="286">
      <c r="A286" s="9" t="s">
        <v>4088</v>
      </c>
      <c r="B286" s="9" t="s">
        <v>2262</v>
      </c>
      <c r="C286" s="66"/>
      <c r="D286" s="66"/>
      <c r="E286" s="9" t="s">
        <v>4104</v>
      </c>
      <c r="F286" s="100" t="s">
        <v>4108</v>
      </c>
      <c r="G286" s="101" t="s">
        <v>3210</v>
      </c>
      <c r="H286" s="9" t="s">
        <v>4109</v>
      </c>
      <c r="I286" s="102"/>
      <c r="J286" s="104" t="s">
        <v>4110</v>
      </c>
      <c r="K286" s="66"/>
      <c r="L286" s="66"/>
      <c r="M286" s="66"/>
      <c r="N286" s="66"/>
      <c r="O286" s="66"/>
      <c r="P286" s="66"/>
      <c r="Q286" s="66"/>
      <c r="R286" s="66"/>
      <c r="S286" s="66"/>
      <c r="T286" s="66"/>
      <c r="U286" s="66"/>
      <c r="V286" s="66"/>
      <c r="W286" s="66"/>
      <c r="X286" s="66"/>
      <c r="Y286" s="66"/>
      <c r="Z286" s="66"/>
    </row>
    <row r="287">
      <c r="A287" s="9" t="s">
        <v>4088</v>
      </c>
      <c r="B287" s="9" t="s">
        <v>2262</v>
      </c>
      <c r="C287" s="66"/>
      <c r="D287" s="66"/>
      <c r="E287" s="43"/>
      <c r="F287" s="100" t="s">
        <v>4111</v>
      </c>
      <c r="G287" s="101" t="s">
        <v>3210</v>
      </c>
      <c r="H287" s="9" t="s">
        <v>4112</v>
      </c>
      <c r="I287" s="23" t="s">
        <v>4091</v>
      </c>
      <c r="J287" s="103" t="s">
        <v>4113</v>
      </c>
      <c r="K287" s="66"/>
      <c r="L287" s="66"/>
      <c r="M287" s="66"/>
      <c r="N287" s="66"/>
      <c r="O287" s="66"/>
      <c r="P287" s="66"/>
      <c r="Q287" s="66"/>
      <c r="R287" s="66"/>
      <c r="S287" s="66"/>
      <c r="T287" s="66"/>
      <c r="U287" s="66"/>
      <c r="V287" s="66"/>
      <c r="W287" s="66"/>
      <c r="X287" s="66"/>
      <c r="Y287" s="66"/>
      <c r="Z287" s="66"/>
    </row>
    <row r="288">
      <c r="A288" s="9" t="s">
        <v>4088</v>
      </c>
      <c r="B288" s="9" t="s">
        <v>2262</v>
      </c>
      <c r="C288" s="66"/>
      <c r="D288" s="66"/>
      <c r="E288" s="9" t="s">
        <v>4114</v>
      </c>
      <c r="F288" s="100" t="s">
        <v>4115</v>
      </c>
      <c r="G288" s="101" t="s">
        <v>3210</v>
      </c>
      <c r="H288" s="9" t="s">
        <v>4116</v>
      </c>
      <c r="I288" s="23"/>
      <c r="J288" s="103" t="s">
        <v>4117</v>
      </c>
      <c r="K288" s="66"/>
      <c r="L288" s="66"/>
      <c r="M288" s="66"/>
      <c r="N288" s="66"/>
      <c r="O288" s="66"/>
      <c r="P288" s="66"/>
      <c r="Q288" s="66"/>
      <c r="R288" s="66"/>
      <c r="S288" s="66"/>
      <c r="T288" s="66"/>
      <c r="U288" s="66"/>
      <c r="V288" s="66"/>
      <c r="W288" s="66"/>
      <c r="X288" s="66"/>
      <c r="Y288" s="66"/>
      <c r="Z288" s="66"/>
    </row>
    <row r="289">
      <c r="A289" s="9" t="s">
        <v>4088</v>
      </c>
      <c r="B289" s="9" t="s">
        <v>2262</v>
      </c>
      <c r="C289" s="66"/>
      <c r="D289" s="66"/>
      <c r="E289" s="9" t="s">
        <v>4114</v>
      </c>
      <c r="F289" s="100" t="s">
        <v>4118</v>
      </c>
      <c r="G289" s="101" t="s">
        <v>3210</v>
      </c>
      <c r="H289" s="9" t="s">
        <v>4119</v>
      </c>
      <c r="I289" s="23" t="s">
        <v>4120</v>
      </c>
      <c r="J289" s="104" t="s">
        <v>4121</v>
      </c>
      <c r="K289" s="66"/>
      <c r="L289" s="66"/>
      <c r="M289" s="66"/>
      <c r="N289" s="66"/>
      <c r="O289" s="66"/>
      <c r="P289" s="66"/>
      <c r="Q289" s="66"/>
      <c r="R289" s="66"/>
      <c r="S289" s="66"/>
      <c r="T289" s="66"/>
      <c r="U289" s="66"/>
      <c r="V289" s="66"/>
      <c r="W289" s="66"/>
      <c r="X289" s="66"/>
      <c r="Y289" s="66"/>
      <c r="Z289" s="66"/>
    </row>
    <row r="290" ht="107.25" customHeight="1">
      <c r="A290" s="9" t="s">
        <v>4122</v>
      </c>
      <c r="B290" s="9" t="s">
        <v>4123</v>
      </c>
      <c r="C290" s="66"/>
      <c r="D290" s="66"/>
      <c r="E290" s="43"/>
      <c r="F290" s="100" t="s">
        <v>4124</v>
      </c>
      <c r="G290" s="101" t="s">
        <v>3210</v>
      </c>
      <c r="H290" s="9" t="s">
        <v>4125</v>
      </c>
      <c r="I290" s="66"/>
      <c r="J290" s="104" t="s">
        <v>4126</v>
      </c>
      <c r="K290" s="66"/>
      <c r="L290" s="66"/>
      <c r="M290" s="66"/>
      <c r="N290" s="66"/>
      <c r="O290" s="66"/>
      <c r="P290" s="66"/>
      <c r="Q290" s="66"/>
      <c r="R290" s="66"/>
      <c r="S290" s="66"/>
      <c r="T290" s="66"/>
      <c r="U290" s="66"/>
      <c r="V290" s="66"/>
      <c r="W290" s="66"/>
      <c r="X290" s="66"/>
      <c r="Y290" s="66"/>
      <c r="Z290" s="66"/>
    </row>
    <row r="291">
      <c r="A291" s="9" t="s">
        <v>4122</v>
      </c>
      <c r="B291" s="9" t="s">
        <v>4123</v>
      </c>
      <c r="C291" s="66"/>
      <c r="D291" s="66"/>
      <c r="E291" s="43"/>
      <c r="F291" s="100" t="s">
        <v>4127</v>
      </c>
      <c r="G291" s="101" t="s">
        <v>3210</v>
      </c>
      <c r="H291" s="9" t="s">
        <v>4128</v>
      </c>
      <c r="I291" s="66"/>
      <c r="J291" s="104" t="s">
        <v>4129</v>
      </c>
      <c r="K291" s="66"/>
      <c r="L291" s="66"/>
      <c r="M291" s="66"/>
      <c r="N291" s="66"/>
      <c r="O291" s="66"/>
      <c r="P291" s="66"/>
      <c r="Q291" s="66"/>
      <c r="R291" s="66"/>
      <c r="S291" s="66"/>
      <c r="T291" s="66"/>
      <c r="U291" s="66"/>
      <c r="V291" s="66"/>
      <c r="W291" s="66"/>
      <c r="X291" s="66"/>
      <c r="Y291" s="66"/>
      <c r="Z291" s="66"/>
    </row>
    <row r="292">
      <c r="A292" s="9" t="s">
        <v>4122</v>
      </c>
      <c r="B292" s="9" t="s">
        <v>4123</v>
      </c>
      <c r="C292" s="66"/>
      <c r="D292" s="66"/>
      <c r="E292" s="43"/>
      <c r="F292" s="100" t="s">
        <v>4130</v>
      </c>
      <c r="G292" s="101" t="s">
        <v>3210</v>
      </c>
      <c r="H292" s="9" t="s">
        <v>4131</v>
      </c>
      <c r="I292" s="66"/>
      <c r="J292" s="104" t="s">
        <v>4132</v>
      </c>
      <c r="K292" s="66"/>
      <c r="L292" s="66"/>
      <c r="M292" s="66"/>
      <c r="N292" s="66"/>
      <c r="O292" s="66"/>
      <c r="P292" s="66"/>
      <c r="Q292" s="66"/>
      <c r="R292" s="66"/>
      <c r="S292" s="66"/>
      <c r="T292" s="66"/>
      <c r="U292" s="66"/>
      <c r="V292" s="66"/>
      <c r="W292" s="66"/>
      <c r="X292" s="66"/>
      <c r="Y292" s="66"/>
      <c r="Z292" s="66"/>
    </row>
    <row r="293">
      <c r="A293" s="9" t="s">
        <v>4122</v>
      </c>
      <c r="B293" s="9" t="s">
        <v>4123</v>
      </c>
      <c r="C293" s="66"/>
      <c r="D293" s="66"/>
      <c r="E293" s="43"/>
      <c r="F293" s="100" t="s">
        <v>4133</v>
      </c>
      <c r="G293" s="101" t="s">
        <v>3210</v>
      </c>
      <c r="H293" s="9" t="s">
        <v>4134</v>
      </c>
      <c r="I293" s="66"/>
      <c r="J293" s="103" t="s">
        <v>4135</v>
      </c>
      <c r="K293" s="66"/>
      <c r="L293" s="66"/>
      <c r="M293" s="66"/>
      <c r="N293" s="66"/>
      <c r="O293" s="66"/>
      <c r="P293" s="66"/>
      <c r="Q293" s="66"/>
      <c r="R293" s="66"/>
      <c r="S293" s="66"/>
      <c r="T293" s="66"/>
      <c r="U293" s="66"/>
      <c r="V293" s="66"/>
      <c r="W293" s="66"/>
      <c r="X293" s="66"/>
      <c r="Y293" s="66"/>
      <c r="Z293" s="66"/>
    </row>
    <row r="294">
      <c r="A294" s="9" t="s">
        <v>4136</v>
      </c>
      <c r="B294" s="9" t="s">
        <v>4123</v>
      </c>
      <c r="C294" s="66"/>
      <c r="D294" s="66"/>
      <c r="E294" s="43"/>
      <c r="F294" s="100" t="s">
        <v>4137</v>
      </c>
      <c r="G294" s="101" t="s">
        <v>3210</v>
      </c>
      <c r="H294" s="9" t="s">
        <v>4138</v>
      </c>
      <c r="I294" s="66"/>
      <c r="J294" s="104" t="s">
        <v>4139</v>
      </c>
      <c r="K294" s="66"/>
      <c r="L294" s="66"/>
      <c r="M294" s="66"/>
      <c r="N294" s="66"/>
      <c r="O294" s="66"/>
      <c r="P294" s="66"/>
      <c r="Q294" s="66"/>
      <c r="R294" s="66"/>
      <c r="S294" s="66"/>
      <c r="T294" s="66"/>
      <c r="U294" s="66"/>
      <c r="V294" s="66"/>
      <c r="W294" s="66"/>
      <c r="X294" s="66"/>
      <c r="Y294" s="66"/>
      <c r="Z294" s="66"/>
    </row>
    <row r="295">
      <c r="A295" s="9" t="s">
        <v>4136</v>
      </c>
      <c r="B295" s="9" t="s">
        <v>4123</v>
      </c>
      <c r="C295" s="66"/>
      <c r="D295" s="66"/>
      <c r="E295" s="43"/>
      <c r="F295" s="100" t="s">
        <v>4140</v>
      </c>
      <c r="G295" s="101" t="s">
        <v>3210</v>
      </c>
      <c r="H295" s="9" t="s">
        <v>4141</v>
      </c>
      <c r="I295" s="66"/>
      <c r="J295" s="104" t="s">
        <v>4142</v>
      </c>
      <c r="K295" s="66"/>
      <c r="L295" s="66"/>
      <c r="M295" s="66"/>
      <c r="N295" s="66"/>
      <c r="O295" s="66"/>
      <c r="P295" s="66"/>
      <c r="Q295" s="66"/>
      <c r="R295" s="66"/>
      <c r="S295" s="66"/>
      <c r="T295" s="66"/>
      <c r="U295" s="66"/>
      <c r="V295" s="66"/>
      <c r="W295" s="66"/>
      <c r="X295" s="66"/>
      <c r="Y295" s="66"/>
      <c r="Z295" s="66"/>
    </row>
    <row r="296">
      <c r="A296" s="9" t="s">
        <v>4136</v>
      </c>
      <c r="B296" s="9" t="s">
        <v>4123</v>
      </c>
      <c r="C296" s="66"/>
      <c r="D296" s="66"/>
      <c r="E296" s="43"/>
      <c r="F296" s="100" t="s">
        <v>4143</v>
      </c>
      <c r="G296" s="101" t="s">
        <v>3210</v>
      </c>
      <c r="H296" s="9" t="s">
        <v>4144</v>
      </c>
      <c r="I296" s="66"/>
      <c r="J296" s="104" t="s">
        <v>4145</v>
      </c>
      <c r="K296" s="66"/>
      <c r="L296" s="66"/>
      <c r="M296" s="66"/>
      <c r="N296" s="66"/>
      <c r="O296" s="66"/>
      <c r="P296" s="66"/>
      <c r="Q296" s="66"/>
      <c r="R296" s="66"/>
      <c r="S296" s="66"/>
      <c r="T296" s="66"/>
      <c r="U296" s="66"/>
      <c r="V296" s="66"/>
      <c r="W296" s="66"/>
      <c r="X296" s="66"/>
      <c r="Y296" s="66"/>
      <c r="Z296" s="66"/>
    </row>
    <row r="297">
      <c r="A297" s="9" t="s">
        <v>4136</v>
      </c>
      <c r="B297" s="9" t="s">
        <v>4123</v>
      </c>
      <c r="C297" s="66"/>
      <c r="D297" s="66"/>
      <c r="E297" s="43"/>
      <c r="F297" s="100" t="s">
        <v>4146</v>
      </c>
      <c r="G297" s="101" t="s">
        <v>3210</v>
      </c>
      <c r="H297" s="9" t="s">
        <v>4147</v>
      </c>
      <c r="I297" s="66"/>
      <c r="J297" s="103" t="s">
        <v>4148</v>
      </c>
      <c r="K297" s="66"/>
      <c r="L297" s="66"/>
      <c r="M297" s="66"/>
      <c r="N297" s="66"/>
      <c r="O297" s="66"/>
      <c r="P297" s="66"/>
      <c r="Q297" s="66"/>
      <c r="R297" s="66"/>
      <c r="S297" s="66"/>
      <c r="T297" s="66"/>
      <c r="U297" s="66"/>
      <c r="V297" s="66"/>
      <c r="W297" s="66"/>
      <c r="X297" s="66"/>
      <c r="Y297" s="66"/>
      <c r="Z297" s="66"/>
    </row>
    <row r="298">
      <c r="A298" s="9" t="s">
        <v>4149</v>
      </c>
      <c r="B298" s="9" t="s">
        <v>4123</v>
      </c>
      <c r="C298" s="66"/>
      <c r="D298" s="66"/>
      <c r="E298" s="43"/>
      <c r="F298" s="100" t="s">
        <v>4150</v>
      </c>
      <c r="G298" s="101" t="s">
        <v>3210</v>
      </c>
      <c r="H298" s="9" t="s">
        <v>4151</v>
      </c>
      <c r="I298" s="66"/>
      <c r="J298" s="104" t="s">
        <v>4152</v>
      </c>
      <c r="K298" s="66"/>
      <c r="L298" s="66"/>
      <c r="M298" s="66"/>
      <c r="N298" s="66"/>
      <c r="O298" s="66"/>
      <c r="P298" s="66"/>
      <c r="Q298" s="66"/>
      <c r="R298" s="66"/>
      <c r="S298" s="66"/>
      <c r="T298" s="66"/>
      <c r="U298" s="66"/>
      <c r="V298" s="66"/>
      <c r="W298" s="66"/>
      <c r="X298" s="66"/>
      <c r="Y298" s="66"/>
      <c r="Z298" s="66"/>
    </row>
    <row r="299">
      <c r="A299" s="9" t="s">
        <v>4149</v>
      </c>
      <c r="B299" s="9" t="s">
        <v>4123</v>
      </c>
      <c r="C299" s="66"/>
      <c r="D299" s="66"/>
      <c r="E299" s="43"/>
      <c r="F299" s="100" t="s">
        <v>4153</v>
      </c>
      <c r="G299" s="101" t="s">
        <v>3210</v>
      </c>
      <c r="H299" s="9" t="s">
        <v>4154</v>
      </c>
      <c r="I299" s="66"/>
      <c r="J299" s="104" t="s">
        <v>4155</v>
      </c>
      <c r="K299" s="66"/>
      <c r="L299" s="66"/>
      <c r="M299" s="66"/>
      <c r="N299" s="66"/>
      <c r="O299" s="66"/>
      <c r="P299" s="66"/>
      <c r="Q299" s="66"/>
      <c r="R299" s="66"/>
      <c r="S299" s="66"/>
      <c r="T299" s="66"/>
      <c r="U299" s="66"/>
      <c r="V299" s="66"/>
      <c r="W299" s="66"/>
      <c r="X299" s="66"/>
      <c r="Y299" s="66"/>
      <c r="Z299" s="66"/>
    </row>
    <row r="300">
      <c r="A300" s="9" t="s">
        <v>4149</v>
      </c>
      <c r="B300" s="9" t="s">
        <v>4123</v>
      </c>
      <c r="C300" s="66"/>
      <c r="D300" s="66"/>
      <c r="E300" s="43"/>
      <c r="F300" s="100" t="s">
        <v>4156</v>
      </c>
      <c r="G300" s="101" t="s">
        <v>3210</v>
      </c>
      <c r="H300" s="9" t="s">
        <v>4157</v>
      </c>
      <c r="I300" s="66"/>
      <c r="J300" s="104" t="s">
        <v>4158</v>
      </c>
      <c r="K300" s="66"/>
      <c r="L300" s="66"/>
      <c r="M300" s="66"/>
      <c r="N300" s="66"/>
      <c r="O300" s="66"/>
      <c r="P300" s="66"/>
      <c r="Q300" s="66"/>
      <c r="R300" s="66"/>
      <c r="S300" s="66"/>
      <c r="T300" s="66"/>
      <c r="U300" s="66"/>
      <c r="V300" s="66"/>
      <c r="W300" s="66"/>
      <c r="X300" s="66"/>
      <c r="Y300" s="66"/>
      <c r="Z300" s="66"/>
    </row>
    <row r="301">
      <c r="A301" s="9" t="s">
        <v>4149</v>
      </c>
      <c r="B301" s="9" t="s">
        <v>4123</v>
      </c>
      <c r="C301" s="66"/>
      <c r="D301" s="66"/>
      <c r="E301" s="43"/>
      <c r="F301" s="100" t="s">
        <v>4159</v>
      </c>
      <c r="G301" s="101" t="s">
        <v>3210</v>
      </c>
      <c r="H301" s="9" t="s">
        <v>4160</v>
      </c>
      <c r="I301" s="66"/>
      <c r="J301" s="103" t="s">
        <v>4161</v>
      </c>
      <c r="K301" s="66"/>
      <c r="L301" s="66"/>
      <c r="M301" s="66"/>
      <c r="N301" s="66"/>
      <c r="O301" s="66"/>
      <c r="P301" s="66"/>
      <c r="Q301" s="66"/>
      <c r="R301" s="66"/>
      <c r="S301" s="66"/>
      <c r="T301" s="66"/>
      <c r="U301" s="66"/>
      <c r="V301" s="66"/>
      <c r="W301" s="66"/>
      <c r="X301" s="66"/>
      <c r="Y301" s="66"/>
      <c r="Z301" s="66"/>
    </row>
    <row r="302" ht="233.25" customHeight="1">
      <c r="A302" s="9" t="s">
        <v>4162</v>
      </c>
      <c r="B302" s="9" t="s">
        <v>4163</v>
      </c>
      <c r="C302" s="66"/>
      <c r="D302" s="66"/>
      <c r="E302" s="43"/>
      <c r="F302" s="100" t="s">
        <v>4164</v>
      </c>
      <c r="G302" s="101" t="s">
        <v>3210</v>
      </c>
      <c r="H302" s="9" t="s">
        <v>4165</v>
      </c>
      <c r="I302" s="66"/>
      <c r="J302" s="104" t="s">
        <v>4166</v>
      </c>
      <c r="K302" s="66"/>
      <c r="L302" s="66"/>
      <c r="M302" s="66"/>
      <c r="N302" s="66"/>
      <c r="O302" s="66"/>
      <c r="P302" s="66"/>
      <c r="Q302" s="66"/>
      <c r="R302" s="66"/>
      <c r="S302" s="66"/>
      <c r="T302" s="66"/>
      <c r="U302" s="66"/>
      <c r="V302" s="66"/>
      <c r="W302" s="66"/>
      <c r="X302" s="66"/>
      <c r="Y302" s="66"/>
      <c r="Z302" s="66"/>
    </row>
    <row r="303" ht="90.0" customHeight="1">
      <c r="A303" s="9" t="s">
        <v>4162</v>
      </c>
      <c r="B303" s="9" t="s">
        <v>4163</v>
      </c>
      <c r="C303" s="66"/>
      <c r="D303" s="66"/>
      <c r="E303" s="43"/>
      <c r="F303" s="100" t="s">
        <v>4167</v>
      </c>
      <c r="G303" s="101" t="s">
        <v>3210</v>
      </c>
      <c r="H303" s="9" t="s">
        <v>4168</v>
      </c>
      <c r="I303" s="66"/>
      <c r="J303" s="104" t="s">
        <v>4169</v>
      </c>
      <c r="K303" s="66"/>
      <c r="L303" s="66"/>
      <c r="M303" s="66"/>
      <c r="N303" s="66"/>
      <c r="O303" s="66"/>
      <c r="P303" s="66"/>
      <c r="Q303" s="66"/>
      <c r="R303" s="66"/>
      <c r="S303" s="66"/>
      <c r="T303" s="66"/>
      <c r="U303" s="66"/>
      <c r="V303" s="66"/>
      <c r="W303" s="66"/>
      <c r="X303" s="66"/>
      <c r="Y303" s="66"/>
      <c r="Z303" s="66"/>
    </row>
    <row r="304" ht="90.0" customHeight="1">
      <c r="A304" s="9" t="s">
        <v>4162</v>
      </c>
      <c r="B304" s="9" t="s">
        <v>4163</v>
      </c>
      <c r="C304" s="66"/>
      <c r="D304" s="66"/>
      <c r="E304" s="43"/>
      <c r="F304" s="100" t="s">
        <v>4170</v>
      </c>
      <c r="G304" s="101" t="s">
        <v>3210</v>
      </c>
      <c r="H304" s="9" t="s">
        <v>4171</v>
      </c>
      <c r="I304" s="66"/>
      <c r="J304" s="104" t="s">
        <v>4172</v>
      </c>
      <c r="K304" s="66"/>
      <c r="L304" s="66"/>
      <c r="M304" s="66"/>
      <c r="N304" s="66"/>
      <c r="O304" s="66"/>
      <c r="P304" s="66"/>
      <c r="Q304" s="66"/>
      <c r="R304" s="66"/>
      <c r="S304" s="66"/>
      <c r="T304" s="66"/>
      <c r="U304" s="66"/>
      <c r="V304" s="66"/>
      <c r="W304" s="66"/>
      <c r="X304" s="66"/>
      <c r="Y304" s="66"/>
      <c r="Z304" s="66"/>
    </row>
    <row r="305" ht="90.0" customHeight="1">
      <c r="A305" s="9" t="s">
        <v>4162</v>
      </c>
      <c r="B305" s="9" t="s">
        <v>4163</v>
      </c>
      <c r="C305" s="66"/>
      <c r="D305" s="66"/>
      <c r="E305" s="43"/>
      <c r="F305" s="100" t="s">
        <v>4173</v>
      </c>
      <c r="G305" s="101" t="s">
        <v>3210</v>
      </c>
      <c r="H305" s="9" t="s">
        <v>4174</v>
      </c>
      <c r="I305" s="66"/>
      <c r="J305" s="104" t="s">
        <v>4175</v>
      </c>
      <c r="K305" s="66"/>
      <c r="L305" s="66"/>
      <c r="M305" s="66"/>
      <c r="N305" s="66"/>
      <c r="O305" s="66"/>
      <c r="P305" s="66"/>
      <c r="Q305" s="66"/>
      <c r="R305" s="66"/>
      <c r="S305" s="66"/>
      <c r="T305" s="66"/>
      <c r="U305" s="66"/>
      <c r="V305" s="66"/>
      <c r="W305" s="66"/>
      <c r="X305" s="66"/>
      <c r="Y305" s="66"/>
      <c r="Z305" s="66"/>
    </row>
    <row r="306" ht="90.0" customHeight="1">
      <c r="A306" s="9" t="s">
        <v>4162</v>
      </c>
      <c r="B306" s="9" t="s">
        <v>4163</v>
      </c>
      <c r="C306" s="66"/>
      <c r="D306" s="66"/>
      <c r="E306" s="43"/>
      <c r="F306" s="100" t="s">
        <v>4176</v>
      </c>
      <c r="G306" s="101" t="s">
        <v>3210</v>
      </c>
      <c r="H306" s="9" t="s">
        <v>4177</v>
      </c>
      <c r="I306" s="66"/>
      <c r="J306" s="104" t="s">
        <v>4178</v>
      </c>
      <c r="K306" s="66"/>
      <c r="L306" s="66"/>
      <c r="M306" s="66"/>
      <c r="N306" s="66"/>
      <c r="O306" s="66"/>
      <c r="P306" s="66"/>
      <c r="Q306" s="66"/>
      <c r="R306" s="66"/>
      <c r="S306" s="66"/>
      <c r="T306" s="66"/>
      <c r="U306" s="66"/>
      <c r="V306" s="66"/>
      <c r="W306" s="66"/>
      <c r="X306" s="66"/>
      <c r="Y306" s="66"/>
      <c r="Z306" s="66"/>
    </row>
    <row r="307" ht="90.0" customHeight="1">
      <c r="A307" s="9" t="s">
        <v>4162</v>
      </c>
      <c r="B307" s="9" t="s">
        <v>4163</v>
      </c>
      <c r="C307" s="66"/>
      <c r="D307" s="66"/>
      <c r="E307" s="43"/>
      <c r="F307" s="100" t="s">
        <v>4179</v>
      </c>
      <c r="G307" s="101" t="s">
        <v>3210</v>
      </c>
      <c r="H307" s="9" t="s">
        <v>4180</v>
      </c>
      <c r="I307" s="66"/>
      <c r="J307" s="103" t="s">
        <v>4181</v>
      </c>
      <c r="K307" s="66"/>
      <c r="L307" s="66"/>
      <c r="M307" s="66"/>
      <c r="N307" s="66"/>
      <c r="O307" s="66"/>
      <c r="P307" s="66"/>
      <c r="Q307" s="66"/>
      <c r="R307" s="66"/>
      <c r="S307" s="66"/>
      <c r="T307" s="66"/>
      <c r="U307" s="66"/>
      <c r="V307" s="66"/>
      <c r="W307" s="66"/>
      <c r="X307" s="66"/>
      <c r="Y307" s="66"/>
      <c r="Z307" s="66"/>
    </row>
    <row r="308" ht="112.5" customHeight="1">
      <c r="A308" s="9" t="s">
        <v>4182</v>
      </c>
      <c r="B308" s="9" t="s">
        <v>4163</v>
      </c>
      <c r="C308" s="66"/>
      <c r="D308" s="66"/>
      <c r="E308" s="43"/>
      <c r="F308" s="100" t="s">
        <v>4183</v>
      </c>
      <c r="G308" s="101" t="s">
        <v>3210</v>
      </c>
      <c r="H308" s="9" t="s">
        <v>4184</v>
      </c>
      <c r="I308" s="66"/>
      <c r="J308" s="104" t="s">
        <v>4185</v>
      </c>
      <c r="K308" s="66"/>
      <c r="L308" s="66"/>
      <c r="M308" s="66"/>
      <c r="N308" s="66"/>
      <c r="O308" s="66"/>
      <c r="P308" s="66"/>
      <c r="Q308" s="66"/>
      <c r="R308" s="66"/>
      <c r="S308" s="66"/>
      <c r="T308" s="66"/>
      <c r="U308" s="66"/>
      <c r="V308" s="66"/>
      <c r="W308" s="66"/>
      <c r="X308" s="66"/>
      <c r="Y308" s="66"/>
      <c r="Z308" s="66"/>
    </row>
    <row r="309" ht="112.5" customHeight="1">
      <c r="A309" s="9" t="s">
        <v>4182</v>
      </c>
      <c r="B309" s="9" t="s">
        <v>4163</v>
      </c>
      <c r="C309" s="66"/>
      <c r="D309" s="66"/>
      <c r="E309" s="43"/>
      <c r="F309" s="100" t="s">
        <v>4186</v>
      </c>
      <c r="G309" s="101" t="s">
        <v>3210</v>
      </c>
      <c r="H309" s="9" t="s">
        <v>4187</v>
      </c>
      <c r="I309" s="66"/>
      <c r="J309" s="104" t="s">
        <v>4188</v>
      </c>
      <c r="K309" s="66"/>
      <c r="L309" s="66"/>
      <c r="M309" s="66"/>
      <c r="N309" s="66"/>
      <c r="O309" s="66"/>
      <c r="P309" s="66"/>
      <c r="Q309" s="66"/>
      <c r="R309" s="66"/>
      <c r="S309" s="66"/>
      <c r="T309" s="66"/>
      <c r="U309" s="66"/>
      <c r="V309" s="66"/>
      <c r="W309" s="66"/>
      <c r="X309" s="66"/>
      <c r="Y309" s="66"/>
      <c r="Z309" s="66"/>
    </row>
    <row r="310" ht="112.5" customHeight="1">
      <c r="A310" s="9" t="s">
        <v>4182</v>
      </c>
      <c r="B310" s="9" t="s">
        <v>4163</v>
      </c>
      <c r="C310" s="66"/>
      <c r="D310" s="66"/>
      <c r="E310" s="43"/>
      <c r="F310" s="100" t="s">
        <v>4189</v>
      </c>
      <c r="G310" s="101" t="s">
        <v>3210</v>
      </c>
      <c r="H310" s="9" t="s">
        <v>4190</v>
      </c>
      <c r="I310" s="66"/>
      <c r="J310" s="104" t="s">
        <v>4191</v>
      </c>
      <c r="K310" s="66"/>
      <c r="L310" s="66"/>
      <c r="M310" s="66"/>
      <c r="N310" s="66"/>
      <c r="O310" s="66"/>
      <c r="P310" s="66"/>
      <c r="Q310" s="66"/>
      <c r="R310" s="66"/>
      <c r="S310" s="66"/>
      <c r="T310" s="66"/>
      <c r="U310" s="66"/>
      <c r="V310" s="66"/>
      <c r="W310" s="66"/>
      <c r="X310" s="66"/>
      <c r="Y310" s="66"/>
      <c r="Z310" s="66"/>
    </row>
    <row r="311" ht="112.5" customHeight="1">
      <c r="A311" s="9" t="s">
        <v>4182</v>
      </c>
      <c r="B311" s="9" t="s">
        <v>4163</v>
      </c>
      <c r="C311" s="66"/>
      <c r="D311" s="66"/>
      <c r="E311" s="43"/>
      <c r="F311" s="100" t="s">
        <v>4192</v>
      </c>
      <c r="G311" s="101" t="s">
        <v>3210</v>
      </c>
      <c r="H311" s="9" t="s">
        <v>4193</v>
      </c>
      <c r="I311" s="66"/>
      <c r="J311" s="104" t="s">
        <v>4194</v>
      </c>
      <c r="K311" s="66"/>
      <c r="L311" s="66"/>
      <c r="M311" s="66"/>
      <c r="N311" s="66"/>
      <c r="O311" s="66"/>
      <c r="P311" s="66"/>
      <c r="Q311" s="66"/>
      <c r="R311" s="66"/>
      <c r="S311" s="66"/>
      <c r="T311" s="66"/>
      <c r="U311" s="66"/>
      <c r="V311" s="66"/>
      <c r="W311" s="66"/>
      <c r="X311" s="66"/>
      <c r="Y311" s="66"/>
      <c r="Z311" s="66"/>
    </row>
    <row r="312" ht="112.5" customHeight="1">
      <c r="A312" s="9" t="s">
        <v>4182</v>
      </c>
      <c r="B312" s="9" t="s">
        <v>4163</v>
      </c>
      <c r="C312" s="66"/>
      <c r="D312" s="66"/>
      <c r="E312" s="43"/>
      <c r="F312" s="100" t="s">
        <v>4195</v>
      </c>
      <c r="G312" s="101" t="s">
        <v>3210</v>
      </c>
      <c r="H312" s="9" t="s">
        <v>4196</v>
      </c>
      <c r="I312" s="66"/>
      <c r="J312" s="104" t="s">
        <v>4197</v>
      </c>
      <c r="K312" s="66"/>
      <c r="L312" s="66"/>
      <c r="M312" s="66"/>
      <c r="N312" s="66"/>
      <c r="O312" s="66"/>
      <c r="P312" s="66"/>
      <c r="Q312" s="66"/>
      <c r="R312" s="66"/>
      <c r="S312" s="66"/>
      <c r="T312" s="66"/>
      <c r="U312" s="66"/>
      <c r="V312" s="66"/>
      <c r="W312" s="66"/>
      <c r="X312" s="66"/>
      <c r="Y312" s="66"/>
      <c r="Z312" s="66"/>
    </row>
    <row r="313" ht="112.5" customHeight="1">
      <c r="A313" s="9" t="s">
        <v>4182</v>
      </c>
      <c r="B313" s="9" t="s">
        <v>4163</v>
      </c>
      <c r="C313" s="66"/>
      <c r="D313" s="66"/>
      <c r="E313" s="43"/>
      <c r="F313" s="100" t="s">
        <v>4198</v>
      </c>
      <c r="G313" s="101" t="s">
        <v>3210</v>
      </c>
      <c r="H313" s="9" t="s">
        <v>4199</v>
      </c>
      <c r="I313" s="66"/>
      <c r="J313" s="103" t="s">
        <v>4200</v>
      </c>
      <c r="K313" s="66"/>
      <c r="L313" s="66"/>
      <c r="M313" s="66"/>
      <c r="N313" s="66"/>
      <c r="O313" s="66"/>
      <c r="P313" s="66"/>
      <c r="Q313" s="66"/>
      <c r="R313" s="66"/>
      <c r="S313" s="66"/>
      <c r="T313" s="66"/>
      <c r="U313" s="66"/>
      <c r="V313" s="66"/>
      <c r="W313" s="66"/>
      <c r="X313" s="66"/>
      <c r="Y313" s="66"/>
      <c r="Z313" s="66"/>
    </row>
    <row r="314" ht="112.5" customHeight="1">
      <c r="A314" s="9" t="s">
        <v>4201</v>
      </c>
      <c r="B314" s="9" t="s">
        <v>4163</v>
      </c>
      <c r="C314" s="66"/>
      <c r="D314" s="66"/>
      <c r="E314" s="43"/>
      <c r="F314" s="100" t="s">
        <v>4202</v>
      </c>
      <c r="G314" s="101" t="s">
        <v>3210</v>
      </c>
      <c r="H314" s="9" t="s">
        <v>4203</v>
      </c>
      <c r="I314" s="66"/>
      <c r="J314" s="104" t="s">
        <v>4204</v>
      </c>
      <c r="K314" s="66"/>
      <c r="L314" s="66"/>
      <c r="M314" s="66"/>
      <c r="N314" s="66"/>
      <c r="O314" s="66"/>
      <c r="P314" s="66"/>
      <c r="Q314" s="66"/>
      <c r="R314" s="66"/>
      <c r="S314" s="66"/>
      <c r="T314" s="66"/>
      <c r="U314" s="66"/>
      <c r="V314" s="66"/>
      <c r="W314" s="66"/>
      <c r="X314" s="66"/>
      <c r="Y314" s="66"/>
      <c r="Z314" s="66"/>
    </row>
    <row r="315" ht="90.0" customHeight="1">
      <c r="A315" s="9" t="s">
        <v>4201</v>
      </c>
      <c r="B315" s="9" t="s">
        <v>4163</v>
      </c>
      <c r="C315" s="66"/>
      <c r="D315" s="66"/>
      <c r="E315" s="43"/>
      <c r="F315" s="100" t="s">
        <v>4205</v>
      </c>
      <c r="G315" s="101" t="s">
        <v>3210</v>
      </c>
      <c r="H315" s="9" t="s">
        <v>4206</v>
      </c>
      <c r="I315" s="66"/>
      <c r="J315" s="104" t="s">
        <v>4207</v>
      </c>
      <c r="K315" s="66"/>
      <c r="L315" s="66"/>
      <c r="M315" s="66"/>
      <c r="N315" s="66"/>
      <c r="O315" s="66"/>
      <c r="P315" s="66"/>
      <c r="Q315" s="66"/>
      <c r="R315" s="66"/>
      <c r="S315" s="66"/>
      <c r="T315" s="66"/>
      <c r="U315" s="66"/>
      <c r="V315" s="66"/>
      <c r="W315" s="66"/>
      <c r="X315" s="66"/>
      <c r="Y315" s="66"/>
      <c r="Z315" s="66"/>
    </row>
    <row r="316" ht="90.0" customHeight="1">
      <c r="A316" s="9" t="s">
        <v>4201</v>
      </c>
      <c r="B316" s="9" t="s">
        <v>4163</v>
      </c>
      <c r="C316" s="66"/>
      <c r="D316" s="66"/>
      <c r="E316" s="43"/>
      <c r="F316" s="100" t="s">
        <v>4208</v>
      </c>
      <c r="G316" s="101" t="s">
        <v>3210</v>
      </c>
      <c r="H316" s="9" t="s">
        <v>4209</v>
      </c>
      <c r="I316" s="66"/>
      <c r="J316" s="104" t="s">
        <v>4210</v>
      </c>
      <c r="K316" s="66"/>
      <c r="L316" s="66"/>
      <c r="M316" s="66"/>
      <c r="N316" s="66"/>
      <c r="O316" s="66"/>
      <c r="P316" s="66"/>
      <c r="Q316" s="66"/>
      <c r="R316" s="66"/>
      <c r="S316" s="66"/>
      <c r="T316" s="66"/>
      <c r="U316" s="66"/>
      <c r="V316" s="66"/>
      <c r="W316" s="66"/>
      <c r="X316" s="66"/>
      <c r="Y316" s="66"/>
      <c r="Z316" s="66"/>
    </row>
    <row r="317" ht="90.0" customHeight="1">
      <c r="A317" s="9" t="s">
        <v>4201</v>
      </c>
      <c r="B317" s="9" t="s">
        <v>4163</v>
      </c>
      <c r="C317" s="66"/>
      <c r="D317" s="66"/>
      <c r="E317" s="43"/>
      <c r="F317" s="100" t="s">
        <v>4211</v>
      </c>
      <c r="G317" s="101" t="s">
        <v>3210</v>
      </c>
      <c r="H317" s="9" t="s">
        <v>4212</v>
      </c>
      <c r="I317" s="66"/>
      <c r="J317" s="104" t="s">
        <v>4213</v>
      </c>
      <c r="K317" s="66"/>
      <c r="L317" s="66"/>
      <c r="M317" s="66"/>
      <c r="N317" s="66"/>
      <c r="O317" s="66"/>
      <c r="P317" s="66"/>
      <c r="Q317" s="66"/>
      <c r="R317" s="66"/>
      <c r="S317" s="66"/>
      <c r="T317" s="66"/>
      <c r="U317" s="66"/>
      <c r="V317" s="66"/>
      <c r="W317" s="66"/>
      <c r="X317" s="66"/>
      <c r="Y317" s="66"/>
      <c r="Z317" s="66"/>
    </row>
    <row r="318" ht="90.0" customHeight="1">
      <c r="A318" s="9" t="s">
        <v>4201</v>
      </c>
      <c r="B318" s="9" t="s">
        <v>4163</v>
      </c>
      <c r="C318" s="66"/>
      <c r="D318" s="66"/>
      <c r="E318" s="43"/>
      <c r="F318" s="100" t="s">
        <v>4214</v>
      </c>
      <c r="G318" s="101" t="s">
        <v>3210</v>
      </c>
      <c r="H318" s="9" t="s">
        <v>4215</v>
      </c>
      <c r="I318" s="66"/>
      <c r="J318" s="104" t="s">
        <v>4216</v>
      </c>
      <c r="K318" s="66"/>
      <c r="L318" s="66"/>
      <c r="M318" s="66"/>
      <c r="N318" s="66"/>
      <c r="O318" s="66"/>
      <c r="P318" s="66"/>
      <c r="Q318" s="66"/>
      <c r="R318" s="66"/>
      <c r="S318" s="66"/>
      <c r="T318" s="66"/>
      <c r="U318" s="66"/>
      <c r="V318" s="66"/>
      <c r="W318" s="66"/>
      <c r="X318" s="66"/>
      <c r="Y318" s="66"/>
      <c r="Z318" s="66"/>
    </row>
    <row r="319" ht="90.0" customHeight="1">
      <c r="A319" s="9" t="s">
        <v>4201</v>
      </c>
      <c r="B319" s="9" t="s">
        <v>4163</v>
      </c>
      <c r="C319" s="66"/>
      <c r="D319" s="66"/>
      <c r="E319" s="43"/>
      <c r="F319" s="100" t="s">
        <v>4217</v>
      </c>
      <c r="G319" s="101" t="s">
        <v>3210</v>
      </c>
      <c r="H319" s="9" t="s">
        <v>4218</v>
      </c>
      <c r="I319" s="66"/>
      <c r="J319" s="103" t="s">
        <v>4219</v>
      </c>
      <c r="K319" s="66"/>
      <c r="L319" s="66"/>
      <c r="M319" s="66"/>
      <c r="N319" s="66"/>
      <c r="O319" s="66"/>
      <c r="P319" s="66"/>
      <c r="Q319" s="66"/>
      <c r="R319" s="66"/>
      <c r="S319" s="66"/>
      <c r="T319" s="66"/>
      <c r="U319" s="66"/>
      <c r="V319" s="66"/>
      <c r="W319" s="66"/>
      <c r="X319" s="66"/>
      <c r="Y319" s="66"/>
      <c r="Z319" s="66"/>
    </row>
    <row r="320" ht="90.0" customHeight="1">
      <c r="A320" s="9" t="s">
        <v>4220</v>
      </c>
      <c r="B320" s="9" t="s">
        <v>2638</v>
      </c>
      <c r="C320" s="66"/>
      <c r="D320" s="66"/>
      <c r="E320" s="43"/>
      <c r="F320" s="128" t="s">
        <v>4221</v>
      </c>
      <c r="G320" s="101" t="s">
        <v>3210</v>
      </c>
      <c r="H320" s="9" t="s">
        <v>4222</v>
      </c>
      <c r="I320" s="66"/>
      <c r="J320" s="103" t="s">
        <v>4223</v>
      </c>
      <c r="K320" s="66"/>
      <c r="L320" s="66"/>
      <c r="M320" s="66"/>
      <c r="N320" s="66"/>
      <c r="O320" s="66"/>
      <c r="P320" s="66"/>
      <c r="Q320" s="66"/>
      <c r="R320" s="66"/>
      <c r="S320" s="66"/>
      <c r="T320" s="66"/>
      <c r="U320" s="66"/>
      <c r="V320" s="66"/>
      <c r="W320" s="66"/>
      <c r="X320" s="66"/>
      <c r="Y320" s="66"/>
      <c r="Z320" s="66"/>
    </row>
    <row r="321" ht="90.0" customHeight="1">
      <c r="A321" s="9" t="s">
        <v>4220</v>
      </c>
      <c r="B321" s="9" t="s">
        <v>2638</v>
      </c>
      <c r="C321" s="66"/>
      <c r="D321" s="66"/>
      <c r="E321" s="43"/>
      <c r="F321" s="129" t="s">
        <v>4224</v>
      </c>
      <c r="G321" s="101" t="s">
        <v>3210</v>
      </c>
      <c r="H321" s="9" t="s">
        <v>4225</v>
      </c>
      <c r="I321" s="130" t="s">
        <v>4226</v>
      </c>
      <c r="J321" s="103" t="s">
        <v>4227</v>
      </c>
      <c r="K321" s="66"/>
      <c r="L321" s="66"/>
      <c r="M321" s="66"/>
      <c r="N321" s="66"/>
      <c r="O321" s="66"/>
      <c r="P321" s="66"/>
      <c r="Q321" s="66"/>
      <c r="R321" s="66"/>
      <c r="S321" s="66"/>
      <c r="T321" s="66"/>
      <c r="U321" s="66"/>
      <c r="V321" s="66"/>
      <c r="W321" s="66"/>
      <c r="X321" s="66"/>
      <c r="Y321" s="66"/>
      <c r="Z321" s="66"/>
    </row>
    <row r="322" ht="90.0" customHeight="1">
      <c r="A322" s="9" t="s">
        <v>4220</v>
      </c>
      <c r="B322" s="9" t="s">
        <v>2638</v>
      </c>
      <c r="C322" s="66"/>
      <c r="D322" s="66"/>
      <c r="E322" s="43"/>
      <c r="F322" s="129" t="s">
        <v>4228</v>
      </c>
      <c r="G322" s="101" t="s">
        <v>3210</v>
      </c>
      <c r="H322" s="9" t="s">
        <v>4229</v>
      </c>
      <c r="I322" s="131" t="s">
        <v>4230</v>
      </c>
      <c r="J322" s="103" t="s">
        <v>4231</v>
      </c>
      <c r="K322" s="66"/>
      <c r="L322" s="66"/>
      <c r="M322" s="66"/>
      <c r="N322" s="66"/>
      <c r="O322" s="66"/>
      <c r="P322" s="66"/>
      <c r="Q322" s="66"/>
      <c r="R322" s="66"/>
      <c r="S322" s="66"/>
      <c r="T322" s="66"/>
      <c r="U322" s="66"/>
      <c r="V322" s="66"/>
      <c r="W322" s="66"/>
      <c r="X322" s="66"/>
      <c r="Y322" s="66"/>
      <c r="Z322" s="66"/>
    </row>
    <row r="323" ht="90.0" customHeight="1">
      <c r="A323" s="9" t="s">
        <v>4220</v>
      </c>
      <c r="B323" s="9" t="s">
        <v>2638</v>
      </c>
      <c r="C323" s="66"/>
      <c r="D323" s="66"/>
      <c r="E323" s="43"/>
      <c r="F323" s="128" t="s">
        <v>4232</v>
      </c>
      <c r="G323" s="101" t="s">
        <v>3210</v>
      </c>
      <c r="H323" s="9" t="s">
        <v>4233</v>
      </c>
      <c r="I323" s="66"/>
      <c r="J323" s="103" t="s">
        <v>4234</v>
      </c>
      <c r="K323" s="66"/>
      <c r="L323" s="66"/>
      <c r="M323" s="66"/>
      <c r="N323" s="66"/>
      <c r="O323" s="66"/>
      <c r="P323" s="66"/>
      <c r="Q323" s="66"/>
      <c r="R323" s="66"/>
      <c r="S323" s="66"/>
      <c r="T323" s="66"/>
      <c r="U323" s="66"/>
      <c r="V323" s="66"/>
      <c r="W323" s="66"/>
      <c r="X323" s="66"/>
      <c r="Y323" s="66"/>
      <c r="Z323" s="66"/>
    </row>
    <row r="324">
      <c r="A324" s="9" t="s">
        <v>4235</v>
      </c>
      <c r="B324" s="9" t="s">
        <v>2876</v>
      </c>
      <c r="C324" s="66"/>
      <c r="D324" s="66"/>
      <c r="E324" s="9" t="s">
        <v>4236</v>
      </c>
      <c r="F324" s="100" t="s">
        <v>4237</v>
      </c>
      <c r="G324" s="101" t="s">
        <v>3210</v>
      </c>
      <c r="H324" s="9" t="s">
        <v>4238</v>
      </c>
      <c r="I324" s="64" t="s">
        <v>4239</v>
      </c>
      <c r="J324" s="104" t="s">
        <v>4240</v>
      </c>
      <c r="K324" s="66"/>
      <c r="L324" s="66"/>
      <c r="M324" s="66"/>
      <c r="N324" s="66"/>
      <c r="O324" s="66"/>
      <c r="P324" s="66"/>
      <c r="Q324" s="66"/>
      <c r="R324" s="66"/>
      <c r="S324" s="66"/>
      <c r="T324" s="66"/>
      <c r="U324" s="66"/>
      <c r="V324" s="66"/>
      <c r="W324" s="66"/>
      <c r="X324" s="66"/>
      <c r="Y324" s="66"/>
      <c r="Z324" s="66"/>
    </row>
    <row r="325">
      <c r="A325" s="9" t="s">
        <v>4235</v>
      </c>
      <c r="B325" s="9" t="s">
        <v>2876</v>
      </c>
      <c r="C325" s="66"/>
      <c r="D325" s="66"/>
      <c r="E325" s="9" t="s">
        <v>4241</v>
      </c>
      <c r="F325" s="100" t="s">
        <v>4242</v>
      </c>
      <c r="G325" s="101" t="s">
        <v>3210</v>
      </c>
      <c r="H325" s="9" t="s">
        <v>4243</v>
      </c>
      <c r="I325" s="102"/>
      <c r="J325" s="104" t="s">
        <v>4244</v>
      </c>
      <c r="K325" s="66"/>
      <c r="L325" s="66"/>
      <c r="M325" s="66"/>
      <c r="N325" s="66"/>
      <c r="O325" s="66"/>
      <c r="P325" s="66"/>
      <c r="Q325" s="66"/>
      <c r="R325" s="66"/>
      <c r="S325" s="66"/>
      <c r="T325" s="66"/>
      <c r="U325" s="66"/>
      <c r="V325" s="66"/>
      <c r="W325" s="66"/>
      <c r="X325" s="66"/>
      <c r="Y325" s="66"/>
      <c r="Z325" s="66"/>
    </row>
    <row r="326">
      <c r="A326" s="9" t="s">
        <v>4235</v>
      </c>
      <c r="B326" s="9" t="s">
        <v>2876</v>
      </c>
      <c r="C326" s="66"/>
      <c r="D326" s="66"/>
      <c r="E326" s="9" t="s">
        <v>4241</v>
      </c>
      <c r="F326" s="100" t="s">
        <v>4245</v>
      </c>
      <c r="G326" s="101" t="s">
        <v>3210</v>
      </c>
      <c r="H326" s="9" t="s">
        <v>4246</v>
      </c>
      <c r="I326" s="102"/>
      <c r="J326" s="104" t="s">
        <v>4247</v>
      </c>
      <c r="K326" s="66"/>
      <c r="L326" s="66"/>
      <c r="M326" s="66"/>
      <c r="N326" s="66"/>
      <c r="O326" s="66"/>
      <c r="P326" s="66"/>
      <c r="Q326" s="66"/>
      <c r="R326" s="66"/>
      <c r="S326" s="66"/>
      <c r="T326" s="66"/>
      <c r="U326" s="66"/>
      <c r="V326" s="66"/>
      <c r="W326" s="66"/>
      <c r="X326" s="66"/>
      <c r="Y326" s="66"/>
      <c r="Z326" s="66"/>
    </row>
    <row r="327">
      <c r="A327" s="9" t="s">
        <v>4248</v>
      </c>
      <c r="B327" s="9" t="s">
        <v>2876</v>
      </c>
      <c r="C327" s="66"/>
      <c r="D327" s="66"/>
      <c r="E327" s="9" t="s">
        <v>4249</v>
      </c>
      <c r="F327" s="100" t="s">
        <v>4250</v>
      </c>
      <c r="G327" s="101" t="s">
        <v>3210</v>
      </c>
      <c r="H327" s="9" t="s">
        <v>4251</v>
      </c>
      <c r="I327" s="23" t="s">
        <v>4252</v>
      </c>
      <c r="J327" s="103" t="s">
        <v>4253</v>
      </c>
      <c r="K327" s="66"/>
      <c r="L327" s="66"/>
      <c r="M327" s="66"/>
      <c r="N327" s="66"/>
      <c r="O327" s="66"/>
      <c r="P327" s="66"/>
      <c r="Q327" s="66"/>
      <c r="R327" s="66"/>
      <c r="S327" s="66"/>
      <c r="T327" s="66"/>
      <c r="U327" s="66"/>
      <c r="V327" s="66"/>
      <c r="W327" s="66"/>
      <c r="X327" s="66"/>
      <c r="Y327" s="66"/>
      <c r="Z327" s="66"/>
    </row>
    <row r="328">
      <c r="A328" s="9" t="s">
        <v>4248</v>
      </c>
      <c r="B328" s="9" t="s">
        <v>2876</v>
      </c>
      <c r="C328" s="66"/>
      <c r="D328" s="66"/>
      <c r="E328" s="9" t="s">
        <v>4254</v>
      </c>
      <c r="F328" s="100" t="s">
        <v>4242</v>
      </c>
      <c r="G328" s="101" t="s">
        <v>3210</v>
      </c>
      <c r="H328" s="9" t="s">
        <v>4255</v>
      </c>
      <c r="I328" s="23"/>
      <c r="J328" s="103" t="s">
        <v>4256</v>
      </c>
      <c r="K328" s="66"/>
      <c r="L328" s="66"/>
      <c r="M328" s="66"/>
      <c r="N328" s="66"/>
      <c r="O328" s="66"/>
      <c r="P328" s="66"/>
      <c r="Q328" s="66"/>
      <c r="R328" s="66"/>
      <c r="S328" s="66"/>
      <c r="T328" s="66"/>
      <c r="U328" s="66"/>
      <c r="V328" s="66"/>
      <c r="W328" s="66"/>
      <c r="X328" s="66"/>
      <c r="Y328" s="66"/>
      <c r="Z328" s="66"/>
    </row>
    <row r="329">
      <c r="A329" s="9" t="s">
        <v>4248</v>
      </c>
      <c r="B329" s="9" t="s">
        <v>2876</v>
      </c>
      <c r="C329" s="66"/>
      <c r="D329" s="66"/>
      <c r="E329" s="9" t="s">
        <v>4254</v>
      </c>
      <c r="F329" s="100" t="s">
        <v>4257</v>
      </c>
      <c r="G329" s="101" t="s">
        <v>3210</v>
      </c>
      <c r="H329" s="9" t="s">
        <v>4258</v>
      </c>
      <c r="I329" s="23"/>
      <c r="J329" s="103" t="s">
        <v>4259</v>
      </c>
      <c r="K329" s="66"/>
      <c r="L329" s="66"/>
      <c r="M329" s="66"/>
      <c r="N329" s="66"/>
      <c r="O329" s="66"/>
      <c r="P329" s="66"/>
      <c r="Q329" s="66"/>
      <c r="R329" s="66"/>
      <c r="S329" s="66"/>
      <c r="T329" s="66"/>
      <c r="U329" s="66"/>
      <c r="V329" s="66"/>
      <c r="W329" s="66"/>
      <c r="X329" s="66"/>
      <c r="Y329" s="66"/>
      <c r="Z329" s="66"/>
    </row>
    <row r="330">
      <c r="A330" s="9" t="s">
        <v>4260</v>
      </c>
      <c r="B330" s="9" t="s">
        <v>2876</v>
      </c>
      <c r="C330" s="66"/>
      <c r="D330" s="66"/>
      <c r="E330" s="9" t="s">
        <v>4261</v>
      </c>
      <c r="F330" s="100" t="s">
        <v>4262</v>
      </c>
      <c r="G330" s="101" t="s">
        <v>3210</v>
      </c>
      <c r="H330" s="9" t="s">
        <v>4263</v>
      </c>
      <c r="I330" s="23"/>
      <c r="J330" s="104" t="s">
        <v>4264</v>
      </c>
      <c r="K330" s="66"/>
      <c r="L330" s="66"/>
      <c r="M330" s="66"/>
      <c r="N330" s="66"/>
      <c r="O330" s="66"/>
      <c r="P330" s="66"/>
      <c r="Q330" s="66"/>
      <c r="R330" s="66"/>
      <c r="S330" s="66"/>
      <c r="T330" s="66"/>
      <c r="U330" s="66"/>
      <c r="V330" s="66"/>
      <c r="W330" s="66"/>
      <c r="X330" s="66"/>
      <c r="Y330" s="66"/>
      <c r="Z330" s="66"/>
    </row>
    <row r="331">
      <c r="A331" s="9" t="s">
        <v>4260</v>
      </c>
      <c r="B331" s="9" t="s">
        <v>2876</v>
      </c>
      <c r="C331" s="66"/>
      <c r="D331" s="66"/>
      <c r="E331" s="9" t="s">
        <v>4265</v>
      </c>
      <c r="F331" s="100" t="s">
        <v>4242</v>
      </c>
      <c r="G331" s="101" t="s">
        <v>3210</v>
      </c>
      <c r="H331" s="9" t="s">
        <v>4266</v>
      </c>
      <c r="I331" s="23"/>
      <c r="J331" s="104" t="s">
        <v>4267</v>
      </c>
      <c r="K331" s="66"/>
      <c r="L331" s="66"/>
      <c r="M331" s="66"/>
      <c r="N331" s="66"/>
      <c r="O331" s="66"/>
      <c r="P331" s="66"/>
      <c r="Q331" s="66"/>
      <c r="R331" s="66"/>
      <c r="S331" s="66"/>
      <c r="T331" s="66"/>
      <c r="U331" s="66"/>
      <c r="V331" s="66"/>
      <c r="W331" s="66"/>
      <c r="X331" s="66"/>
      <c r="Y331" s="66"/>
      <c r="Z331" s="66"/>
    </row>
    <row r="332">
      <c r="A332" s="9" t="s">
        <v>4260</v>
      </c>
      <c r="B332" s="9" t="s">
        <v>2876</v>
      </c>
      <c r="C332" s="66"/>
      <c r="D332" s="66"/>
      <c r="E332" s="9" t="s">
        <v>4265</v>
      </c>
      <c r="F332" s="100" t="s">
        <v>4268</v>
      </c>
      <c r="G332" s="101" t="s">
        <v>3210</v>
      </c>
      <c r="H332" s="9" t="s">
        <v>4269</v>
      </c>
      <c r="I332" s="23"/>
      <c r="J332" s="104" t="s">
        <v>4270</v>
      </c>
      <c r="K332" s="66"/>
      <c r="L332" s="66"/>
      <c r="M332" s="66"/>
      <c r="N332" s="66"/>
      <c r="O332" s="66"/>
      <c r="P332" s="66"/>
      <c r="Q332" s="66"/>
      <c r="R332" s="66"/>
      <c r="S332" s="66"/>
      <c r="T332" s="66"/>
      <c r="U332" s="66"/>
      <c r="V332" s="66"/>
      <c r="W332" s="66"/>
      <c r="X332" s="66"/>
      <c r="Y332" s="66"/>
      <c r="Z332" s="66"/>
    </row>
    <row r="333">
      <c r="A333" s="9" t="s">
        <v>4271</v>
      </c>
      <c r="B333" s="9" t="s">
        <v>2876</v>
      </c>
      <c r="C333" s="66"/>
      <c r="D333" s="66"/>
      <c r="E333" s="9" t="s">
        <v>4272</v>
      </c>
      <c r="F333" s="100" t="s">
        <v>4273</v>
      </c>
      <c r="G333" s="101" t="s">
        <v>3210</v>
      </c>
      <c r="H333" s="9" t="s">
        <v>4274</v>
      </c>
      <c r="I333" s="23"/>
      <c r="J333" s="104" t="s">
        <v>4275</v>
      </c>
      <c r="K333" s="66"/>
      <c r="L333" s="66"/>
      <c r="M333" s="66"/>
      <c r="N333" s="66"/>
      <c r="O333" s="66"/>
      <c r="P333" s="66"/>
      <c r="Q333" s="66"/>
      <c r="R333" s="66"/>
      <c r="S333" s="66"/>
      <c r="T333" s="66"/>
      <c r="U333" s="66"/>
      <c r="V333" s="66"/>
      <c r="W333" s="66"/>
      <c r="X333" s="66"/>
      <c r="Y333" s="66"/>
      <c r="Z333" s="66"/>
    </row>
    <row r="334">
      <c r="A334" s="9" t="s">
        <v>4271</v>
      </c>
      <c r="B334" s="9" t="s">
        <v>2876</v>
      </c>
      <c r="C334" s="66"/>
      <c r="D334" s="66"/>
      <c r="E334" s="9" t="s">
        <v>4276</v>
      </c>
      <c r="F334" s="100" t="s">
        <v>4242</v>
      </c>
      <c r="G334" s="101" t="s">
        <v>3210</v>
      </c>
      <c r="H334" s="9" t="s">
        <v>4277</v>
      </c>
      <c r="I334" s="23"/>
      <c r="J334" s="104" t="s">
        <v>4278</v>
      </c>
      <c r="K334" s="66"/>
      <c r="L334" s="66"/>
      <c r="M334" s="66"/>
      <c r="N334" s="66"/>
      <c r="O334" s="66"/>
      <c r="P334" s="66"/>
      <c r="Q334" s="66"/>
      <c r="R334" s="66"/>
      <c r="S334" s="66"/>
      <c r="T334" s="66"/>
      <c r="U334" s="66"/>
      <c r="V334" s="66"/>
      <c r="W334" s="66"/>
      <c r="X334" s="66"/>
      <c r="Y334" s="66"/>
      <c r="Z334" s="66"/>
    </row>
    <row r="335">
      <c r="A335" s="9" t="s">
        <v>4271</v>
      </c>
      <c r="B335" s="9" t="s">
        <v>2876</v>
      </c>
      <c r="C335" s="66"/>
      <c r="D335" s="66"/>
      <c r="E335" s="9" t="s">
        <v>4276</v>
      </c>
      <c r="F335" s="100" t="s">
        <v>4279</v>
      </c>
      <c r="G335" s="101" t="s">
        <v>3210</v>
      </c>
      <c r="H335" s="9" t="s">
        <v>4280</v>
      </c>
      <c r="I335" s="23"/>
      <c r="J335" s="104" t="s">
        <v>4281</v>
      </c>
      <c r="K335" s="66"/>
      <c r="L335" s="66"/>
      <c r="M335" s="66"/>
      <c r="N335" s="66"/>
      <c r="O335" s="66"/>
      <c r="P335" s="66"/>
      <c r="Q335" s="66"/>
      <c r="R335" s="66"/>
      <c r="S335" s="66"/>
      <c r="T335" s="66"/>
      <c r="U335" s="66"/>
      <c r="V335" s="66"/>
      <c r="W335" s="66"/>
      <c r="X335" s="66"/>
      <c r="Y335" s="66"/>
      <c r="Z335" s="66"/>
    </row>
    <row r="336" ht="119.25" customHeight="1">
      <c r="A336" s="9" t="s">
        <v>3394</v>
      </c>
      <c r="B336" s="9" t="s">
        <v>2858</v>
      </c>
      <c r="C336" s="66"/>
      <c r="D336" s="66"/>
      <c r="E336" s="43"/>
      <c r="F336" s="100" t="s">
        <v>4282</v>
      </c>
      <c r="G336" s="101" t="s">
        <v>3210</v>
      </c>
      <c r="H336" s="9" t="s">
        <v>4283</v>
      </c>
      <c r="I336" s="23" t="s">
        <v>4284</v>
      </c>
      <c r="J336" s="104" t="s">
        <v>4285</v>
      </c>
      <c r="K336" s="66"/>
      <c r="L336" s="66"/>
      <c r="M336" s="66"/>
      <c r="N336" s="66"/>
      <c r="O336" s="66"/>
      <c r="P336" s="66"/>
      <c r="Q336" s="66"/>
      <c r="R336" s="66"/>
      <c r="S336" s="66"/>
      <c r="T336" s="66"/>
      <c r="U336" s="66"/>
      <c r="V336" s="66"/>
      <c r="W336" s="66"/>
      <c r="X336" s="66"/>
      <c r="Y336" s="66"/>
      <c r="Z336" s="66"/>
    </row>
    <row r="337" ht="119.25" customHeight="1">
      <c r="A337" s="9" t="s">
        <v>3394</v>
      </c>
      <c r="B337" s="9" t="s">
        <v>2858</v>
      </c>
      <c r="C337" s="66"/>
      <c r="D337" s="66"/>
      <c r="E337" s="43"/>
      <c r="F337" s="100" t="s">
        <v>4286</v>
      </c>
      <c r="G337" s="101" t="s">
        <v>3210</v>
      </c>
      <c r="H337" s="9" t="s">
        <v>4287</v>
      </c>
      <c r="I337" s="23"/>
      <c r="J337" s="104" t="s">
        <v>4288</v>
      </c>
      <c r="K337" s="66"/>
      <c r="L337" s="66"/>
      <c r="M337" s="66"/>
      <c r="N337" s="66"/>
      <c r="O337" s="66"/>
      <c r="P337" s="66"/>
      <c r="Q337" s="66"/>
      <c r="R337" s="66"/>
      <c r="S337" s="66"/>
      <c r="T337" s="66"/>
      <c r="U337" s="66"/>
      <c r="V337" s="66"/>
      <c r="W337" s="66"/>
      <c r="X337" s="66"/>
      <c r="Y337" s="66"/>
      <c r="Z337" s="66"/>
    </row>
    <row r="338" ht="119.25" customHeight="1">
      <c r="A338" s="9" t="s">
        <v>3394</v>
      </c>
      <c r="B338" s="9" t="s">
        <v>2858</v>
      </c>
      <c r="C338" s="66"/>
      <c r="D338" s="66"/>
      <c r="E338" s="43"/>
      <c r="F338" s="100" t="s">
        <v>4289</v>
      </c>
      <c r="G338" s="101" t="s">
        <v>3210</v>
      </c>
      <c r="H338" s="9" t="s">
        <v>4290</v>
      </c>
      <c r="I338" s="23"/>
      <c r="J338" s="104" t="s">
        <v>4291</v>
      </c>
      <c r="K338" s="66"/>
      <c r="L338" s="66"/>
      <c r="M338" s="66"/>
      <c r="N338" s="66"/>
      <c r="O338" s="66"/>
      <c r="P338" s="66"/>
      <c r="Q338" s="66"/>
      <c r="R338" s="66"/>
      <c r="S338" s="66"/>
      <c r="T338" s="66"/>
      <c r="U338" s="66"/>
      <c r="V338" s="66"/>
      <c r="W338" s="66"/>
      <c r="X338" s="66"/>
      <c r="Y338" s="66"/>
      <c r="Z338" s="66"/>
    </row>
    <row r="339">
      <c r="A339" s="9" t="s">
        <v>4292</v>
      </c>
      <c r="B339" s="9" t="s">
        <v>2858</v>
      </c>
      <c r="C339" s="66"/>
      <c r="D339" s="66"/>
      <c r="E339" s="43"/>
      <c r="F339" s="100" t="s">
        <v>4293</v>
      </c>
      <c r="G339" s="101" t="s">
        <v>3210</v>
      </c>
      <c r="H339" s="9" t="s">
        <v>4294</v>
      </c>
      <c r="I339" s="23" t="s">
        <v>4295</v>
      </c>
      <c r="J339" s="104" t="s">
        <v>4296</v>
      </c>
      <c r="K339" s="66"/>
      <c r="L339" s="66"/>
      <c r="M339" s="66"/>
      <c r="N339" s="66"/>
      <c r="O339" s="66"/>
      <c r="P339" s="66"/>
      <c r="Q339" s="66"/>
      <c r="R339" s="66"/>
      <c r="S339" s="66"/>
      <c r="T339" s="66"/>
      <c r="U339" s="66"/>
      <c r="V339" s="66"/>
      <c r="W339" s="66"/>
      <c r="X339" s="66"/>
      <c r="Y339" s="66"/>
      <c r="Z339" s="66"/>
    </row>
    <row r="340">
      <c r="A340" s="9" t="s">
        <v>4292</v>
      </c>
      <c r="B340" s="9" t="s">
        <v>2858</v>
      </c>
      <c r="C340" s="66"/>
      <c r="D340" s="66"/>
      <c r="E340" s="43"/>
      <c r="F340" s="100" t="s">
        <v>4297</v>
      </c>
      <c r="G340" s="101" t="s">
        <v>3210</v>
      </c>
      <c r="H340" s="9" t="s">
        <v>4298</v>
      </c>
      <c r="I340" s="23"/>
      <c r="J340" s="104" t="s">
        <v>4299</v>
      </c>
      <c r="K340" s="66"/>
      <c r="L340" s="66"/>
      <c r="M340" s="66"/>
      <c r="N340" s="66"/>
      <c r="O340" s="66"/>
      <c r="P340" s="66"/>
      <c r="Q340" s="66"/>
      <c r="R340" s="66"/>
      <c r="S340" s="66"/>
      <c r="T340" s="66"/>
      <c r="U340" s="66"/>
      <c r="V340" s="66"/>
      <c r="W340" s="66"/>
      <c r="X340" s="66"/>
      <c r="Y340" s="66"/>
      <c r="Z340" s="66"/>
    </row>
    <row r="341">
      <c r="A341" s="9" t="s">
        <v>4292</v>
      </c>
      <c r="B341" s="9" t="s">
        <v>2858</v>
      </c>
      <c r="C341" s="66"/>
      <c r="D341" s="66"/>
      <c r="E341" s="43"/>
      <c r="F341" s="100" t="s">
        <v>4300</v>
      </c>
      <c r="G341" s="101" t="s">
        <v>3210</v>
      </c>
      <c r="H341" s="9" t="s">
        <v>4301</v>
      </c>
      <c r="I341" s="23"/>
      <c r="J341" s="104" t="s">
        <v>4302</v>
      </c>
      <c r="K341" s="66"/>
      <c r="L341" s="66"/>
      <c r="M341" s="66"/>
      <c r="N341" s="66"/>
      <c r="O341" s="66"/>
      <c r="P341" s="66"/>
      <c r="Q341" s="66"/>
      <c r="R341" s="66"/>
      <c r="S341" s="66"/>
      <c r="T341" s="66"/>
      <c r="U341" s="66"/>
      <c r="V341" s="66"/>
      <c r="W341" s="66"/>
      <c r="X341" s="66"/>
      <c r="Y341" s="66"/>
      <c r="Z341" s="66"/>
    </row>
    <row r="342">
      <c r="A342" s="9" t="s">
        <v>4303</v>
      </c>
      <c r="B342" s="9" t="s">
        <v>2858</v>
      </c>
      <c r="C342" s="66"/>
      <c r="D342" s="66"/>
      <c r="E342" s="9"/>
      <c r="F342" s="100" t="s">
        <v>4304</v>
      </c>
      <c r="G342" s="101" t="s">
        <v>3210</v>
      </c>
      <c r="H342" s="9" t="s">
        <v>4305</v>
      </c>
      <c r="I342" s="23"/>
      <c r="J342" s="104" t="s">
        <v>4306</v>
      </c>
      <c r="K342" s="66"/>
      <c r="L342" s="66"/>
      <c r="M342" s="66"/>
      <c r="N342" s="66"/>
      <c r="O342" s="66"/>
      <c r="P342" s="66"/>
      <c r="Q342" s="66"/>
      <c r="R342" s="66"/>
      <c r="S342" s="66"/>
      <c r="T342" s="66"/>
      <c r="U342" s="66"/>
      <c r="V342" s="66"/>
      <c r="W342" s="66"/>
      <c r="X342" s="66"/>
      <c r="Y342" s="66"/>
      <c r="Z342" s="66"/>
    </row>
    <row r="343">
      <c r="A343" s="9" t="s">
        <v>4303</v>
      </c>
      <c r="B343" s="9" t="s">
        <v>2858</v>
      </c>
      <c r="C343" s="66"/>
      <c r="D343" s="66"/>
      <c r="E343" s="9"/>
      <c r="F343" s="100" t="s">
        <v>4307</v>
      </c>
      <c r="G343" s="101" t="s">
        <v>3210</v>
      </c>
      <c r="H343" s="9" t="s">
        <v>4308</v>
      </c>
      <c r="I343" s="23"/>
      <c r="J343" s="104" t="s">
        <v>4309</v>
      </c>
      <c r="K343" s="66"/>
      <c r="L343" s="66"/>
      <c r="M343" s="66"/>
      <c r="N343" s="66"/>
      <c r="O343" s="66"/>
      <c r="P343" s="66"/>
      <c r="Q343" s="66"/>
      <c r="R343" s="66"/>
      <c r="S343" s="66"/>
      <c r="T343" s="66"/>
      <c r="U343" s="66"/>
      <c r="V343" s="66"/>
      <c r="W343" s="66"/>
      <c r="X343" s="66"/>
      <c r="Y343" s="66"/>
      <c r="Z343" s="66"/>
    </row>
    <row r="344">
      <c r="A344" s="9" t="s">
        <v>4303</v>
      </c>
      <c r="B344" s="9" t="s">
        <v>2858</v>
      </c>
      <c r="C344" s="66"/>
      <c r="D344" s="66"/>
      <c r="E344" s="9"/>
      <c r="F344" s="100" t="s">
        <v>4310</v>
      </c>
      <c r="G344" s="101" t="s">
        <v>3210</v>
      </c>
      <c r="H344" s="9" t="s">
        <v>4311</v>
      </c>
      <c r="I344" s="23"/>
      <c r="J344" s="104" t="s">
        <v>4312</v>
      </c>
      <c r="K344" s="66"/>
      <c r="L344" s="66"/>
      <c r="M344" s="66"/>
      <c r="N344" s="66"/>
      <c r="O344" s="66"/>
      <c r="P344" s="66"/>
      <c r="Q344" s="66"/>
      <c r="R344" s="66"/>
      <c r="S344" s="66"/>
      <c r="T344" s="66"/>
      <c r="U344" s="66"/>
      <c r="V344" s="66"/>
      <c r="W344" s="66"/>
      <c r="X344" s="66"/>
      <c r="Y344" s="66"/>
      <c r="Z344" s="66"/>
    </row>
    <row r="345" ht="66.75" customHeight="1">
      <c r="A345" s="23" t="s">
        <v>4313</v>
      </c>
      <c r="B345" s="9" t="s">
        <v>1775</v>
      </c>
      <c r="C345" s="77"/>
      <c r="D345" s="66"/>
      <c r="E345" s="9" t="s">
        <v>4314</v>
      </c>
      <c r="F345" s="23" t="s">
        <v>4315</v>
      </c>
      <c r="G345" s="101" t="s">
        <v>3210</v>
      </c>
      <c r="H345" s="9" t="s">
        <v>4316</v>
      </c>
      <c r="I345" s="66"/>
      <c r="J345" s="104" t="s">
        <v>4317</v>
      </c>
      <c r="K345" s="66"/>
      <c r="L345" s="66"/>
      <c r="M345" s="66"/>
      <c r="N345" s="66"/>
      <c r="O345" s="66"/>
      <c r="P345" s="66"/>
      <c r="Q345" s="66"/>
      <c r="R345" s="66"/>
      <c r="S345" s="66"/>
      <c r="T345" s="66"/>
      <c r="U345" s="66"/>
      <c r="V345" s="66"/>
      <c r="W345" s="66"/>
      <c r="X345" s="66"/>
      <c r="Y345" s="66"/>
      <c r="Z345" s="66"/>
    </row>
    <row r="346" ht="66.75" customHeight="1">
      <c r="A346" s="23" t="s">
        <v>4313</v>
      </c>
      <c r="B346" s="9" t="s">
        <v>1775</v>
      </c>
      <c r="C346" s="77"/>
      <c r="D346" s="66"/>
      <c r="E346" s="9" t="s">
        <v>4318</v>
      </c>
      <c r="F346" s="23" t="s">
        <v>4315</v>
      </c>
      <c r="G346" s="101" t="s">
        <v>3210</v>
      </c>
      <c r="H346" s="9" t="s">
        <v>4319</v>
      </c>
      <c r="I346" s="66"/>
      <c r="J346" s="104" t="s">
        <v>4320</v>
      </c>
      <c r="K346" s="66"/>
      <c r="L346" s="66"/>
      <c r="M346" s="66"/>
      <c r="N346" s="66"/>
      <c r="O346" s="66"/>
      <c r="P346" s="66"/>
      <c r="Q346" s="66"/>
      <c r="R346" s="66"/>
      <c r="S346" s="66"/>
      <c r="T346" s="66"/>
      <c r="U346" s="66"/>
      <c r="V346" s="66"/>
      <c r="W346" s="66"/>
      <c r="X346" s="66"/>
      <c r="Y346" s="66"/>
      <c r="Z346" s="66"/>
    </row>
    <row r="347" ht="66.75" customHeight="1">
      <c r="A347" s="23" t="s">
        <v>4313</v>
      </c>
      <c r="B347" s="9" t="s">
        <v>1775</v>
      </c>
      <c r="C347" s="77"/>
      <c r="D347" s="66"/>
      <c r="E347" s="9" t="s">
        <v>4321</v>
      </c>
      <c r="F347" s="23" t="s">
        <v>4315</v>
      </c>
      <c r="G347" s="101" t="s">
        <v>3210</v>
      </c>
      <c r="H347" s="9" t="s">
        <v>4322</v>
      </c>
      <c r="I347" s="66"/>
      <c r="J347" s="104" t="s">
        <v>4323</v>
      </c>
      <c r="K347" s="66"/>
      <c r="L347" s="66"/>
      <c r="M347" s="66"/>
      <c r="N347" s="66"/>
      <c r="O347" s="66"/>
      <c r="P347" s="66"/>
      <c r="Q347" s="66"/>
      <c r="R347" s="66"/>
      <c r="S347" s="66"/>
      <c r="T347" s="66"/>
      <c r="U347" s="66"/>
      <c r="V347" s="66"/>
      <c r="W347" s="66"/>
      <c r="X347" s="66"/>
      <c r="Y347" s="66"/>
      <c r="Z347" s="66"/>
    </row>
    <row r="348">
      <c r="A348" s="23" t="s">
        <v>4324</v>
      </c>
      <c r="B348" s="9" t="s">
        <v>1934</v>
      </c>
      <c r="C348" s="66"/>
      <c r="D348" s="66"/>
      <c r="E348" s="43"/>
      <c r="F348" s="23" t="s">
        <v>4324</v>
      </c>
      <c r="G348" s="101" t="s">
        <v>3210</v>
      </c>
      <c r="H348" s="9" t="s">
        <v>4325</v>
      </c>
      <c r="I348" s="115" t="s">
        <v>4326</v>
      </c>
      <c r="J348" s="103" t="s">
        <v>4327</v>
      </c>
      <c r="K348" s="66"/>
      <c r="L348" s="66"/>
      <c r="M348" s="66"/>
      <c r="N348" s="66"/>
      <c r="O348" s="66"/>
      <c r="P348" s="66"/>
      <c r="Q348" s="66"/>
      <c r="R348" s="66"/>
      <c r="S348" s="66"/>
      <c r="T348" s="66"/>
      <c r="U348" s="66"/>
      <c r="V348" s="66"/>
      <c r="W348" s="66"/>
      <c r="X348" s="66"/>
      <c r="Y348" s="66"/>
      <c r="Z348" s="66"/>
    </row>
    <row r="349">
      <c r="A349" s="23" t="s">
        <v>4328</v>
      </c>
      <c r="B349" s="9" t="s">
        <v>1934</v>
      </c>
      <c r="C349" s="66"/>
      <c r="D349" s="66"/>
      <c r="E349" s="43"/>
      <c r="F349" s="23" t="s">
        <v>4328</v>
      </c>
      <c r="G349" s="101" t="s">
        <v>3210</v>
      </c>
      <c r="H349" s="9" t="s">
        <v>4329</v>
      </c>
      <c r="I349" s="66"/>
      <c r="J349" s="103" t="s">
        <v>4330</v>
      </c>
      <c r="K349" s="66"/>
      <c r="L349" s="66"/>
      <c r="M349" s="66"/>
      <c r="N349" s="66"/>
      <c r="O349" s="66"/>
      <c r="P349" s="66"/>
      <c r="Q349" s="66"/>
      <c r="R349" s="66"/>
      <c r="S349" s="66"/>
      <c r="T349" s="66"/>
      <c r="U349" s="66"/>
      <c r="V349" s="66"/>
      <c r="W349" s="66"/>
      <c r="X349" s="66"/>
      <c r="Y349" s="66"/>
      <c r="Z349" s="66"/>
    </row>
    <row r="350">
      <c r="A350" s="23" t="s">
        <v>4331</v>
      </c>
      <c r="B350" s="9" t="s">
        <v>1934</v>
      </c>
      <c r="C350" s="23"/>
      <c r="D350" s="23"/>
      <c r="E350" s="43"/>
      <c r="F350" s="23" t="s">
        <v>4331</v>
      </c>
      <c r="G350" s="101" t="s">
        <v>3210</v>
      </c>
      <c r="H350" s="9" t="s">
        <v>4332</v>
      </c>
      <c r="I350" s="23" t="s">
        <v>4333</v>
      </c>
      <c r="J350" s="103" t="s">
        <v>4334</v>
      </c>
      <c r="K350" s="66"/>
      <c r="L350" s="66"/>
      <c r="M350" s="66"/>
      <c r="N350" s="66"/>
      <c r="O350" s="66"/>
      <c r="P350" s="66"/>
      <c r="Q350" s="66"/>
      <c r="R350" s="66"/>
      <c r="S350" s="66"/>
      <c r="T350" s="66"/>
      <c r="U350" s="66"/>
      <c r="V350" s="66"/>
      <c r="W350" s="66"/>
      <c r="X350" s="66"/>
      <c r="Y350" s="66"/>
      <c r="Z350" s="66"/>
    </row>
    <row r="351">
      <c r="A351" s="23" t="s">
        <v>4335</v>
      </c>
      <c r="B351" s="9" t="s">
        <v>1934</v>
      </c>
      <c r="C351" s="23"/>
      <c r="D351" s="66"/>
      <c r="E351" s="43"/>
      <c r="F351" s="23" t="s">
        <v>4335</v>
      </c>
      <c r="G351" s="101" t="s">
        <v>3210</v>
      </c>
      <c r="H351" s="9" t="s">
        <v>4336</v>
      </c>
      <c r="I351" s="66"/>
      <c r="J351" s="103" t="s">
        <v>4337</v>
      </c>
      <c r="K351" s="66"/>
      <c r="L351" s="66"/>
      <c r="M351" s="66"/>
      <c r="N351" s="66"/>
      <c r="O351" s="66"/>
      <c r="P351" s="66"/>
      <c r="Q351" s="66"/>
      <c r="R351" s="66"/>
      <c r="S351" s="66"/>
      <c r="T351" s="66"/>
      <c r="U351" s="66"/>
      <c r="V351" s="66"/>
      <c r="W351" s="66"/>
      <c r="X351" s="66"/>
      <c r="Y351" s="66"/>
      <c r="Z351" s="66"/>
    </row>
    <row r="352">
      <c r="A352" s="23" t="s">
        <v>4338</v>
      </c>
      <c r="B352" s="9" t="s">
        <v>1934</v>
      </c>
      <c r="C352" s="23"/>
      <c r="D352" s="23"/>
      <c r="E352" s="9"/>
      <c r="F352" s="23" t="s">
        <v>4338</v>
      </c>
      <c r="G352" s="101" t="s">
        <v>3210</v>
      </c>
      <c r="H352" s="9" t="s">
        <v>4339</v>
      </c>
      <c r="I352" s="66"/>
      <c r="J352" s="103" t="s">
        <v>4340</v>
      </c>
      <c r="K352" s="66"/>
      <c r="L352" s="66"/>
      <c r="M352" s="66"/>
      <c r="N352" s="66"/>
      <c r="O352" s="66"/>
      <c r="P352" s="66"/>
      <c r="Q352" s="66"/>
      <c r="R352" s="66"/>
      <c r="S352" s="66"/>
      <c r="T352" s="66"/>
      <c r="U352" s="66"/>
      <c r="V352" s="66"/>
      <c r="W352" s="66"/>
      <c r="X352" s="66"/>
      <c r="Y352" s="66"/>
      <c r="Z352" s="66"/>
    </row>
    <row r="353">
      <c r="A353" s="23" t="s">
        <v>4341</v>
      </c>
      <c r="B353" s="9" t="s">
        <v>1934</v>
      </c>
      <c r="C353" s="66"/>
      <c r="D353" s="66"/>
      <c r="E353" s="43"/>
      <c r="F353" s="23" t="s">
        <v>4341</v>
      </c>
      <c r="G353" s="101" t="s">
        <v>3210</v>
      </c>
      <c r="H353" s="9" t="s">
        <v>4342</v>
      </c>
      <c r="I353" s="66"/>
      <c r="J353" s="103" t="s">
        <v>4343</v>
      </c>
      <c r="K353" s="66"/>
      <c r="L353" s="66"/>
      <c r="M353" s="66"/>
      <c r="N353" s="66"/>
      <c r="O353" s="66"/>
      <c r="P353" s="66"/>
      <c r="Q353" s="66"/>
      <c r="R353" s="66"/>
      <c r="S353" s="66"/>
      <c r="T353" s="66"/>
      <c r="U353" s="66"/>
      <c r="V353" s="66"/>
      <c r="W353" s="66"/>
      <c r="X353" s="66"/>
      <c r="Y353" s="66"/>
      <c r="Z353" s="66"/>
    </row>
    <row r="354">
      <c r="A354" s="23" t="s">
        <v>4344</v>
      </c>
      <c r="B354" s="9" t="s">
        <v>1934</v>
      </c>
      <c r="C354" s="66"/>
      <c r="D354" s="66"/>
      <c r="E354" s="43"/>
      <c r="F354" s="23" t="s">
        <v>4344</v>
      </c>
      <c r="G354" s="101" t="s">
        <v>3210</v>
      </c>
      <c r="H354" s="9" t="s">
        <v>4345</v>
      </c>
      <c r="I354" s="66"/>
      <c r="J354" s="103" t="s">
        <v>4346</v>
      </c>
      <c r="K354" s="66"/>
      <c r="L354" s="66"/>
      <c r="M354" s="66"/>
      <c r="N354" s="66"/>
      <c r="O354" s="66"/>
      <c r="P354" s="66"/>
      <c r="Q354" s="66"/>
      <c r="R354" s="66"/>
      <c r="S354" s="66"/>
      <c r="T354" s="66"/>
      <c r="U354" s="66"/>
      <c r="V354" s="66"/>
      <c r="W354" s="66"/>
      <c r="X354" s="66"/>
      <c r="Y354" s="66"/>
      <c r="Z354" s="66"/>
    </row>
    <row r="355">
      <c r="A355" s="23" t="s">
        <v>4347</v>
      </c>
      <c r="B355" s="9" t="s">
        <v>1934</v>
      </c>
      <c r="C355" s="66"/>
      <c r="D355" s="66"/>
      <c r="E355" s="110"/>
      <c r="F355" s="23" t="s">
        <v>4347</v>
      </c>
      <c r="G355" s="101" t="s">
        <v>3210</v>
      </c>
      <c r="H355" s="9" t="s">
        <v>4348</v>
      </c>
      <c r="I355" s="23" t="s">
        <v>4349</v>
      </c>
      <c r="J355" s="103" t="s">
        <v>4350</v>
      </c>
      <c r="K355" s="66"/>
      <c r="L355" s="66"/>
      <c r="M355" s="66"/>
      <c r="N355" s="66"/>
      <c r="O355" s="66"/>
      <c r="P355" s="66"/>
      <c r="Q355" s="66"/>
      <c r="R355" s="66"/>
      <c r="S355" s="66"/>
      <c r="T355" s="66"/>
      <c r="U355" s="66"/>
      <c r="V355" s="66"/>
      <c r="W355" s="66"/>
      <c r="X355" s="66"/>
      <c r="Y355" s="66"/>
      <c r="Z355" s="66"/>
    </row>
    <row r="356" ht="147.75" customHeight="1">
      <c r="A356" s="23" t="s">
        <v>4351</v>
      </c>
      <c r="B356" s="9" t="s">
        <v>2523</v>
      </c>
      <c r="C356" s="23"/>
      <c r="D356" s="23"/>
      <c r="E356" s="110"/>
      <c r="F356" s="100" t="s">
        <v>4352</v>
      </c>
      <c r="G356" s="101" t="s">
        <v>3210</v>
      </c>
      <c r="H356" s="9" t="s">
        <v>4353</v>
      </c>
      <c r="I356" s="64" t="s">
        <v>4354</v>
      </c>
      <c r="J356" s="104" t="s">
        <v>4355</v>
      </c>
      <c r="K356" s="66"/>
      <c r="L356" s="66"/>
      <c r="M356" s="66"/>
      <c r="N356" s="66"/>
      <c r="O356" s="66"/>
      <c r="P356" s="66"/>
      <c r="Q356" s="66"/>
      <c r="R356" s="66"/>
      <c r="S356" s="66"/>
      <c r="T356" s="66"/>
      <c r="U356" s="66"/>
      <c r="V356" s="66"/>
      <c r="W356" s="66"/>
      <c r="X356" s="66"/>
      <c r="Y356" s="66"/>
      <c r="Z356" s="66"/>
    </row>
    <row r="357" ht="75.0" customHeight="1">
      <c r="A357" s="23" t="s">
        <v>4351</v>
      </c>
      <c r="B357" s="9" t="s">
        <v>2523</v>
      </c>
      <c r="C357" s="23"/>
      <c r="D357" s="23"/>
      <c r="E357" s="110"/>
      <c r="F357" s="100" t="s">
        <v>4356</v>
      </c>
      <c r="G357" s="101" t="s">
        <v>3210</v>
      </c>
      <c r="H357" s="9" t="s">
        <v>4357</v>
      </c>
      <c r="I357" s="102"/>
      <c r="J357" s="104" t="s">
        <v>4358</v>
      </c>
      <c r="K357" s="66"/>
      <c r="L357" s="66"/>
      <c r="M357" s="66"/>
      <c r="N357" s="66"/>
      <c r="O357" s="66"/>
      <c r="P357" s="66"/>
      <c r="Q357" s="66"/>
      <c r="R357" s="66"/>
      <c r="S357" s="66"/>
      <c r="T357" s="66"/>
      <c r="U357" s="66"/>
      <c r="V357" s="66"/>
      <c r="W357" s="66"/>
      <c r="X357" s="66"/>
      <c r="Y357" s="66"/>
      <c r="Z357" s="66"/>
    </row>
    <row r="358" ht="75.0" customHeight="1">
      <c r="A358" s="23" t="s">
        <v>4351</v>
      </c>
      <c r="B358" s="9" t="s">
        <v>2523</v>
      </c>
      <c r="C358" s="23"/>
      <c r="D358" s="23"/>
      <c r="E358" s="110"/>
      <c r="F358" s="100" t="s">
        <v>4359</v>
      </c>
      <c r="G358" s="101" t="s">
        <v>3210</v>
      </c>
      <c r="H358" s="9" t="s">
        <v>4360</v>
      </c>
      <c r="I358" s="102"/>
      <c r="J358" s="104" t="s">
        <v>4361</v>
      </c>
      <c r="K358" s="66"/>
      <c r="L358" s="66"/>
      <c r="M358" s="66"/>
      <c r="N358" s="66"/>
      <c r="O358" s="66"/>
      <c r="P358" s="66"/>
      <c r="Q358" s="66"/>
      <c r="R358" s="66"/>
      <c r="S358" s="66"/>
      <c r="T358" s="66"/>
      <c r="U358" s="66"/>
      <c r="V358" s="66"/>
      <c r="W358" s="66"/>
      <c r="X358" s="66"/>
      <c r="Y358" s="66"/>
      <c r="Z358" s="66"/>
    </row>
    <row r="359" ht="75.0" customHeight="1">
      <c r="A359" s="23" t="s">
        <v>4351</v>
      </c>
      <c r="B359" s="9" t="s">
        <v>2523</v>
      </c>
      <c r="C359" s="23"/>
      <c r="D359" s="23"/>
      <c r="E359" s="110"/>
      <c r="F359" s="100" t="s">
        <v>4362</v>
      </c>
      <c r="G359" s="101" t="s">
        <v>3210</v>
      </c>
      <c r="H359" s="9" t="s">
        <v>4363</v>
      </c>
      <c r="I359" s="102"/>
      <c r="J359" s="104" t="s">
        <v>4364</v>
      </c>
      <c r="K359" s="66"/>
      <c r="L359" s="66"/>
      <c r="M359" s="66"/>
      <c r="N359" s="66"/>
      <c r="O359" s="66"/>
      <c r="P359" s="66"/>
      <c r="Q359" s="66"/>
      <c r="R359" s="66"/>
      <c r="S359" s="66"/>
      <c r="T359" s="66"/>
      <c r="U359" s="66"/>
      <c r="V359" s="66"/>
      <c r="W359" s="66"/>
      <c r="X359" s="66"/>
      <c r="Y359" s="66"/>
      <c r="Z359" s="66"/>
    </row>
    <row r="360" ht="75.0" customHeight="1">
      <c r="A360" s="23" t="s">
        <v>4351</v>
      </c>
      <c r="B360" s="9" t="s">
        <v>2523</v>
      </c>
      <c r="C360" s="23"/>
      <c r="D360" s="23"/>
      <c r="E360" s="110"/>
      <c r="F360" s="100" t="s">
        <v>4365</v>
      </c>
      <c r="G360" s="101" t="s">
        <v>3210</v>
      </c>
      <c r="H360" s="9" t="s">
        <v>4366</v>
      </c>
      <c r="I360" s="102"/>
      <c r="J360" s="104" t="s">
        <v>4367</v>
      </c>
      <c r="K360" s="66"/>
      <c r="L360" s="66"/>
      <c r="M360" s="66"/>
      <c r="N360" s="66"/>
      <c r="O360" s="66"/>
      <c r="P360" s="66"/>
      <c r="Q360" s="66"/>
      <c r="R360" s="66"/>
      <c r="S360" s="66"/>
      <c r="T360" s="66"/>
      <c r="U360" s="66"/>
      <c r="V360" s="66"/>
      <c r="W360" s="66"/>
      <c r="X360" s="66"/>
      <c r="Y360" s="66"/>
      <c r="Z360" s="66"/>
    </row>
    <row r="361" ht="75.0" customHeight="1">
      <c r="A361" s="23" t="s">
        <v>4351</v>
      </c>
      <c r="B361" s="9" t="s">
        <v>2523</v>
      </c>
      <c r="C361" s="23"/>
      <c r="D361" s="23"/>
      <c r="E361" s="110"/>
      <c r="F361" s="100" t="s">
        <v>4368</v>
      </c>
      <c r="G361" s="101" t="s">
        <v>3210</v>
      </c>
      <c r="H361" s="9" t="s">
        <v>4369</v>
      </c>
      <c r="I361" s="102"/>
      <c r="J361" s="104" t="s">
        <v>4370</v>
      </c>
      <c r="K361" s="66"/>
      <c r="L361" s="66"/>
      <c r="M361" s="66"/>
      <c r="N361" s="66"/>
      <c r="O361" s="66"/>
      <c r="P361" s="66"/>
      <c r="Q361" s="66"/>
      <c r="R361" s="66"/>
      <c r="S361" s="66"/>
      <c r="T361" s="66"/>
      <c r="U361" s="66"/>
      <c r="V361" s="66"/>
      <c r="W361" s="66"/>
      <c r="X361" s="66"/>
      <c r="Y361" s="66"/>
      <c r="Z361" s="66"/>
    </row>
    <row r="362" ht="75.0" customHeight="1">
      <c r="A362" s="23" t="s">
        <v>4351</v>
      </c>
      <c r="B362" s="9" t="s">
        <v>2523</v>
      </c>
      <c r="C362" s="23"/>
      <c r="D362" s="23"/>
      <c r="E362" s="110"/>
      <c r="F362" s="100" t="s">
        <v>4371</v>
      </c>
      <c r="G362" s="101" t="s">
        <v>3210</v>
      </c>
      <c r="H362" s="9" t="s">
        <v>4372</v>
      </c>
      <c r="I362" s="102" t="s">
        <v>4373</v>
      </c>
      <c r="J362" s="104" t="s">
        <v>4374</v>
      </c>
      <c r="K362" s="66"/>
      <c r="L362" s="66"/>
      <c r="M362" s="66"/>
      <c r="N362" s="66"/>
      <c r="O362" s="66"/>
      <c r="P362" s="66"/>
      <c r="Q362" s="66"/>
      <c r="R362" s="66"/>
      <c r="S362" s="66"/>
      <c r="T362" s="66"/>
      <c r="U362" s="66"/>
      <c r="V362" s="66"/>
      <c r="W362" s="66"/>
      <c r="X362" s="66"/>
      <c r="Y362" s="66"/>
      <c r="Z362" s="66"/>
    </row>
    <row r="363" ht="75.0" customHeight="1">
      <c r="A363" s="23" t="s">
        <v>4351</v>
      </c>
      <c r="B363" s="9" t="s">
        <v>2523</v>
      </c>
      <c r="C363" s="23"/>
      <c r="D363" s="23"/>
      <c r="E363" s="110"/>
      <c r="F363" s="100" t="s">
        <v>4375</v>
      </c>
      <c r="G363" s="101" t="s">
        <v>3210</v>
      </c>
      <c r="H363" s="9" t="s">
        <v>4376</v>
      </c>
      <c r="I363" s="102" t="s">
        <v>4373</v>
      </c>
      <c r="J363" s="104" t="s">
        <v>4377</v>
      </c>
      <c r="K363" s="66"/>
      <c r="L363" s="66"/>
      <c r="M363" s="66"/>
      <c r="N363" s="66"/>
      <c r="O363" s="66"/>
      <c r="P363" s="66"/>
      <c r="Q363" s="66"/>
      <c r="R363" s="66"/>
      <c r="S363" s="66"/>
      <c r="T363" s="66"/>
      <c r="U363" s="66"/>
      <c r="V363" s="66"/>
      <c r="W363" s="66"/>
      <c r="X363" s="66"/>
      <c r="Y363" s="66"/>
      <c r="Z363" s="66"/>
    </row>
    <row r="364" ht="75.0" customHeight="1">
      <c r="A364" s="23" t="s">
        <v>4351</v>
      </c>
      <c r="B364" s="9" t="s">
        <v>2523</v>
      </c>
      <c r="C364" s="23"/>
      <c r="D364" s="23"/>
      <c r="E364" s="110"/>
      <c r="F364" s="100" t="s">
        <v>4378</v>
      </c>
      <c r="G364" s="101" t="s">
        <v>3210</v>
      </c>
      <c r="H364" s="9" t="s">
        <v>4379</v>
      </c>
      <c r="I364" s="102" t="s">
        <v>4373</v>
      </c>
      <c r="J364" s="104" t="s">
        <v>4380</v>
      </c>
      <c r="K364" s="66"/>
      <c r="L364" s="66"/>
      <c r="M364" s="66"/>
      <c r="N364" s="66"/>
      <c r="O364" s="66"/>
      <c r="P364" s="66"/>
      <c r="Q364" s="66"/>
      <c r="R364" s="66"/>
      <c r="S364" s="66"/>
      <c r="T364" s="66"/>
      <c r="U364" s="66"/>
      <c r="V364" s="66"/>
      <c r="W364" s="66"/>
      <c r="X364" s="66"/>
      <c r="Y364" s="66"/>
      <c r="Z364" s="66"/>
    </row>
    <row r="365" ht="75.0" customHeight="1">
      <c r="A365" s="23" t="s">
        <v>4351</v>
      </c>
      <c r="B365" s="9" t="s">
        <v>2523</v>
      </c>
      <c r="C365" s="23"/>
      <c r="D365" s="23"/>
      <c r="E365" s="110"/>
      <c r="F365" s="100" t="s">
        <v>4381</v>
      </c>
      <c r="G365" s="101" t="s">
        <v>3210</v>
      </c>
      <c r="H365" s="9" t="s">
        <v>4382</v>
      </c>
      <c r="I365" s="102" t="s">
        <v>4373</v>
      </c>
      <c r="J365" s="104" t="s">
        <v>4383</v>
      </c>
      <c r="K365" s="66"/>
      <c r="L365" s="66"/>
      <c r="M365" s="66"/>
      <c r="N365" s="66"/>
      <c r="O365" s="66"/>
      <c r="P365" s="66"/>
      <c r="Q365" s="66"/>
      <c r="R365" s="66"/>
      <c r="S365" s="66"/>
      <c r="T365" s="66"/>
      <c r="U365" s="66"/>
      <c r="V365" s="66"/>
      <c r="W365" s="66"/>
      <c r="X365" s="66"/>
      <c r="Y365" s="66"/>
      <c r="Z365" s="66"/>
    </row>
    <row r="366" ht="75.0" customHeight="1">
      <c r="A366" s="23" t="s">
        <v>4351</v>
      </c>
      <c r="B366" s="9" t="s">
        <v>2523</v>
      </c>
      <c r="C366" s="23"/>
      <c r="D366" s="23"/>
      <c r="E366" s="110"/>
      <c r="F366" s="100" t="s">
        <v>4384</v>
      </c>
      <c r="G366" s="101" t="s">
        <v>3210</v>
      </c>
      <c r="H366" s="9" t="s">
        <v>4385</v>
      </c>
      <c r="I366" s="102" t="s">
        <v>4373</v>
      </c>
      <c r="J366" s="104" t="s">
        <v>4386</v>
      </c>
      <c r="K366" s="66"/>
      <c r="L366" s="66"/>
      <c r="M366" s="66"/>
      <c r="N366" s="66"/>
      <c r="O366" s="66"/>
      <c r="P366" s="66"/>
      <c r="Q366" s="66"/>
      <c r="R366" s="66"/>
      <c r="S366" s="66"/>
      <c r="T366" s="66"/>
      <c r="U366" s="66"/>
      <c r="V366" s="66"/>
      <c r="W366" s="66"/>
      <c r="X366" s="66"/>
      <c r="Y366" s="66"/>
      <c r="Z366" s="66"/>
    </row>
    <row r="367" ht="75.0" customHeight="1">
      <c r="A367" s="23" t="s">
        <v>4351</v>
      </c>
      <c r="B367" s="9" t="s">
        <v>2523</v>
      </c>
      <c r="C367" s="23"/>
      <c r="D367" s="23"/>
      <c r="E367" s="110"/>
      <c r="F367" s="100" t="s">
        <v>4387</v>
      </c>
      <c r="G367" s="101" t="s">
        <v>3210</v>
      </c>
      <c r="H367" s="9" t="s">
        <v>4388</v>
      </c>
      <c r="I367" s="102" t="s">
        <v>4373</v>
      </c>
      <c r="J367" s="104" t="s">
        <v>4389</v>
      </c>
      <c r="K367" s="66"/>
      <c r="L367" s="66"/>
      <c r="M367" s="66"/>
      <c r="N367" s="66"/>
      <c r="O367" s="66"/>
      <c r="P367" s="66"/>
      <c r="Q367" s="66"/>
      <c r="R367" s="66"/>
      <c r="S367" s="66"/>
      <c r="T367" s="66"/>
      <c r="U367" s="66"/>
      <c r="V367" s="66"/>
      <c r="W367" s="66"/>
      <c r="X367" s="66"/>
      <c r="Y367" s="66"/>
      <c r="Z367" s="66"/>
    </row>
    <row r="368" ht="147.75" customHeight="1">
      <c r="A368" s="23" t="s">
        <v>4351</v>
      </c>
      <c r="B368" s="9" t="s">
        <v>2523</v>
      </c>
      <c r="C368" s="23"/>
      <c r="D368" s="23"/>
      <c r="E368" s="110"/>
      <c r="F368" s="100" t="s">
        <v>4359</v>
      </c>
      <c r="G368" s="101" t="s">
        <v>3210</v>
      </c>
      <c r="H368" s="9" t="s">
        <v>4390</v>
      </c>
      <c r="I368" s="102"/>
      <c r="J368" s="104" t="s">
        <v>4391</v>
      </c>
      <c r="K368" s="66"/>
      <c r="L368" s="66"/>
      <c r="M368" s="66"/>
      <c r="N368" s="66"/>
      <c r="O368" s="66"/>
      <c r="P368" s="66"/>
      <c r="Q368" s="66"/>
      <c r="R368" s="66"/>
      <c r="S368" s="66"/>
      <c r="T368" s="66"/>
      <c r="U368" s="66"/>
      <c r="V368" s="66"/>
      <c r="W368" s="66"/>
      <c r="X368" s="66"/>
      <c r="Y368" s="66"/>
      <c r="Z368" s="66"/>
    </row>
    <row r="369">
      <c r="A369" s="23" t="s">
        <v>4351</v>
      </c>
      <c r="B369" s="9" t="s">
        <v>2523</v>
      </c>
      <c r="C369" s="23"/>
      <c r="D369" s="23"/>
      <c r="E369" s="110"/>
      <c r="F369" s="100" t="s">
        <v>4362</v>
      </c>
      <c r="G369" s="101" t="s">
        <v>3210</v>
      </c>
      <c r="H369" s="9" t="s">
        <v>4392</v>
      </c>
      <c r="I369" s="66"/>
      <c r="J369" s="104" t="s">
        <v>4393</v>
      </c>
      <c r="K369" s="66"/>
      <c r="L369" s="66"/>
      <c r="M369" s="66"/>
      <c r="N369" s="66"/>
      <c r="O369" s="66"/>
      <c r="P369" s="66"/>
      <c r="Q369" s="66"/>
      <c r="R369" s="66"/>
      <c r="S369" s="66"/>
      <c r="T369" s="66"/>
      <c r="U369" s="66"/>
      <c r="V369" s="66"/>
      <c r="W369" s="66"/>
      <c r="X369" s="66"/>
      <c r="Y369" s="66"/>
      <c r="Z369" s="66"/>
    </row>
    <row r="370">
      <c r="A370" s="23" t="s">
        <v>4351</v>
      </c>
      <c r="B370" s="9" t="s">
        <v>2523</v>
      </c>
      <c r="C370" s="23"/>
      <c r="D370" s="23"/>
      <c r="E370" s="110"/>
      <c r="F370" s="100" t="s">
        <v>4394</v>
      </c>
      <c r="G370" s="101" t="s">
        <v>3210</v>
      </c>
      <c r="H370" s="9" t="s">
        <v>4395</v>
      </c>
      <c r="I370" s="66"/>
      <c r="J370" s="103" t="s">
        <v>4396</v>
      </c>
      <c r="K370" s="66"/>
      <c r="L370" s="66"/>
      <c r="M370" s="66"/>
      <c r="N370" s="66"/>
      <c r="O370" s="66"/>
      <c r="P370" s="66"/>
      <c r="Q370" s="66"/>
      <c r="R370" s="66"/>
      <c r="S370" s="66"/>
      <c r="T370" s="66"/>
      <c r="U370" s="66"/>
      <c r="V370" s="66"/>
      <c r="W370" s="66"/>
      <c r="X370" s="66"/>
      <c r="Y370" s="66"/>
      <c r="Z370" s="66"/>
    </row>
    <row r="371">
      <c r="A371" s="23" t="s">
        <v>4351</v>
      </c>
      <c r="B371" s="9" t="s">
        <v>2523</v>
      </c>
      <c r="C371" s="23"/>
      <c r="D371" s="23"/>
      <c r="E371" s="110"/>
      <c r="F371" s="100" t="s">
        <v>4368</v>
      </c>
      <c r="G371" s="101" t="s">
        <v>3210</v>
      </c>
      <c r="H371" s="9" t="s">
        <v>4397</v>
      </c>
      <c r="I371" s="66"/>
      <c r="J371" s="103" t="s">
        <v>4398</v>
      </c>
      <c r="K371" s="66"/>
      <c r="L371" s="66"/>
      <c r="M371" s="66"/>
      <c r="N371" s="66"/>
      <c r="O371" s="66"/>
      <c r="P371" s="66"/>
      <c r="Q371" s="66"/>
      <c r="R371" s="66"/>
      <c r="S371" s="66"/>
      <c r="T371" s="66"/>
      <c r="U371" s="66"/>
      <c r="V371" s="66"/>
      <c r="W371" s="66"/>
      <c r="X371" s="66"/>
      <c r="Y371" s="66"/>
      <c r="Z371" s="66"/>
    </row>
    <row r="372">
      <c r="A372" s="23" t="s">
        <v>4351</v>
      </c>
      <c r="B372" s="9" t="s">
        <v>2523</v>
      </c>
      <c r="C372" s="23"/>
      <c r="D372" s="23"/>
      <c r="E372" s="110"/>
      <c r="F372" s="100" t="s">
        <v>4399</v>
      </c>
      <c r="G372" s="101" t="s">
        <v>3210</v>
      </c>
      <c r="H372" s="9" t="s">
        <v>4400</v>
      </c>
      <c r="I372" s="66"/>
      <c r="J372" s="103" t="s">
        <v>4401</v>
      </c>
      <c r="K372" s="66"/>
      <c r="L372" s="66"/>
      <c r="M372" s="66"/>
      <c r="N372" s="66"/>
      <c r="O372" s="66"/>
      <c r="P372" s="66"/>
      <c r="Q372" s="66"/>
      <c r="R372" s="66"/>
      <c r="S372" s="66"/>
      <c r="T372" s="66"/>
      <c r="U372" s="66"/>
      <c r="V372" s="66"/>
      <c r="W372" s="66"/>
      <c r="X372" s="66"/>
      <c r="Y372" s="66"/>
      <c r="Z372" s="66"/>
    </row>
    <row r="373">
      <c r="A373" s="23" t="s">
        <v>4351</v>
      </c>
      <c r="B373" s="9" t="s">
        <v>2523</v>
      </c>
      <c r="C373" s="23"/>
      <c r="D373" s="23"/>
      <c r="E373" s="100"/>
      <c r="F373" s="100" t="s">
        <v>4402</v>
      </c>
      <c r="G373" s="101" t="s">
        <v>3210</v>
      </c>
      <c r="H373" s="9" t="s">
        <v>4403</v>
      </c>
      <c r="I373" s="66"/>
      <c r="J373" s="103" t="s">
        <v>4404</v>
      </c>
      <c r="K373" s="66"/>
      <c r="L373" s="66"/>
      <c r="M373" s="66"/>
      <c r="N373" s="66"/>
      <c r="O373" s="66"/>
      <c r="P373" s="66"/>
      <c r="Q373" s="66"/>
      <c r="R373" s="66"/>
      <c r="S373" s="66"/>
      <c r="T373" s="66"/>
      <c r="U373" s="66"/>
      <c r="V373" s="66"/>
      <c r="W373" s="66"/>
      <c r="X373" s="66"/>
      <c r="Y373" s="66"/>
      <c r="Z373" s="66"/>
    </row>
    <row r="374">
      <c r="A374" s="23" t="s">
        <v>4351</v>
      </c>
      <c r="B374" s="9" t="s">
        <v>2523</v>
      </c>
      <c r="C374" s="23"/>
      <c r="D374" s="23"/>
      <c r="E374" s="110"/>
      <c r="F374" s="100" t="s">
        <v>4405</v>
      </c>
      <c r="G374" s="101" t="s">
        <v>3210</v>
      </c>
      <c r="H374" s="9" t="s">
        <v>4406</v>
      </c>
      <c r="I374" s="66"/>
      <c r="J374" s="103" t="s">
        <v>4407</v>
      </c>
      <c r="K374" s="66"/>
      <c r="L374" s="66"/>
      <c r="M374" s="66"/>
      <c r="N374" s="66"/>
      <c r="O374" s="66"/>
      <c r="P374" s="66"/>
      <c r="Q374" s="66"/>
      <c r="R374" s="66"/>
      <c r="S374" s="66"/>
      <c r="T374" s="66"/>
      <c r="U374" s="66"/>
      <c r="V374" s="66"/>
      <c r="W374" s="66"/>
      <c r="X374" s="66"/>
      <c r="Y374" s="66"/>
      <c r="Z374" s="66"/>
    </row>
    <row r="375">
      <c r="A375" s="23" t="s">
        <v>4351</v>
      </c>
      <c r="B375" s="9" t="s">
        <v>2523</v>
      </c>
      <c r="C375" s="23"/>
      <c r="D375" s="23"/>
      <c r="E375" s="110"/>
      <c r="F375" s="100" t="s">
        <v>4408</v>
      </c>
      <c r="G375" s="101" t="s">
        <v>3210</v>
      </c>
      <c r="H375" s="9" t="s">
        <v>4409</v>
      </c>
      <c r="I375" s="66"/>
      <c r="J375" s="103" t="s">
        <v>4410</v>
      </c>
      <c r="K375" s="66"/>
      <c r="L375" s="66"/>
      <c r="M375" s="66"/>
      <c r="N375" s="66"/>
      <c r="O375" s="66"/>
      <c r="P375" s="66"/>
      <c r="Q375" s="66"/>
      <c r="R375" s="66"/>
      <c r="S375" s="66"/>
      <c r="T375" s="66"/>
      <c r="U375" s="66"/>
      <c r="V375" s="66"/>
      <c r="W375" s="66"/>
      <c r="X375" s="66"/>
      <c r="Y375" s="66"/>
      <c r="Z375" s="66"/>
    </row>
    <row r="376">
      <c r="A376" s="23" t="s">
        <v>4351</v>
      </c>
      <c r="B376" s="9" t="s">
        <v>2523</v>
      </c>
      <c r="C376" s="23"/>
      <c r="D376" s="23"/>
      <c r="E376" s="110"/>
      <c r="F376" s="100" t="s">
        <v>4411</v>
      </c>
      <c r="G376" s="101" t="s">
        <v>3210</v>
      </c>
      <c r="H376" s="9" t="s">
        <v>4412</v>
      </c>
      <c r="I376" s="66"/>
      <c r="J376" s="103" t="s">
        <v>4413</v>
      </c>
      <c r="K376" s="66"/>
      <c r="L376" s="66"/>
      <c r="M376" s="66"/>
      <c r="N376" s="66"/>
      <c r="O376" s="66"/>
      <c r="P376" s="66"/>
      <c r="Q376" s="66"/>
      <c r="R376" s="66"/>
      <c r="S376" s="66"/>
      <c r="T376" s="66"/>
      <c r="U376" s="66"/>
      <c r="V376" s="66"/>
      <c r="W376" s="66"/>
      <c r="X376" s="66"/>
      <c r="Y376" s="66"/>
      <c r="Z376" s="66"/>
    </row>
    <row r="377">
      <c r="A377" s="23" t="s">
        <v>4351</v>
      </c>
      <c r="B377" s="9" t="s">
        <v>2523</v>
      </c>
      <c r="C377" s="23"/>
      <c r="D377" s="23"/>
      <c r="E377" s="110"/>
      <c r="F377" s="100" t="s">
        <v>4414</v>
      </c>
      <c r="G377" s="101" t="s">
        <v>3210</v>
      </c>
      <c r="H377" s="9" t="s">
        <v>4415</v>
      </c>
      <c r="I377" s="66"/>
      <c r="J377" s="103" t="s">
        <v>4416</v>
      </c>
      <c r="K377" s="66"/>
      <c r="L377" s="66"/>
      <c r="M377" s="66"/>
      <c r="N377" s="66"/>
      <c r="O377" s="66"/>
      <c r="P377" s="66"/>
      <c r="Q377" s="66"/>
      <c r="R377" s="66"/>
      <c r="S377" s="66"/>
      <c r="T377" s="66"/>
      <c r="U377" s="66"/>
      <c r="V377" s="66"/>
      <c r="W377" s="66"/>
      <c r="X377" s="66"/>
      <c r="Y377" s="66"/>
      <c r="Z377" s="66"/>
    </row>
    <row r="378">
      <c r="A378" s="23" t="s">
        <v>4417</v>
      </c>
      <c r="B378" s="9" t="s">
        <v>2186</v>
      </c>
      <c r="C378" s="23"/>
      <c r="D378" s="66"/>
      <c r="E378" s="43"/>
      <c r="F378" s="132" t="s">
        <v>4418</v>
      </c>
      <c r="G378" s="101" t="s">
        <v>3210</v>
      </c>
      <c r="H378" s="9" t="s">
        <v>4419</v>
      </c>
      <c r="I378" s="66"/>
      <c r="J378" s="103" t="s">
        <v>4420</v>
      </c>
      <c r="K378" s="66"/>
      <c r="L378" s="66"/>
      <c r="M378" s="66"/>
      <c r="N378" s="66"/>
      <c r="O378" s="66"/>
      <c r="P378" s="66"/>
      <c r="Q378" s="66"/>
      <c r="R378" s="66"/>
      <c r="S378" s="66"/>
      <c r="T378" s="66"/>
      <c r="U378" s="66"/>
      <c r="V378" s="66"/>
      <c r="W378" s="66"/>
      <c r="X378" s="66"/>
      <c r="Y378" s="66"/>
      <c r="Z378" s="66"/>
    </row>
    <row r="379">
      <c r="A379" s="23" t="s">
        <v>4417</v>
      </c>
      <c r="B379" s="9" t="s">
        <v>2186</v>
      </c>
      <c r="C379" s="23"/>
      <c r="D379" s="66"/>
      <c r="E379" s="43"/>
      <c r="F379" s="123" t="s">
        <v>4421</v>
      </c>
      <c r="G379" s="101" t="s">
        <v>3210</v>
      </c>
      <c r="H379" s="9" t="s">
        <v>4422</v>
      </c>
      <c r="I379" s="23"/>
      <c r="J379" s="103" t="s">
        <v>4423</v>
      </c>
      <c r="K379" s="66"/>
      <c r="L379" s="66"/>
      <c r="M379" s="66"/>
      <c r="N379" s="66"/>
      <c r="O379" s="66"/>
      <c r="P379" s="66"/>
      <c r="Q379" s="66"/>
      <c r="R379" s="66"/>
      <c r="S379" s="66"/>
      <c r="T379" s="66"/>
      <c r="U379" s="66"/>
      <c r="V379" s="66"/>
      <c r="W379" s="66"/>
      <c r="X379" s="66"/>
      <c r="Y379" s="66"/>
      <c r="Z379" s="66"/>
    </row>
    <row r="380">
      <c r="A380" s="23" t="s">
        <v>4417</v>
      </c>
      <c r="B380" s="9" t="s">
        <v>2186</v>
      </c>
      <c r="C380" s="23"/>
      <c r="D380" s="66"/>
      <c r="E380" s="43"/>
      <c r="F380" s="133" t="s">
        <v>4424</v>
      </c>
      <c r="G380" s="101" t="s">
        <v>3210</v>
      </c>
      <c r="H380" s="9" t="s">
        <v>4425</v>
      </c>
      <c r="I380" s="55"/>
      <c r="J380" s="103" t="s">
        <v>4426</v>
      </c>
      <c r="K380" s="55"/>
      <c r="L380" s="66"/>
      <c r="M380" s="66"/>
      <c r="N380" s="66"/>
      <c r="O380" s="66"/>
      <c r="P380" s="66"/>
      <c r="Q380" s="66"/>
      <c r="R380" s="66"/>
      <c r="S380" s="66"/>
      <c r="T380" s="66"/>
      <c r="U380" s="66"/>
      <c r="V380" s="66"/>
      <c r="W380" s="66"/>
      <c r="X380" s="66"/>
      <c r="Y380" s="66"/>
      <c r="Z380" s="66"/>
    </row>
    <row r="381">
      <c r="A381" s="9" t="s">
        <v>4427</v>
      </c>
      <c r="B381" s="9" t="s">
        <v>2122</v>
      </c>
      <c r="C381" s="23"/>
      <c r="D381" s="66"/>
      <c r="E381" s="43"/>
      <c r="F381" s="123" t="s">
        <v>4428</v>
      </c>
      <c r="G381" s="101" t="s">
        <v>3210</v>
      </c>
      <c r="H381" s="9" t="s">
        <v>4429</v>
      </c>
      <c r="I381" s="66"/>
      <c r="J381" s="103" t="s">
        <v>4430</v>
      </c>
      <c r="K381" s="66"/>
      <c r="L381" s="66"/>
      <c r="M381" s="66"/>
      <c r="N381" s="66"/>
      <c r="O381" s="66"/>
      <c r="P381" s="66"/>
      <c r="Q381" s="66"/>
      <c r="R381" s="66"/>
      <c r="S381" s="66"/>
      <c r="T381" s="66"/>
      <c r="U381" s="66"/>
      <c r="V381" s="66"/>
      <c r="W381" s="66"/>
      <c r="X381" s="66"/>
      <c r="Y381" s="66"/>
      <c r="Z381" s="66"/>
    </row>
    <row r="382">
      <c r="A382" s="9" t="s">
        <v>4427</v>
      </c>
      <c r="B382" s="9" t="s">
        <v>2122</v>
      </c>
      <c r="C382" s="23"/>
      <c r="D382" s="66"/>
      <c r="E382" s="43"/>
      <c r="F382" s="123" t="s">
        <v>4431</v>
      </c>
      <c r="G382" s="101" t="s">
        <v>3210</v>
      </c>
      <c r="H382" s="9" t="s">
        <v>4432</v>
      </c>
      <c r="I382" s="66"/>
      <c r="J382" s="103" t="s">
        <v>4433</v>
      </c>
      <c r="K382" s="66"/>
      <c r="L382" s="66"/>
      <c r="M382" s="66"/>
      <c r="N382" s="66"/>
      <c r="O382" s="66"/>
      <c r="P382" s="66"/>
      <c r="Q382" s="66"/>
      <c r="R382" s="66"/>
      <c r="S382" s="66"/>
      <c r="T382" s="66"/>
      <c r="U382" s="66"/>
      <c r="V382" s="66"/>
      <c r="W382" s="66"/>
      <c r="X382" s="66"/>
      <c r="Y382" s="66"/>
      <c r="Z382" s="66"/>
    </row>
    <row r="383">
      <c r="A383" s="9" t="s">
        <v>4427</v>
      </c>
      <c r="B383" s="9" t="s">
        <v>2122</v>
      </c>
      <c r="C383" s="23"/>
      <c r="D383" s="66"/>
      <c r="E383" s="43"/>
      <c r="F383" s="123" t="s">
        <v>4434</v>
      </c>
      <c r="G383" s="101" t="s">
        <v>3210</v>
      </c>
      <c r="H383" s="9" t="s">
        <v>4435</v>
      </c>
      <c r="I383" s="66"/>
      <c r="J383" s="103" t="s">
        <v>4436</v>
      </c>
      <c r="K383" s="66"/>
      <c r="L383" s="66"/>
      <c r="M383" s="66"/>
      <c r="N383" s="66"/>
      <c r="O383" s="66"/>
      <c r="P383" s="66"/>
      <c r="Q383" s="66"/>
      <c r="R383" s="66"/>
      <c r="S383" s="66"/>
      <c r="T383" s="66"/>
      <c r="U383" s="66"/>
      <c r="V383" s="66"/>
      <c r="W383" s="66"/>
      <c r="X383" s="66"/>
      <c r="Y383" s="66"/>
      <c r="Z383" s="66"/>
    </row>
    <row r="384">
      <c r="A384" s="9" t="s">
        <v>4427</v>
      </c>
      <c r="B384" s="9" t="s">
        <v>2122</v>
      </c>
      <c r="C384" s="23"/>
      <c r="D384" s="66"/>
      <c r="E384" s="43"/>
      <c r="F384" s="109" t="s">
        <v>4437</v>
      </c>
      <c r="G384" s="101" t="s">
        <v>3210</v>
      </c>
      <c r="H384" s="9" t="s">
        <v>4438</v>
      </c>
      <c r="I384" s="66"/>
      <c r="J384" s="103" t="s">
        <v>4439</v>
      </c>
      <c r="K384" s="66"/>
      <c r="L384" s="66"/>
      <c r="M384" s="66"/>
      <c r="N384" s="66"/>
      <c r="O384" s="66"/>
      <c r="P384" s="66"/>
      <c r="Q384" s="66"/>
      <c r="R384" s="66"/>
      <c r="S384" s="66"/>
      <c r="T384" s="66"/>
      <c r="U384" s="66"/>
      <c r="V384" s="66"/>
      <c r="W384" s="66"/>
      <c r="X384" s="66"/>
      <c r="Y384" s="66"/>
      <c r="Z384" s="66"/>
    </row>
    <row r="385">
      <c r="A385" s="9" t="s">
        <v>4427</v>
      </c>
      <c r="B385" s="9" t="s">
        <v>2122</v>
      </c>
      <c r="C385" s="23"/>
      <c r="D385" s="66"/>
      <c r="E385" s="43"/>
      <c r="F385" s="109" t="s">
        <v>4440</v>
      </c>
      <c r="G385" s="101" t="s">
        <v>3210</v>
      </c>
      <c r="H385" s="9" t="s">
        <v>4441</v>
      </c>
      <c r="I385" s="66"/>
      <c r="J385" s="103" t="s">
        <v>4442</v>
      </c>
      <c r="K385" s="66"/>
      <c r="L385" s="66"/>
      <c r="M385" s="66"/>
      <c r="N385" s="66"/>
      <c r="O385" s="66"/>
      <c r="P385" s="66"/>
      <c r="Q385" s="66"/>
      <c r="R385" s="66"/>
      <c r="S385" s="66"/>
      <c r="T385" s="66"/>
      <c r="U385" s="66"/>
      <c r="V385" s="66"/>
      <c r="W385" s="66"/>
      <c r="X385" s="66"/>
      <c r="Y385" s="66"/>
      <c r="Z385" s="66"/>
    </row>
    <row r="386">
      <c r="A386" s="9" t="s">
        <v>4427</v>
      </c>
      <c r="B386" s="9" t="s">
        <v>2122</v>
      </c>
      <c r="C386" s="23"/>
      <c r="D386" s="66"/>
      <c r="E386" s="43"/>
      <c r="F386" s="134" t="s">
        <v>4443</v>
      </c>
      <c r="G386" s="101" t="s">
        <v>3210</v>
      </c>
      <c r="H386" s="9" t="s">
        <v>4444</v>
      </c>
      <c r="I386" s="66"/>
      <c r="J386" s="103" t="s">
        <v>4445</v>
      </c>
      <c r="K386" s="66"/>
      <c r="L386" s="66"/>
      <c r="M386" s="66"/>
      <c r="N386" s="66"/>
      <c r="O386" s="66"/>
      <c r="P386" s="66"/>
      <c r="Q386" s="66"/>
      <c r="R386" s="66"/>
      <c r="S386" s="66"/>
      <c r="T386" s="66"/>
      <c r="U386" s="66"/>
      <c r="V386" s="66"/>
      <c r="W386" s="66"/>
      <c r="X386" s="66"/>
      <c r="Y386" s="66"/>
      <c r="Z386" s="66"/>
    </row>
    <row r="387">
      <c r="A387" s="9" t="s">
        <v>4427</v>
      </c>
      <c r="B387" s="9" t="s">
        <v>2122</v>
      </c>
      <c r="C387" s="66"/>
      <c r="D387" s="66"/>
      <c r="E387" s="43"/>
      <c r="F387" s="134" t="s">
        <v>4446</v>
      </c>
      <c r="G387" s="101" t="s">
        <v>3210</v>
      </c>
      <c r="H387" s="9" t="s">
        <v>4447</v>
      </c>
      <c r="I387" s="66"/>
      <c r="J387" s="103" t="s">
        <v>4448</v>
      </c>
      <c r="K387" s="66"/>
      <c r="L387" s="66"/>
      <c r="M387" s="66"/>
      <c r="N387" s="66"/>
      <c r="O387" s="66"/>
      <c r="P387" s="66"/>
      <c r="Q387" s="66"/>
      <c r="R387" s="66"/>
      <c r="S387" s="66"/>
      <c r="T387" s="66"/>
      <c r="U387" s="66"/>
      <c r="V387" s="66"/>
      <c r="W387" s="66"/>
      <c r="X387" s="66"/>
      <c r="Y387" s="66"/>
      <c r="Z387" s="66"/>
    </row>
    <row r="388">
      <c r="A388" s="9" t="s">
        <v>4427</v>
      </c>
      <c r="B388" s="9" t="s">
        <v>2122</v>
      </c>
      <c r="C388" s="66"/>
      <c r="D388" s="66"/>
      <c r="E388" s="43"/>
      <c r="F388" s="135" t="s">
        <v>4449</v>
      </c>
      <c r="G388" s="101" t="s">
        <v>3210</v>
      </c>
      <c r="H388" s="9" t="s">
        <v>4450</v>
      </c>
      <c r="I388" s="66"/>
      <c r="J388" s="103" t="s">
        <v>4451</v>
      </c>
      <c r="K388" s="66"/>
      <c r="L388" s="66"/>
      <c r="M388" s="66"/>
      <c r="N388" s="66"/>
      <c r="O388" s="66"/>
      <c r="P388" s="66"/>
      <c r="Q388" s="66"/>
      <c r="R388" s="66"/>
      <c r="S388" s="66"/>
      <c r="T388" s="66"/>
      <c r="U388" s="66"/>
      <c r="V388" s="66"/>
      <c r="W388" s="66"/>
      <c r="X388" s="66"/>
      <c r="Y388" s="66"/>
      <c r="Z388" s="66"/>
    </row>
    <row r="389">
      <c r="A389" s="9" t="s">
        <v>4427</v>
      </c>
      <c r="B389" s="9" t="s">
        <v>2122</v>
      </c>
      <c r="C389" s="66"/>
      <c r="D389" s="66"/>
      <c r="E389" s="43"/>
      <c r="F389" s="134" t="s">
        <v>4452</v>
      </c>
      <c r="G389" s="101" t="s">
        <v>3210</v>
      </c>
      <c r="H389" s="9" t="s">
        <v>4453</v>
      </c>
      <c r="I389" s="66"/>
      <c r="J389" s="103" t="s">
        <v>4454</v>
      </c>
      <c r="K389" s="66"/>
      <c r="L389" s="66"/>
      <c r="M389" s="66"/>
      <c r="N389" s="66"/>
      <c r="O389" s="66"/>
      <c r="P389" s="66"/>
      <c r="Q389" s="66"/>
      <c r="R389" s="66"/>
      <c r="S389" s="66"/>
      <c r="T389" s="66"/>
      <c r="U389" s="66"/>
      <c r="V389" s="66"/>
      <c r="W389" s="66"/>
      <c r="X389" s="66"/>
      <c r="Y389" s="66"/>
      <c r="Z389" s="66"/>
    </row>
    <row r="390">
      <c r="A390" s="9" t="s">
        <v>4417</v>
      </c>
      <c r="B390" s="9" t="s">
        <v>2219</v>
      </c>
      <c r="C390" s="66"/>
      <c r="D390" s="66"/>
      <c r="E390" s="43"/>
      <c r="F390" s="128" t="s">
        <v>4455</v>
      </c>
      <c r="G390" s="101" t="s">
        <v>3210</v>
      </c>
      <c r="H390" s="9" t="s">
        <v>4456</v>
      </c>
      <c r="I390" s="66"/>
      <c r="J390" s="103" t="s">
        <v>4457</v>
      </c>
      <c r="K390" s="66"/>
      <c r="L390" s="66"/>
      <c r="M390" s="66"/>
      <c r="N390" s="66"/>
      <c r="O390" s="66"/>
      <c r="P390" s="66"/>
      <c r="Q390" s="66"/>
      <c r="R390" s="66"/>
      <c r="S390" s="66"/>
      <c r="T390" s="66"/>
      <c r="U390" s="66"/>
      <c r="V390" s="66"/>
      <c r="W390" s="66"/>
      <c r="X390" s="66"/>
      <c r="Y390" s="66"/>
      <c r="Z390" s="66"/>
    </row>
    <row r="391">
      <c r="A391" s="9" t="s">
        <v>4417</v>
      </c>
      <c r="B391" s="9" t="s">
        <v>2219</v>
      </c>
      <c r="C391" s="66"/>
      <c r="D391" s="66"/>
      <c r="E391" s="43"/>
      <c r="F391" s="136" t="s">
        <v>4458</v>
      </c>
      <c r="G391" s="101" t="s">
        <v>3210</v>
      </c>
      <c r="H391" s="9" t="s">
        <v>4459</v>
      </c>
      <c r="I391" s="66"/>
      <c r="J391" s="103" t="s">
        <v>4460</v>
      </c>
      <c r="K391" s="66"/>
      <c r="L391" s="66"/>
      <c r="M391" s="66"/>
      <c r="N391" s="66"/>
      <c r="O391" s="66"/>
      <c r="P391" s="66"/>
      <c r="Q391" s="66"/>
      <c r="R391" s="66"/>
      <c r="S391" s="66"/>
      <c r="T391" s="66"/>
      <c r="U391" s="66"/>
      <c r="V391" s="66"/>
      <c r="W391" s="66"/>
      <c r="X391" s="66"/>
      <c r="Y391" s="66"/>
      <c r="Z391" s="66"/>
    </row>
    <row r="392">
      <c r="A392" s="9" t="s">
        <v>4417</v>
      </c>
      <c r="B392" s="9" t="s">
        <v>2219</v>
      </c>
      <c r="C392" s="66"/>
      <c r="D392" s="66"/>
      <c r="E392" s="43"/>
      <c r="F392" s="128" t="s">
        <v>4461</v>
      </c>
      <c r="G392" s="101" t="s">
        <v>3210</v>
      </c>
      <c r="H392" s="9" t="s">
        <v>4462</v>
      </c>
      <c r="I392" s="66"/>
      <c r="J392" s="103" t="s">
        <v>4463</v>
      </c>
      <c r="K392" s="66"/>
      <c r="L392" s="66"/>
      <c r="M392" s="66"/>
      <c r="N392" s="66"/>
      <c r="O392" s="66"/>
      <c r="P392" s="66"/>
      <c r="Q392" s="66"/>
      <c r="R392" s="66"/>
      <c r="S392" s="66"/>
      <c r="T392" s="66"/>
      <c r="U392" s="66"/>
      <c r="V392" s="66"/>
      <c r="W392" s="66"/>
      <c r="X392" s="66"/>
      <c r="Y392" s="66"/>
      <c r="Z392" s="66"/>
    </row>
    <row r="393">
      <c r="A393" s="9" t="s">
        <v>4417</v>
      </c>
      <c r="B393" s="9" t="s">
        <v>2219</v>
      </c>
      <c r="C393" s="66"/>
      <c r="D393" s="66"/>
      <c r="E393" s="43"/>
      <c r="F393" s="128" t="s">
        <v>4464</v>
      </c>
      <c r="G393" s="101" t="s">
        <v>3210</v>
      </c>
      <c r="H393" s="9" t="s">
        <v>4465</v>
      </c>
      <c r="I393" s="66"/>
      <c r="J393" s="103" t="s">
        <v>4466</v>
      </c>
      <c r="K393" s="66"/>
      <c r="L393" s="66"/>
      <c r="M393" s="66"/>
      <c r="N393" s="66"/>
      <c r="O393" s="66"/>
      <c r="P393" s="66"/>
      <c r="Q393" s="66"/>
      <c r="R393" s="66"/>
      <c r="S393" s="66"/>
      <c r="T393" s="66"/>
      <c r="U393" s="66"/>
      <c r="V393" s="66"/>
      <c r="W393" s="66"/>
      <c r="X393" s="66"/>
      <c r="Y393" s="66"/>
      <c r="Z393" s="66"/>
    </row>
    <row r="394">
      <c r="A394" s="9" t="s">
        <v>4417</v>
      </c>
      <c r="B394" s="9" t="s">
        <v>2219</v>
      </c>
      <c r="C394" s="66"/>
      <c r="D394" s="66"/>
      <c r="E394" s="43"/>
      <c r="F394" s="128" t="s">
        <v>4467</v>
      </c>
      <c r="G394" s="101" t="s">
        <v>3210</v>
      </c>
      <c r="H394" s="9" t="s">
        <v>4468</v>
      </c>
      <c r="I394" s="66"/>
      <c r="J394" s="104" t="s">
        <v>4469</v>
      </c>
      <c r="K394" s="66"/>
      <c r="L394" s="66"/>
      <c r="M394" s="66"/>
      <c r="N394" s="66"/>
      <c r="O394" s="66"/>
      <c r="P394" s="66"/>
      <c r="Q394" s="66"/>
      <c r="R394" s="66"/>
      <c r="S394" s="66"/>
      <c r="T394" s="66"/>
      <c r="U394" s="66"/>
      <c r="V394" s="66"/>
      <c r="W394" s="66"/>
      <c r="X394" s="66"/>
      <c r="Y394" s="66"/>
      <c r="Z394" s="66"/>
    </row>
    <row r="395">
      <c r="A395" s="9" t="s">
        <v>4417</v>
      </c>
      <c r="B395" s="9" t="s">
        <v>2219</v>
      </c>
      <c r="C395" s="66"/>
      <c r="D395" s="66"/>
      <c r="E395" s="43"/>
      <c r="F395" s="128" t="s">
        <v>4470</v>
      </c>
      <c r="G395" s="101" t="s">
        <v>3210</v>
      </c>
      <c r="H395" s="9" t="s">
        <v>4471</v>
      </c>
      <c r="I395" s="66"/>
      <c r="J395" s="103" t="s">
        <v>4472</v>
      </c>
      <c r="K395" s="66"/>
      <c r="L395" s="66"/>
      <c r="M395" s="66"/>
      <c r="N395" s="66"/>
      <c r="O395" s="66"/>
      <c r="P395" s="66"/>
      <c r="Q395" s="66"/>
      <c r="R395" s="66"/>
      <c r="S395" s="66"/>
      <c r="T395" s="66"/>
      <c r="U395" s="66"/>
      <c r="V395" s="66"/>
      <c r="W395" s="66"/>
      <c r="X395" s="66"/>
      <c r="Y395" s="66"/>
      <c r="Z395" s="66"/>
    </row>
    <row r="396">
      <c r="A396" s="9" t="s">
        <v>4417</v>
      </c>
      <c r="B396" s="9" t="s">
        <v>2219</v>
      </c>
      <c r="C396" s="66"/>
      <c r="D396" s="66"/>
      <c r="E396" s="43"/>
      <c r="F396" s="128" t="s">
        <v>4473</v>
      </c>
      <c r="G396" s="101" t="s">
        <v>3210</v>
      </c>
      <c r="H396" s="9" t="s">
        <v>4474</v>
      </c>
      <c r="I396" s="66"/>
      <c r="J396" s="104" t="s">
        <v>4475</v>
      </c>
      <c r="K396" s="66"/>
      <c r="L396" s="66"/>
      <c r="M396" s="66"/>
      <c r="N396" s="66"/>
      <c r="O396" s="66"/>
      <c r="P396" s="66"/>
      <c r="Q396" s="66"/>
      <c r="R396" s="66"/>
      <c r="S396" s="66"/>
      <c r="T396" s="66"/>
      <c r="U396" s="66"/>
      <c r="V396" s="66"/>
      <c r="W396" s="66"/>
      <c r="X396" s="66"/>
      <c r="Y396" s="66"/>
      <c r="Z396" s="66"/>
    </row>
    <row r="397">
      <c r="A397" s="9" t="s">
        <v>4417</v>
      </c>
      <c r="B397" s="9" t="s">
        <v>2219</v>
      </c>
      <c r="C397" s="66"/>
      <c r="D397" s="66"/>
      <c r="E397" s="43"/>
      <c r="F397" s="128" t="s">
        <v>4476</v>
      </c>
      <c r="G397" s="101" t="s">
        <v>3210</v>
      </c>
      <c r="H397" s="9" t="s">
        <v>4477</v>
      </c>
      <c r="I397" s="66"/>
      <c r="J397" s="103" t="s">
        <v>4478</v>
      </c>
      <c r="K397" s="66"/>
      <c r="L397" s="66"/>
      <c r="M397" s="66"/>
      <c r="N397" s="66"/>
      <c r="O397" s="66"/>
      <c r="P397" s="66"/>
      <c r="Q397" s="66"/>
      <c r="R397" s="66"/>
      <c r="S397" s="66"/>
      <c r="T397" s="66"/>
      <c r="U397" s="66"/>
      <c r="V397" s="66"/>
      <c r="W397" s="66"/>
      <c r="X397" s="66"/>
      <c r="Y397" s="66"/>
      <c r="Z397" s="66"/>
    </row>
    <row r="398">
      <c r="A398" s="9" t="s">
        <v>4417</v>
      </c>
      <c r="B398" s="9" t="s">
        <v>2219</v>
      </c>
      <c r="C398" s="66"/>
      <c r="D398" s="66"/>
      <c r="E398" s="43"/>
      <c r="F398" s="136" t="s">
        <v>4479</v>
      </c>
      <c r="G398" s="101" t="s">
        <v>3210</v>
      </c>
      <c r="H398" s="9" t="s">
        <v>4480</v>
      </c>
      <c r="I398" s="66"/>
      <c r="J398" s="104" t="s">
        <v>4481</v>
      </c>
      <c r="K398" s="66"/>
      <c r="L398" s="66"/>
      <c r="M398" s="66"/>
      <c r="N398" s="66"/>
      <c r="O398" s="66"/>
      <c r="P398" s="66"/>
      <c r="Q398" s="66"/>
      <c r="R398" s="66"/>
      <c r="S398" s="66"/>
      <c r="T398" s="66"/>
      <c r="U398" s="66"/>
      <c r="V398" s="66"/>
      <c r="W398" s="66"/>
      <c r="X398" s="66"/>
      <c r="Y398" s="66"/>
      <c r="Z398" s="66"/>
    </row>
    <row r="399">
      <c r="A399" s="9" t="s">
        <v>4417</v>
      </c>
      <c r="B399" s="9" t="s">
        <v>2219</v>
      </c>
      <c r="C399" s="66"/>
      <c r="D399" s="66"/>
      <c r="E399" s="43"/>
      <c r="F399" s="136" t="s">
        <v>4479</v>
      </c>
      <c r="G399" s="101" t="s">
        <v>3210</v>
      </c>
      <c r="H399" s="9" t="s">
        <v>4482</v>
      </c>
      <c r="I399" s="66"/>
      <c r="J399" s="104" t="s">
        <v>4483</v>
      </c>
      <c r="K399" s="66"/>
      <c r="L399" s="66"/>
      <c r="M399" s="66"/>
      <c r="N399" s="66"/>
      <c r="O399" s="66"/>
      <c r="P399" s="66"/>
      <c r="Q399" s="66"/>
      <c r="R399" s="66"/>
      <c r="S399" s="66"/>
      <c r="T399" s="66"/>
      <c r="U399" s="66"/>
      <c r="V399" s="66"/>
      <c r="W399" s="66"/>
      <c r="X399" s="66"/>
      <c r="Y399" s="66"/>
      <c r="Z399" s="66"/>
    </row>
    <row r="400">
      <c r="A400" s="9" t="s">
        <v>4417</v>
      </c>
      <c r="B400" s="9" t="s">
        <v>2219</v>
      </c>
      <c r="C400" s="66"/>
      <c r="D400" s="66"/>
      <c r="E400" s="43"/>
      <c r="F400" s="137" t="s">
        <v>4484</v>
      </c>
      <c r="G400" s="101" t="s">
        <v>3210</v>
      </c>
      <c r="H400" s="9" t="s">
        <v>4485</v>
      </c>
      <c r="I400" s="64" t="s">
        <v>4486</v>
      </c>
      <c r="J400" s="104" t="s">
        <v>4487</v>
      </c>
      <c r="K400" s="66"/>
      <c r="L400" s="66"/>
      <c r="M400" s="66"/>
      <c r="N400" s="66"/>
      <c r="O400" s="66"/>
      <c r="P400" s="66"/>
      <c r="Q400" s="66"/>
      <c r="R400" s="66"/>
      <c r="S400" s="66"/>
      <c r="T400" s="66"/>
      <c r="U400" s="66"/>
      <c r="V400" s="66"/>
      <c r="W400" s="66"/>
      <c r="X400" s="66"/>
      <c r="Y400" s="66"/>
      <c r="Z400" s="66"/>
    </row>
    <row r="401">
      <c r="A401" s="9" t="s">
        <v>4417</v>
      </c>
      <c r="B401" s="9" t="s">
        <v>2219</v>
      </c>
      <c r="C401" s="66"/>
      <c r="D401" s="66"/>
      <c r="E401" s="43"/>
      <c r="F401" s="137" t="s">
        <v>4484</v>
      </c>
      <c r="G401" s="101" t="s">
        <v>3210</v>
      </c>
      <c r="H401" s="9" t="s">
        <v>4488</v>
      </c>
      <c r="I401" s="102"/>
      <c r="J401" s="104" t="s">
        <v>4489</v>
      </c>
      <c r="K401" s="66"/>
      <c r="L401" s="66"/>
      <c r="M401" s="66"/>
      <c r="N401" s="66"/>
      <c r="O401" s="66"/>
      <c r="P401" s="66"/>
      <c r="Q401" s="66"/>
      <c r="R401" s="66"/>
      <c r="S401" s="66"/>
      <c r="T401" s="66"/>
      <c r="U401" s="66"/>
      <c r="V401" s="66"/>
      <c r="W401" s="66"/>
      <c r="X401" s="66"/>
      <c r="Y401" s="66"/>
      <c r="Z401" s="66"/>
    </row>
    <row r="402">
      <c r="A402" s="9" t="s">
        <v>4490</v>
      </c>
      <c r="B402" s="9" t="s">
        <v>3087</v>
      </c>
      <c r="C402" s="66"/>
      <c r="D402" s="66"/>
      <c r="E402" s="9" t="s">
        <v>4491</v>
      </c>
      <c r="F402" s="100" t="s">
        <v>4492</v>
      </c>
      <c r="G402" s="101" t="s">
        <v>3210</v>
      </c>
      <c r="H402" s="9" t="s">
        <v>4493</v>
      </c>
      <c r="I402" s="66"/>
      <c r="J402" s="104" t="s">
        <v>4494</v>
      </c>
      <c r="K402" s="66"/>
      <c r="L402" s="66"/>
      <c r="M402" s="66"/>
      <c r="N402" s="66"/>
      <c r="O402" s="66"/>
      <c r="P402" s="66"/>
      <c r="Q402" s="66"/>
      <c r="R402" s="66"/>
      <c r="S402" s="66"/>
      <c r="T402" s="66"/>
      <c r="U402" s="66"/>
      <c r="V402" s="66"/>
      <c r="W402" s="66"/>
      <c r="X402" s="66"/>
      <c r="Y402" s="66"/>
      <c r="Z402" s="66"/>
    </row>
    <row r="403">
      <c r="A403" s="9" t="s">
        <v>4490</v>
      </c>
      <c r="B403" s="9" t="s">
        <v>3087</v>
      </c>
      <c r="C403" s="66"/>
      <c r="D403" s="66"/>
      <c r="E403" s="9" t="s">
        <v>4491</v>
      </c>
      <c r="F403" s="100" t="s">
        <v>4495</v>
      </c>
      <c r="G403" s="101" t="s">
        <v>3210</v>
      </c>
      <c r="H403" s="9" t="s">
        <v>4496</v>
      </c>
      <c r="I403" s="66"/>
      <c r="J403" s="104" t="s">
        <v>4497</v>
      </c>
      <c r="K403" s="66"/>
      <c r="L403" s="66"/>
      <c r="M403" s="66"/>
      <c r="N403" s="66"/>
      <c r="O403" s="66"/>
      <c r="P403" s="66"/>
      <c r="Q403" s="66"/>
      <c r="R403" s="66"/>
      <c r="S403" s="66"/>
      <c r="T403" s="66"/>
      <c r="U403" s="66"/>
      <c r="V403" s="66"/>
      <c r="W403" s="66"/>
      <c r="X403" s="66"/>
      <c r="Y403" s="66"/>
      <c r="Z403" s="66"/>
    </row>
    <row r="404">
      <c r="A404" s="9" t="s">
        <v>4490</v>
      </c>
      <c r="B404" s="9" t="s">
        <v>3087</v>
      </c>
      <c r="C404" s="66"/>
      <c r="D404" s="66"/>
      <c r="E404" s="9" t="s">
        <v>4491</v>
      </c>
      <c r="F404" s="100" t="s">
        <v>4498</v>
      </c>
      <c r="G404" s="101" t="s">
        <v>3210</v>
      </c>
      <c r="H404" s="9" t="s">
        <v>4499</v>
      </c>
      <c r="I404" s="66"/>
      <c r="J404" s="104" t="s">
        <v>4500</v>
      </c>
      <c r="K404" s="66"/>
      <c r="L404" s="66"/>
      <c r="M404" s="66"/>
      <c r="N404" s="66"/>
      <c r="O404" s="66"/>
      <c r="P404" s="66"/>
      <c r="Q404" s="66"/>
      <c r="R404" s="66"/>
      <c r="S404" s="66"/>
      <c r="T404" s="66"/>
      <c r="U404" s="66"/>
      <c r="V404" s="66"/>
      <c r="W404" s="66"/>
      <c r="X404" s="66"/>
      <c r="Y404" s="66"/>
      <c r="Z404" s="66"/>
    </row>
    <row r="405">
      <c r="A405" s="9" t="s">
        <v>4490</v>
      </c>
      <c r="B405" s="9" t="s">
        <v>3087</v>
      </c>
      <c r="C405" s="66"/>
      <c r="D405" s="66"/>
      <c r="E405" s="9" t="s">
        <v>4491</v>
      </c>
      <c r="F405" s="100" t="s">
        <v>4501</v>
      </c>
      <c r="G405" s="101" t="s">
        <v>3210</v>
      </c>
      <c r="H405" s="9" t="s">
        <v>4502</v>
      </c>
      <c r="I405" s="66"/>
      <c r="J405" s="138" t="s">
        <v>4503</v>
      </c>
      <c r="K405" s="66"/>
      <c r="L405" s="66"/>
      <c r="M405" s="66"/>
      <c r="N405" s="66"/>
      <c r="O405" s="66"/>
      <c r="P405" s="66"/>
      <c r="Q405" s="66"/>
      <c r="R405" s="66"/>
      <c r="S405" s="66"/>
      <c r="T405" s="66"/>
      <c r="U405" s="66"/>
      <c r="V405" s="66"/>
      <c r="W405" s="66"/>
      <c r="X405" s="66"/>
      <c r="Y405" s="66"/>
      <c r="Z405" s="66"/>
    </row>
    <row r="406">
      <c r="A406" s="9" t="s">
        <v>4490</v>
      </c>
      <c r="B406" s="9" t="s">
        <v>3087</v>
      </c>
      <c r="C406" s="66"/>
      <c r="D406" s="66"/>
      <c r="E406" s="9" t="s">
        <v>4491</v>
      </c>
      <c r="F406" s="100" t="s">
        <v>4504</v>
      </c>
      <c r="G406" s="101" t="s">
        <v>3210</v>
      </c>
      <c r="H406" s="9" t="s">
        <v>4505</v>
      </c>
      <c r="I406" s="66"/>
      <c r="J406" s="103" t="s">
        <v>4506</v>
      </c>
      <c r="K406" s="66"/>
      <c r="L406" s="66"/>
      <c r="M406" s="66"/>
      <c r="N406" s="66"/>
      <c r="O406" s="66"/>
      <c r="P406" s="66"/>
      <c r="Q406" s="66"/>
      <c r="R406" s="66"/>
      <c r="S406" s="66"/>
      <c r="T406" s="66"/>
      <c r="U406" s="66"/>
      <c r="V406" s="66"/>
      <c r="W406" s="66"/>
      <c r="X406" s="66"/>
      <c r="Y406" s="66"/>
      <c r="Z406" s="66"/>
    </row>
    <row r="407">
      <c r="A407" s="9" t="s">
        <v>4490</v>
      </c>
      <c r="B407" s="9" t="s">
        <v>3087</v>
      </c>
      <c r="C407" s="66"/>
      <c r="D407" s="66"/>
      <c r="E407" s="9" t="s">
        <v>4491</v>
      </c>
      <c r="F407" s="100" t="s">
        <v>4507</v>
      </c>
      <c r="G407" s="101" t="s">
        <v>3210</v>
      </c>
      <c r="H407" s="9" t="s">
        <v>4508</v>
      </c>
      <c r="I407" s="66"/>
      <c r="J407" s="104" t="s">
        <v>4509</v>
      </c>
      <c r="K407" s="66"/>
      <c r="L407" s="66"/>
      <c r="M407" s="66"/>
      <c r="N407" s="66"/>
      <c r="O407" s="66"/>
      <c r="P407" s="66"/>
      <c r="Q407" s="66"/>
      <c r="R407" s="66"/>
      <c r="S407" s="66"/>
      <c r="T407" s="66"/>
      <c r="U407" s="66"/>
      <c r="V407" s="66"/>
      <c r="W407" s="66"/>
      <c r="X407" s="66"/>
      <c r="Y407" s="66"/>
      <c r="Z407" s="66"/>
    </row>
    <row r="408">
      <c r="A408" s="9" t="s">
        <v>4490</v>
      </c>
      <c r="B408" s="9" t="s">
        <v>3087</v>
      </c>
      <c r="C408" s="66"/>
      <c r="D408" s="66"/>
      <c r="E408" s="9" t="s">
        <v>4491</v>
      </c>
      <c r="F408" s="100" t="s">
        <v>4510</v>
      </c>
      <c r="G408" s="101" t="s">
        <v>3210</v>
      </c>
      <c r="H408" s="9" t="s">
        <v>4511</v>
      </c>
      <c r="I408" s="66"/>
      <c r="J408" s="103" t="s">
        <v>4512</v>
      </c>
      <c r="K408" s="66"/>
      <c r="L408" s="66"/>
      <c r="M408" s="66"/>
      <c r="N408" s="66"/>
      <c r="O408" s="66"/>
      <c r="P408" s="66"/>
      <c r="Q408" s="66"/>
      <c r="R408" s="66"/>
      <c r="S408" s="66"/>
      <c r="T408" s="66"/>
      <c r="U408" s="66"/>
      <c r="V408" s="66"/>
      <c r="W408" s="66"/>
      <c r="X408" s="66"/>
      <c r="Y408" s="66"/>
      <c r="Z408" s="66"/>
    </row>
    <row r="409">
      <c r="A409" s="9" t="s">
        <v>4513</v>
      </c>
      <c r="B409" s="9" t="s">
        <v>4514</v>
      </c>
      <c r="C409" s="66"/>
      <c r="D409" s="66"/>
      <c r="E409" s="43"/>
      <c r="F409" s="123" t="s">
        <v>4515</v>
      </c>
      <c r="G409" s="101" t="s">
        <v>3210</v>
      </c>
      <c r="H409" s="9" t="s">
        <v>4516</v>
      </c>
      <c r="I409" s="66"/>
      <c r="J409" s="104" t="s">
        <v>4517</v>
      </c>
      <c r="K409" s="66"/>
      <c r="L409" s="66"/>
      <c r="M409" s="66"/>
      <c r="N409" s="66"/>
      <c r="O409" s="66"/>
      <c r="P409" s="66"/>
      <c r="Q409" s="66"/>
      <c r="R409" s="66"/>
      <c r="S409" s="66"/>
      <c r="T409" s="66"/>
      <c r="U409" s="66"/>
      <c r="V409" s="66"/>
      <c r="W409" s="66"/>
      <c r="X409" s="66"/>
      <c r="Y409" s="66"/>
      <c r="Z409" s="66"/>
    </row>
    <row r="410">
      <c r="A410" s="9" t="s">
        <v>4513</v>
      </c>
      <c r="B410" s="9" t="s">
        <v>4514</v>
      </c>
      <c r="C410" s="66"/>
      <c r="D410" s="66"/>
      <c r="E410" s="43"/>
      <c r="F410" s="123" t="s">
        <v>4515</v>
      </c>
      <c r="G410" s="101" t="s">
        <v>3210</v>
      </c>
      <c r="H410" s="9" t="s">
        <v>4518</v>
      </c>
      <c r="I410" s="66"/>
      <c r="J410" s="104" t="s">
        <v>4519</v>
      </c>
      <c r="K410" s="66"/>
      <c r="L410" s="66"/>
      <c r="M410" s="66"/>
      <c r="N410" s="66"/>
      <c r="O410" s="66"/>
      <c r="P410" s="66"/>
      <c r="Q410" s="66"/>
      <c r="R410" s="66"/>
      <c r="S410" s="66"/>
      <c r="T410" s="66"/>
      <c r="U410" s="66"/>
      <c r="V410" s="66"/>
      <c r="W410" s="66"/>
      <c r="X410" s="66"/>
      <c r="Y410" s="66"/>
      <c r="Z410" s="66"/>
    </row>
    <row r="411">
      <c r="A411" s="9" t="s">
        <v>4513</v>
      </c>
      <c r="B411" s="9" t="s">
        <v>4514</v>
      </c>
      <c r="C411" s="66"/>
      <c r="D411" s="66"/>
      <c r="E411" s="43"/>
      <c r="F411" s="123" t="s">
        <v>4515</v>
      </c>
      <c r="G411" s="101" t="s">
        <v>3210</v>
      </c>
      <c r="H411" s="9" t="s">
        <v>4520</v>
      </c>
      <c r="I411" s="66"/>
      <c r="J411" s="138" t="s">
        <v>4521</v>
      </c>
      <c r="K411" s="66"/>
      <c r="L411" s="66"/>
      <c r="M411" s="66"/>
      <c r="N411" s="66"/>
      <c r="O411" s="66"/>
      <c r="P411" s="66"/>
      <c r="Q411" s="66"/>
      <c r="R411" s="66"/>
      <c r="S411" s="66"/>
      <c r="T411" s="66"/>
      <c r="U411" s="66"/>
      <c r="V411" s="66"/>
      <c r="W411" s="66"/>
      <c r="X411" s="66"/>
      <c r="Y411" s="66"/>
      <c r="Z411" s="66"/>
    </row>
    <row r="412">
      <c r="A412" s="9" t="s">
        <v>4513</v>
      </c>
      <c r="B412" s="9" t="s">
        <v>4514</v>
      </c>
      <c r="C412" s="66"/>
      <c r="D412" s="66"/>
      <c r="E412" s="43"/>
      <c r="F412" s="123" t="s">
        <v>4515</v>
      </c>
      <c r="G412" s="101" t="s">
        <v>3210</v>
      </c>
      <c r="H412" s="9" t="s">
        <v>4522</v>
      </c>
      <c r="I412" s="66"/>
      <c r="J412" s="104" t="s">
        <v>4523</v>
      </c>
      <c r="K412" s="66"/>
      <c r="L412" s="66"/>
      <c r="M412" s="66"/>
      <c r="N412" s="66"/>
      <c r="O412" s="66"/>
      <c r="P412" s="66"/>
      <c r="Q412" s="66"/>
      <c r="R412" s="66"/>
      <c r="S412" s="66"/>
      <c r="T412" s="66"/>
      <c r="U412" s="66"/>
      <c r="V412" s="66"/>
      <c r="W412" s="66"/>
      <c r="X412" s="66"/>
      <c r="Y412" s="66"/>
      <c r="Z412" s="66"/>
    </row>
    <row r="413">
      <c r="A413" s="9" t="s">
        <v>4513</v>
      </c>
      <c r="B413" s="9" t="s">
        <v>4514</v>
      </c>
      <c r="C413" s="66"/>
      <c r="D413" s="66"/>
      <c r="E413" s="43"/>
      <c r="F413" s="123" t="s">
        <v>4515</v>
      </c>
      <c r="G413" s="101" t="s">
        <v>3210</v>
      </c>
      <c r="H413" s="9" t="s">
        <v>4524</v>
      </c>
      <c r="I413" s="66"/>
      <c r="J413" s="104" t="s">
        <v>4525</v>
      </c>
      <c r="K413" s="66"/>
      <c r="L413" s="66"/>
      <c r="M413" s="66"/>
      <c r="N413" s="66"/>
      <c r="O413" s="66"/>
      <c r="P413" s="66"/>
      <c r="Q413" s="66"/>
      <c r="R413" s="66"/>
      <c r="S413" s="66"/>
      <c r="T413" s="66"/>
      <c r="U413" s="66"/>
      <c r="V413" s="66"/>
      <c r="W413" s="66"/>
      <c r="X413" s="66"/>
      <c r="Y413" s="66"/>
      <c r="Z413" s="66"/>
    </row>
    <row r="414">
      <c r="A414" s="9" t="s">
        <v>4513</v>
      </c>
      <c r="B414" s="9" t="s">
        <v>4514</v>
      </c>
      <c r="C414" s="66"/>
      <c r="D414" s="66"/>
      <c r="E414" s="43"/>
      <c r="F414" s="123" t="s">
        <v>4515</v>
      </c>
      <c r="G414" s="101" t="s">
        <v>3210</v>
      </c>
      <c r="H414" s="9" t="s">
        <v>4526</v>
      </c>
      <c r="I414" s="66"/>
      <c r="J414" s="104" t="s">
        <v>4527</v>
      </c>
      <c r="K414" s="66"/>
      <c r="L414" s="66"/>
      <c r="M414" s="66"/>
      <c r="N414" s="66"/>
      <c r="O414" s="66"/>
      <c r="P414" s="66"/>
      <c r="Q414" s="66"/>
      <c r="R414" s="66"/>
      <c r="S414" s="66"/>
      <c r="T414" s="66"/>
      <c r="U414" s="66"/>
      <c r="V414" s="66"/>
      <c r="W414" s="66"/>
      <c r="X414" s="66"/>
      <c r="Y414" s="66"/>
      <c r="Z414" s="66"/>
    </row>
    <row r="415">
      <c r="A415" s="9" t="s">
        <v>4528</v>
      </c>
      <c r="B415" s="9" t="s">
        <v>4514</v>
      </c>
      <c r="C415" s="66"/>
      <c r="D415" s="66"/>
      <c r="E415" s="43"/>
      <c r="F415" s="123" t="s">
        <v>4529</v>
      </c>
      <c r="G415" s="101" t="s">
        <v>3210</v>
      </c>
      <c r="H415" s="9" t="s">
        <v>4530</v>
      </c>
      <c r="I415" s="23" t="s">
        <v>4531</v>
      </c>
      <c r="J415" s="104" t="s">
        <v>4532</v>
      </c>
      <c r="K415" s="66"/>
      <c r="L415" s="66"/>
      <c r="M415" s="66"/>
      <c r="N415" s="66"/>
      <c r="O415" s="66"/>
      <c r="P415" s="66"/>
      <c r="Q415" s="66"/>
      <c r="R415" s="66"/>
      <c r="S415" s="66"/>
      <c r="T415" s="66"/>
      <c r="U415" s="66"/>
      <c r="V415" s="66"/>
      <c r="W415" s="66"/>
      <c r="X415" s="66"/>
      <c r="Y415" s="66"/>
      <c r="Z415" s="66"/>
    </row>
    <row r="416">
      <c r="A416" s="9" t="s">
        <v>4528</v>
      </c>
      <c r="B416" s="9" t="s">
        <v>4514</v>
      </c>
      <c r="C416" s="66"/>
      <c r="D416" s="66"/>
      <c r="E416" s="43"/>
      <c r="F416" s="123" t="s">
        <v>4529</v>
      </c>
      <c r="G416" s="101" t="s">
        <v>3210</v>
      </c>
      <c r="H416" s="9" t="s">
        <v>4533</v>
      </c>
      <c r="I416" s="23"/>
      <c r="J416" s="104" t="s">
        <v>4534</v>
      </c>
      <c r="K416" s="66"/>
      <c r="L416" s="66"/>
      <c r="M416" s="66"/>
      <c r="N416" s="66"/>
      <c r="O416" s="66"/>
      <c r="P416" s="66"/>
      <c r="Q416" s="66"/>
      <c r="R416" s="66"/>
      <c r="S416" s="66"/>
      <c r="T416" s="66"/>
      <c r="U416" s="66"/>
      <c r="V416" s="66"/>
      <c r="W416" s="66"/>
      <c r="X416" s="66"/>
      <c r="Y416" s="66"/>
      <c r="Z416" s="66"/>
    </row>
    <row r="417">
      <c r="A417" s="9" t="s">
        <v>4528</v>
      </c>
      <c r="B417" s="9" t="s">
        <v>4514</v>
      </c>
      <c r="C417" s="66"/>
      <c r="D417" s="66"/>
      <c r="E417" s="43"/>
      <c r="F417" s="123" t="s">
        <v>4529</v>
      </c>
      <c r="G417" s="101" t="s">
        <v>3210</v>
      </c>
      <c r="H417" s="9" t="s">
        <v>4535</v>
      </c>
      <c r="I417" s="23"/>
      <c r="J417" s="104" t="s">
        <v>4536</v>
      </c>
      <c r="K417" s="66"/>
      <c r="L417" s="66"/>
      <c r="M417" s="66"/>
      <c r="N417" s="66"/>
      <c r="O417" s="66"/>
      <c r="P417" s="66"/>
      <c r="Q417" s="66"/>
      <c r="R417" s="66"/>
      <c r="S417" s="66"/>
      <c r="T417" s="66"/>
      <c r="U417" s="66"/>
      <c r="V417" s="66"/>
      <c r="W417" s="66"/>
      <c r="X417" s="66"/>
      <c r="Y417" s="66"/>
      <c r="Z417" s="66"/>
    </row>
    <row r="418">
      <c r="A418" s="9" t="s">
        <v>4528</v>
      </c>
      <c r="B418" s="9" t="s">
        <v>4514</v>
      </c>
      <c r="C418" s="66"/>
      <c r="D418" s="66"/>
      <c r="E418" s="43"/>
      <c r="F418" s="123" t="s">
        <v>4529</v>
      </c>
      <c r="G418" s="101" t="s">
        <v>3210</v>
      </c>
      <c r="H418" s="9" t="s">
        <v>4537</v>
      </c>
      <c r="I418" s="23"/>
      <c r="J418" s="103" t="s">
        <v>4538</v>
      </c>
      <c r="K418" s="66"/>
      <c r="L418" s="66"/>
      <c r="M418" s="66"/>
      <c r="N418" s="66"/>
      <c r="O418" s="66"/>
      <c r="P418" s="66"/>
      <c r="Q418" s="66"/>
      <c r="R418" s="66"/>
      <c r="S418" s="66"/>
      <c r="T418" s="66"/>
      <c r="U418" s="66"/>
      <c r="V418" s="66"/>
      <c r="W418" s="66"/>
      <c r="X418" s="66"/>
      <c r="Y418" s="66"/>
      <c r="Z418" s="66"/>
    </row>
    <row r="419">
      <c r="A419" s="9" t="s">
        <v>4528</v>
      </c>
      <c r="B419" s="9" t="s">
        <v>4514</v>
      </c>
      <c r="C419" s="66"/>
      <c r="D419" s="66"/>
      <c r="E419" s="43"/>
      <c r="F419" s="123" t="s">
        <v>4529</v>
      </c>
      <c r="G419" s="101" t="s">
        <v>3210</v>
      </c>
      <c r="H419" s="9" t="s">
        <v>4539</v>
      </c>
      <c r="I419" s="23"/>
      <c r="J419" s="103" t="s">
        <v>4540</v>
      </c>
      <c r="K419" s="66"/>
      <c r="L419" s="66"/>
      <c r="M419" s="66"/>
      <c r="N419" s="66"/>
      <c r="O419" s="66"/>
      <c r="P419" s="66"/>
      <c r="Q419" s="66"/>
      <c r="R419" s="66"/>
      <c r="S419" s="66"/>
      <c r="T419" s="66"/>
      <c r="U419" s="66"/>
      <c r="V419" s="66"/>
      <c r="W419" s="66"/>
      <c r="X419" s="66"/>
      <c r="Y419" s="66"/>
      <c r="Z419" s="66"/>
    </row>
    <row r="420">
      <c r="A420" s="9" t="s">
        <v>4528</v>
      </c>
      <c r="B420" s="9" t="s">
        <v>4514</v>
      </c>
      <c r="C420" s="66"/>
      <c r="D420" s="66"/>
      <c r="E420" s="43"/>
      <c r="F420" s="123" t="s">
        <v>4529</v>
      </c>
      <c r="G420" s="101" t="s">
        <v>3210</v>
      </c>
      <c r="H420" s="9" t="s">
        <v>4541</v>
      </c>
      <c r="I420" s="23"/>
      <c r="J420" s="103" t="s">
        <v>4542</v>
      </c>
      <c r="K420" s="66"/>
      <c r="L420" s="66"/>
      <c r="M420" s="66"/>
      <c r="N420" s="66"/>
      <c r="O420" s="66"/>
      <c r="P420" s="66"/>
      <c r="Q420" s="66"/>
      <c r="R420" s="66"/>
      <c r="S420" s="66"/>
      <c r="T420" s="66"/>
      <c r="U420" s="66"/>
      <c r="V420" s="66"/>
      <c r="W420" s="66"/>
      <c r="X420" s="66"/>
      <c r="Y420" s="66"/>
      <c r="Z420" s="66"/>
    </row>
    <row r="421">
      <c r="A421" s="9" t="s">
        <v>4543</v>
      </c>
      <c r="B421" s="9" t="s">
        <v>4514</v>
      </c>
      <c r="C421" s="66"/>
      <c r="D421" s="66"/>
      <c r="E421" s="43"/>
      <c r="F421" s="123" t="s">
        <v>4544</v>
      </c>
      <c r="G421" s="101" t="s">
        <v>3210</v>
      </c>
      <c r="H421" s="9" t="s">
        <v>4545</v>
      </c>
      <c r="I421" s="23" t="s">
        <v>4531</v>
      </c>
      <c r="J421" s="104" t="s">
        <v>4546</v>
      </c>
      <c r="K421" s="66"/>
      <c r="L421" s="66"/>
      <c r="M421" s="66"/>
      <c r="N421" s="66"/>
      <c r="O421" s="66"/>
      <c r="P421" s="66"/>
      <c r="Q421" s="66"/>
      <c r="R421" s="66"/>
      <c r="S421" s="66"/>
      <c r="T421" s="66"/>
      <c r="U421" s="66"/>
      <c r="V421" s="66"/>
      <c r="W421" s="66"/>
      <c r="X421" s="66"/>
      <c r="Y421" s="66"/>
      <c r="Z421" s="66"/>
    </row>
    <row r="422">
      <c r="A422" s="9" t="s">
        <v>4543</v>
      </c>
      <c r="B422" s="9" t="s">
        <v>4514</v>
      </c>
      <c r="C422" s="66"/>
      <c r="D422" s="66"/>
      <c r="E422" s="43"/>
      <c r="F422" s="123" t="s">
        <v>4544</v>
      </c>
      <c r="G422" s="101" t="s">
        <v>3210</v>
      </c>
      <c r="H422" s="9" t="s">
        <v>4547</v>
      </c>
      <c r="I422" s="66"/>
      <c r="J422" s="103" t="s">
        <v>4548</v>
      </c>
      <c r="K422" s="66"/>
      <c r="L422" s="66"/>
      <c r="M422" s="66"/>
      <c r="N422" s="66"/>
      <c r="O422" s="66"/>
      <c r="P422" s="66"/>
      <c r="Q422" s="66"/>
      <c r="R422" s="66"/>
      <c r="S422" s="66"/>
      <c r="T422" s="66"/>
      <c r="U422" s="66"/>
      <c r="V422" s="66"/>
      <c r="W422" s="66"/>
      <c r="X422" s="66"/>
      <c r="Y422" s="66"/>
      <c r="Z422" s="66"/>
    </row>
    <row r="423">
      <c r="A423" s="9" t="s">
        <v>4543</v>
      </c>
      <c r="B423" s="9" t="s">
        <v>4514</v>
      </c>
      <c r="C423" s="66"/>
      <c r="D423" s="66"/>
      <c r="E423" s="43"/>
      <c r="F423" s="123" t="s">
        <v>4544</v>
      </c>
      <c r="G423" s="101" t="s">
        <v>3210</v>
      </c>
      <c r="H423" s="9" t="s">
        <v>4549</v>
      </c>
      <c r="I423" s="66"/>
      <c r="J423" s="103" t="s">
        <v>4550</v>
      </c>
      <c r="K423" s="66"/>
      <c r="L423" s="66"/>
      <c r="M423" s="66"/>
      <c r="N423" s="66"/>
      <c r="O423" s="66"/>
      <c r="P423" s="66"/>
      <c r="Q423" s="66"/>
      <c r="R423" s="66"/>
      <c r="S423" s="66"/>
      <c r="T423" s="66"/>
      <c r="U423" s="66"/>
      <c r="V423" s="66"/>
      <c r="W423" s="66"/>
      <c r="X423" s="66"/>
      <c r="Y423" s="66"/>
      <c r="Z423" s="66"/>
    </row>
    <row r="424">
      <c r="A424" s="9" t="s">
        <v>4543</v>
      </c>
      <c r="B424" s="9" t="s">
        <v>4514</v>
      </c>
      <c r="C424" s="66"/>
      <c r="D424" s="66"/>
      <c r="E424" s="43"/>
      <c r="F424" s="123" t="s">
        <v>4544</v>
      </c>
      <c r="G424" s="101" t="s">
        <v>3210</v>
      </c>
      <c r="H424" s="9" t="s">
        <v>4551</v>
      </c>
      <c r="I424" s="66"/>
      <c r="J424" s="104" t="s">
        <v>4552</v>
      </c>
      <c r="K424" s="66"/>
      <c r="L424" s="66"/>
      <c r="M424" s="66"/>
      <c r="N424" s="66"/>
      <c r="O424" s="66"/>
      <c r="P424" s="66"/>
      <c r="Q424" s="66"/>
      <c r="R424" s="66"/>
      <c r="S424" s="66"/>
      <c r="T424" s="66"/>
      <c r="U424" s="66"/>
      <c r="V424" s="66"/>
      <c r="W424" s="66"/>
      <c r="X424" s="66"/>
      <c r="Y424" s="66"/>
      <c r="Z424" s="66"/>
    </row>
    <row r="425">
      <c r="A425" s="9" t="s">
        <v>4543</v>
      </c>
      <c r="B425" s="9" t="s">
        <v>4514</v>
      </c>
      <c r="C425" s="66"/>
      <c r="D425" s="66"/>
      <c r="E425" s="43"/>
      <c r="F425" s="123" t="s">
        <v>4544</v>
      </c>
      <c r="G425" s="101" t="s">
        <v>3210</v>
      </c>
      <c r="H425" s="9" t="s">
        <v>4553</v>
      </c>
      <c r="I425" s="66"/>
      <c r="J425" s="103" t="s">
        <v>4554</v>
      </c>
      <c r="K425" s="66"/>
      <c r="L425" s="66"/>
      <c r="M425" s="66"/>
      <c r="N425" s="66"/>
      <c r="O425" s="66"/>
      <c r="P425" s="66"/>
      <c r="Q425" s="66"/>
      <c r="R425" s="66"/>
      <c r="S425" s="66"/>
      <c r="T425" s="66"/>
      <c r="U425" s="66"/>
      <c r="V425" s="66"/>
      <c r="W425" s="66"/>
      <c r="X425" s="66"/>
      <c r="Y425" s="66"/>
      <c r="Z425" s="66"/>
    </row>
    <row r="426">
      <c r="A426" s="9" t="s">
        <v>4543</v>
      </c>
      <c r="B426" s="9" t="s">
        <v>4514</v>
      </c>
      <c r="C426" s="66"/>
      <c r="D426" s="66"/>
      <c r="E426" s="43"/>
      <c r="F426" s="123" t="s">
        <v>4544</v>
      </c>
      <c r="G426" s="101" t="s">
        <v>3210</v>
      </c>
      <c r="H426" s="9" t="s">
        <v>4555</v>
      </c>
      <c r="I426" s="66"/>
      <c r="J426" s="103" t="s">
        <v>4556</v>
      </c>
      <c r="K426" s="66"/>
      <c r="L426" s="66"/>
      <c r="M426" s="66"/>
      <c r="N426" s="66"/>
      <c r="O426" s="66"/>
      <c r="P426" s="66"/>
      <c r="Q426" s="66"/>
      <c r="R426" s="66"/>
      <c r="S426" s="66"/>
      <c r="T426" s="66"/>
      <c r="U426" s="66"/>
      <c r="V426" s="66"/>
      <c r="W426" s="66"/>
      <c r="X426" s="66"/>
      <c r="Y426" s="66"/>
      <c r="Z426" s="66"/>
    </row>
    <row r="427">
      <c r="A427" s="9" t="s">
        <v>4557</v>
      </c>
      <c r="B427" s="9" t="s">
        <v>4558</v>
      </c>
      <c r="C427" s="66"/>
      <c r="D427" s="66"/>
      <c r="E427" s="43"/>
      <c r="F427" s="23" t="s">
        <v>4559</v>
      </c>
      <c r="G427" s="101" t="s">
        <v>3210</v>
      </c>
      <c r="H427" s="9" t="s">
        <v>4560</v>
      </c>
      <c r="I427" s="66"/>
      <c r="J427" s="103" t="s">
        <v>4561</v>
      </c>
      <c r="K427" s="66"/>
      <c r="L427" s="66"/>
      <c r="M427" s="66"/>
      <c r="N427" s="66"/>
      <c r="O427" s="66"/>
      <c r="P427" s="66"/>
      <c r="Q427" s="66"/>
      <c r="R427" s="66"/>
      <c r="S427" s="66"/>
      <c r="T427" s="66"/>
      <c r="U427" s="66"/>
      <c r="V427" s="66"/>
      <c r="W427" s="66"/>
      <c r="X427" s="66"/>
      <c r="Y427" s="66"/>
      <c r="Z427" s="66"/>
    </row>
    <row r="428">
      <c r="A428" s="9" t="s">
        <v>4562</v>
      </c>
      <c r="B428" s="9" t="s">
        <v>4558</v>
      </c>
      <c r="C428" s="66"/>
      <c r="D428" s="66"/>
      <c r="E428" s="43"/>
      <c r="F428" s="23" t="s">
        <v>4563</v>
      </c>
      <c r="G428" s="101" t="s">
        <v>3210</v>
      </c>
      <c r="H428" s="9" t="s">
        <v>4564</v>
      </c>
      <c r="I428" s="66"/>
      <c r="J428" s="103" t="s">
        <v>4565</v>
      </c>
      <c r="K428" s="66"/>
      <c r="L428" s="66"/>
      <c r="M428" s="66"/>
      <c r="N428" s="66"/>
      <c r="O428" s="66"/>
      <c r="P428" s="66"/>
      <c r="Q428" s="66"/>
      <c r="R428" s="66"/>
      <c r="S428" s="66"/>
      <c r="T428" s="66"/>
      <c r="U428" s="66"/>
      <c r="V428" s="66"/>
      <c r="W428" s="66"/>
      <c r="X428" s="66"/>
      <c r="Y428" s="66"/>
      <c r="Z428" s="66"/>
    </row>
    <row r="429">
      <c r="A429" s="9" t="s">
        <v>4566</v>
      </c>
      <c r="B429" s="9" t="s">
        <v>4558</v>
      </c>
      <c r="C429" s="66"/>
      <c r="D429" s="66"/>
      <c r="E429" s="43"/>
      <c r="F429" s="23" t="s">
        <v>4567</v>
      </c>
      <c r="G429" s="101" t="s">
        <v>3210</v>
      </c>
      <c r="H429" s="9" t="s">
        <v>4568</v>
      </c>
      <c r="I429" s="66"/>
      <c r="J429" s="103" t="s">
        <v>4569</v>
      </c>
      <c r="K429" s="66"/>
      <c r="L429" s="66"/>
      <c r="M429" s="66"/>
      <c r="N429" s="66"/>
      <c r="O429" s="66"/>
      <c r="P429" s="66"/>
      <c r="Q429" s="66"/>
      <c r="R429" s="66"/>
      <c r="S429" s="66"/>
      <c r="T429" s="66"/>
      <c r="U429" s="66"/>
      <c r="V429" s="66"/>
      <c r="W429" s="66"/>
      <c r="X429" s="66"/>
      <c r="Y429" s="66"/>
      <c r="Z429" s="66"/>
    </row>
    <row r="430">
      <c r="A430" s="9" t="s">
        <v>4570</v>
      </c>
      <c r="B430" s="9" t="s">
        <v>4571</v>
      </c>
      <c r="C430" s="66"/>
      <c r="D430" s="66"/>
      <c r="E430" s="43"/>
      <c r="F430" s="100" t="s">
        <v>4572</v>
      </c>
      <c r="G430" s="101" t="s">
        <v>3210</v>
      </c>
      <c r="H430" s="9" t="s">
        <v>4573</v>
      </c>
      <c r="I430" s="66"/>
      <c r="J430" s="103" t="s">
        <v>4574</v>
      </c>
      <c r="K430" s="66"/>
      <c r="L430" s="66"/>
      <c r="M430" s="66"/>
      <c r="N430" s="66"/>
      <c r="O430" s="66"/>
      <c r="P430" s="66"/>
      <c r="Q430" s="66"/>
      <c r="R430" s="66"/>
      <c r="S430" s="66"/>
      <c r="T430" s="66"/>
      <c r="U430" s="66"/>
      <c r="V430" s="66"/>
      <c r="W430" s="66"/>
      <c r="X430" s="66"/>
      <c r="Y430" s="66"/>
      <c r="Z430" s="66"/>
    </row>
    <row r="431">
      <c r="A431" s="9" t="s">
        <v>4575</v>
      </c>
      <c r="B431" s="9" t="s">
        <v>4571</v>
      </c>
      <c r="C431" s="66"/>
      <c r="D431" s="66"/>
      <c r="E431" s="43"/>
      <c r="F431" s="100" t="s">
        <v>4572</v>
      </c>
      <c r="G431" s="101" t="s">
        <v>3210</v>
      </c>
      <c r="H431" s="9" t="s">
        <v>4576</v>
      </c>
      <c r="I431" s="66"/>
      <c r="J431" s="103" t="s">
        <v>4577</v>
      </c>
      <c r="K431" s="66"/>
      <c r="L431" s="66"/>
      <c r="M431" s="66"/>
      <c r="N431" s="66"/>
      <c r="O431" s="66"/>
      <c r="P431" s="66"/>
      <c r="Q431" s="66"/>
      <c r="R431" s="66"/>
      <c r="S431" s="66"/>
      <c r="T431" s="66"/>
      <c r="U431" s="66"/>
      <c r="V431" s="66"/>
      <c r="W431" s="66"/>
      <c r="X431" s="66"/>
      <c r="Y431" s="66"/>
      <c r="Z431" s="66"/>
    </row>
    <row r="432">
      <c r="A432" s="9" t="s">
        <v>4578</v>
      </c>
      <c r="B432" s="9" t="s">
        <v>4571</v>
      </c>
      <c r="C432" s="66"/>
      <c r="D432" s="66"/>
      <c r="E432" s="43"/>
      <c r="F432" s="100" t="s">
        <v>4572</v>
      </c>
      <c r="G432" s="101" t="s">
        <v>3210</v>
      </c>
      <c r="H432" s="9" t="s">
        <v>4579</v>
      </c>
      <c r="I432" s="66"/>
      <c r="J432" s="103" t="s">
        <v>4580</v>
      </c>
      <c r="K432" s="66"/>
      <c r="L432" s="66"/>
      <c r="M432" s="66"/>
      <c r="N432" s="66"/>
      <c r="O432" s="66"/>
      <c r="P432" s="66"/>
      <c r="Q432" s="66"/>
      <c r="R432" s="66"/>
      <c r="S432" s="66"/>
      <c r="T432" s="66"/>
      <c r="U432" s="66"/>
      <c r="V432" s="66"/>
      <c r="W432" s="66"/>
      <c r="X432" s="66"/>
      <c r="Y432" s="66"/>
      <c r="Z432" s="66"/>
    </row>
    <row r="433">
      <c r="A433" s="9" t="s">
        <v>4581</v>
      </c>
      <c r="B433" s="9" t="s">
        <v>4571</v>
      </c>
      <c r="C433" s="66"/>
      <c r="D433" s="66"/>
      <c r="E433" s="43"/>
      <c r="F433" s="100" t="s">
        <v>4572</v>
      </c>
      <c r="G433" s="101" t="s">
        <v>3210</v>
      </c>
      <c r="H433" s="9" t="s">
        <v>4582</v>
      </c>
      <c r="I433" s="66"/>
      <c r="J433" s="103" t="s">
        <v>4583</v>
      </c>
      <c r="K433" s="66"/>
      <c r="L433" s="66"/>
      <c r="M433" s="66"/>
      <c r="N433" s="66"/>
      <c r="O433" s="66"/>
      <c r="P433" s="66"/>
      <c r="Q433" s="66"/>
      <c r="R433" s="66"/>
      <c r="S433" s="66"/>
      <c r="T433" s="66"/>
      <c r="U433" s="66"/>
      <c r="V433" s="66"/>
      <c r="W433" s="66"/>
      <c r="X433" s="66"/>
      <c r="Y433" s="66"/>
      <c r="Z433" s="66"/>
    </row>
    <row r="434">
      <c r="A434" s="9" t="s">
        <v>4584</v>
      </c>
      <c r="B434" s="9" t="s">
        <v>4571</v>
      </c>
      <c r="C434" s="66"/>
      <c r="D434" s="66"/>
      <c r="E434" s="43"/>
      <c r="F434" s="100" t="s">
        <v>4572</v>
      </c>
      <c r="G434" s="101" t="s">
        <v>3210</v>
      </c>
      <c r="H434" s="9" t="s">
        <v>4585</v>
      </c>
      <c r="I434" s="64" t="s">
        <v>4586</v>
      </c>
      <c r="J434" s="103" t="s">
        <v>4587</v>
      </c>
      <c r="K434" s="66"/>
      <c r="L434" s="66"/>
      <c r="M434" s="66"/>
      <c r="N434" s="66"/>
      <c r="O434" s="66"/>
      <c r="P434" s="66"/>
      <c r="Q434" s="66"/>
      <c r="R434" s="66"/>
      <c r="S434" s="66"/>
      <c r="T434" s="66"/>
      <c r="U434" s="66"/>
      <c r="V434" s="66"/>
      <c r="W434" s="66"/>
      <c r="X434" s="66"/>
      <c r="Y434" s="66"/>
      <c r="Z434" s="66"/>
    </row>
    <row r="435">
      <c r="A435" s="9" t="s">
        <v>4588</v>
      </c>
      <c r="B435" s="9" t="s">
        <v>4571</v>
      </c>
      <c r="C435" s="66"/>
      <c r="D435" s="66"/>
      <c r="E435" s="43"/>
      <c r="F435" s="100" t="s">
        <v>4572</v>
      </c>
      <c r="G435" s="101" t="s">
        <v>3210</v>
      </c>
      <c r="H435" s="9" t="s">
        <v>4589</v>
      </c>
      <c r="I435" s="66"/>
      <c r="J435" s="103" t="s">
        <v>4590</v>
      </c>
      <c r="K435" s="66"/>
      <c r="L435" s="66"/>
      <c r="M435" s="66"/>
      <c r="N435" s="66"/>
      <c r="O435" s="66"/>
      <c r="P435" s="66"/>
      <c r="Q435" s="66"/>
      <c r="R435" s="66"/>
      <c r="S435" s="66"/>
      <c r="T435" s="66"/>
      <c r="U435" s="66"/>
      <c r="V435" s="66"/>
      <c r="W435" s="66"/>
      <c r="X435" s="66"/>
      <c r="Y435" s="66"/>
      <c r="Z435" s="66"/>
    </row>
    <row r="436">
      <c r="A436" s="9" t="s">
        <v>4591</v>
      </c>
      <c r="B436" s="9" t="s">
        <v>4571</v>
      </c>
      <c r="C436" s="66"/>
      <c r="D436" s="66"/>
      <c r="E436" s="43"/>
      <c r="F436" s="100" t="s">
        <v>4572</v>
      </c>
      <c r="G436" s="101" t="s">
        <v>3210</v>
      </c>
      <c r="H436" s="9" t="s">
        <v>4592</v>
      </c>
      <c r="I436" s="23" t="s">
        <v>4593</v>
      </c>
      <c r="J436" s="103" t="s">
        <v>4594</v>
      </c>
      <c r="K436" s="66"/>
      <c r="L436" s="66"/>
      <c r="M436" s="66"/>
      <c r="N436" s="66"/>
      <c r="O436" s="66"/>
      <c r="P436" s="66"/>
      <c r="Q436" s="66"/>
      <c r="R436" s="66"/>
      <c r="S436" s="66"/>
      <c r="T436" s="66"/>
      <c r="U436" s="66"/>
      <c r="V436" s="66"/>
      <c r="W436" s="66"/>
      <c r="X436" s="66"/>
      <c r="Y436" s="66"/>
      <c r="Z436" s="66"/>
    </row>
    <row r="437">
      <c r="A437" s="9" t="s">
        <v>4595</v>
      </c>
      <c r="B437" s="9" t="s">
        <v>4571</v>
      </c>
      <c r="C437" s="66"/>
      <c r="D437" s="66"/>
      <c r="E437" s="43"/>
      <c r="F437" s="100" t="s">
        <v>4572</v>
      </c>
      <c r="G437" s="101" t="s">
        <v>3210</v>
      </c>
      <c r="H437" s="9" t="s">
        <v>4596</v>
      </c>
      <c r="I437" s="66"/>
      <c r="J437" s="103" t="s">
        <v>4597</v>
      </c>
      <c r="K437" s="66"/>
      <c r="L437" s="66"/>
      <c r="M437" s="66"/>
      <c r="N437" s="66"/>
      <c r="O437" s="66"/>
      <c r="P437" s="66"/>
      <c r="Q437" s="66"/>
      <c r="R437" s="66"/>
      <c r="S437" s="66"/>
      <c r="T437" s="66"/>
      <c r="U437" s="66"/>
      <c r="V437" s="66"/>
      <c r="W437" s="66"/>
      <c r="X437" s="66"/>
      <c r="Y437" s="66"/>
      <c r="Z437" s="66"/>
    </row>
    <row r="438">
      <c r="A438" s="24" t="s">
        <v>4331</v>
      </c>
      <c r="B438" s="9" t="s">
        <v>4571</v>
      </c>
      <c r="C438" s="66"/>
      <c r="D438" s="66"/>
      <c r="E438" s="43" t="s">
        <v>4598</v>
      </c>
      <c r="F438" s="139" t="s">
        <v>4572</v>
      </c>
      <c r="G438" s="101" t="s">
        <v>3210</v>
      </c>
      <c r="H438" s="9" t="s">
        <v>4599</v>
      </c>
      <c r="I438" s="66"/>
      <c r="J438" s="103" t="s">
        <v>4600</v>
      </c>
      <c r="K438" s="66"/>
      <c r="L438" s="66"/>
      <c r="M438" s="66"/>
      <c r="N438" s="66"/>
      <c r="O438" s="66"/>
      <c r="P438" s="66"/>
      <c r="Q438" s="66"/>
      <c r="R438" s="66"/>
      <c r="S438" s="66"/>
      <c r="T438" s="66"/>
      <c r="U438" s="66"/>
      <c r="V438" s="66"/>
      <c r="W438" s="66"/>
      <c r="X438" s="66"/>
      <c r="Y438" s="66"/>
      <c r="Z438" s="66"/>
    </row>
    <row r="439">
      <c r="A439" s="24" t="s">
        <v>4601</v>
      </c>
      <c r="B439" s="9" t="s">
        <v>4571</v>
      </c>
      <c r="C439" s="66"/>
      <c r="D439" s="66"/>
      <c r="E439" s="43" t="s">
        <v>4602</v>
      </c>
      <c r="F439" s="139" t="s">
        <v>4572</v>
      </c>
      <c r="G439" s="101" t="s">
        <v>3210</v>
      </c>
      <c r="H439" s="9" t="s">
        <v>4603</v>
      </c>
      <c r="I439" s="66"/>
      <c r="J439" s="103" t="s">
        <v>4604</v>
      </c>
      <c r="K439" s="66"/>
      <c r="L439" s="66"/>
      <c r="M439" s="66"/>
      <c r="N439" s="66"/>
      <c r="O439" s="66"/>
      <c r="P439" s="66"/>
      <c r="Q439" s="66"/>
      <c r="R439" s="66"/>
      <c r="S439" s="66"/>
      <c r="T439" s="66"/>
      <c r="U439" s="66"/>
      <c r="V439" s="66"/>
      <c r="W439" s="66"/>
      <c r="X439" s="66"/>
      <c r="Y439" s="66"/>
      <c r="Z439" s="66"/>
    </row>
    <row r="440">
      <c r="A440" s="24" t="s">
        <v>4501</v>
      </c>
      <c r="B440" s="9" t="s">
        <v>4571</v>
      </c>
      <c r="C440" s="66"/>
      <c r="D440" s="66"/>
      <c r="E440" s="43" t="s">
        <v>4605</v>
      </c>
      <c r="F440" s="139" t="s">
        <v>4572</v>
      </c>
      <c r="G440" s="101" t="s">
        <v>3210</v>
      </c>
      <c r="H440" s="9" t="s">
        <v>4606</v>
      </c>
      <c r="I440" s="66"/>
      <c r="J440" s="103" t="s">
        <v>4607</v>
      </c>
      <c r="K440" s="66"/>
      <c r="L440" s="66"/>
      <c r="M440" s="66"/>
      <c r="N440" s="66"/>
      <c r="O440" s="66"/>
      <c r="P440" s="66"/>
      <c r="Q440" s="66"/>
      <c r="R440" s="66"/>
      <c r="S440" s="66"/>
      <c r="T440" s="66"/>
      <c r="U440" s="66"/>
      <c r="V440" s="66"/>
      <c r="W440" s="66"/>
      <c r="X440" s="66"/>
      <c r="Y440" s="66"/>
      <c r="Z440" s="66"/>
    </row>
    <row r="441">
      <c r="A441" s="24" t="s">
        <v>4608</v>
      </c>
      <c r="B441" s="9" t="s">
        <v>4571</v>
      </c>
      <c r="C441" s="66"/>
      <c r="D441" s="66"/>
      <c r="E441" s="43" t="s">
        <v>4609</v>
      </c>
      <c r="F441" s="139" t="s">
        <v>4572</v>
      </c>
      <c r="G441" s="101" t="s">
        <v>3210</v>
      </c>
      <c r="H441" s="9" t="s">
        <v>4610</v>
      </c>
      <c r="I441" s="66"/>
      <c r="J441" s="103" t="s">
        <v>4611</v>
      </c>
      <c r="K441" s="66"/>
      <c r="L441" s="66"/>
      <c r="M441" s="66"/>
      <c r="N441" s="66"/>
      <c r="O441" s="66"/>
      <c r="P441" s="66"/>
      <c r="Q441" s="66"/>
      <c r="R441" s="66"/>
      <c r="S441" s="66"/>
      <c r="T441" s="66"/>
      <c r="U441" s="66"/>
      <c r="V441" s="66"/>
      <c r="W441" s="66"/>
      <c r="X441" s="66"/>
      <c r="Y441" s="66"/>
      <c r="Z441" s="66"/>
    </row>
    <row r="442">
      <c r="A442" s="9" t="s">
        <v>4612</v>
      </c>
      <c r="B442" s="9" t="s">
        <v>4613</v>
      </c>
      <c r="C442" s="66"/>
      <c r="D442" s="66"/>
      <c r="E442" s="43"/>
      <c r="F442" s="123" t="s">
        <v>4614</v>
      </c>
      <c r="G442" s="101" t="s">
        <v>3210</v>
      </c>
      <c r="H442" s="9" t="s">
        <v>4615</v>
      </c>
      <c r="I442" s="66"/>
      <c r="J442" s="103" t="s">
        <v>4616</v>
      </c>
      <c r="K442" s="66"/>
      <c r="L442" s="66"/>
      <c r="M442" s="66"/>
      <c r="N442" s="66"/>
      <c r="O442" s="66"/>
      <c r="P442" s="66"/>
      <c r="Q442" s="66"/>
      <c r="R442" s="66"/>
      <c r="S442" s="66"/>
      <c r="T442" s="66"/>
      <c r="U442" s="66"/>
      <c r="V442" s="66"/>
      <c r="W442" s="66"/>
      <c r="X442" s="66"/>
      <c r="Y442" s="66"/>
      <c r="Z442" s="66"/>
    </row>
    <row r="443">
      <c r="A443" s="9" t="s">
        <v>4617</v>
      </c>
      <c r="B443" s="43"/>
      <c r="C443" s="66"/>
      <c r="D443" s="66"/>
      <c r="E443" s="43"/>
      <c r="F443" s="123" t="s">
        <v>4618</v>
      </c>
      <c r="G443" s="101" t="s">
        <v>3210</v>
      </c>
      <c r="H443" s="9" t="s">
        <v>4619</v>
      </c>
      <c r="I443" s="66"/>
      <c r="J443" s="103" t="s">
        <v>4620</v>
      </c>
      <c r="K443" s="66"/>
      <c r="L443" s="66"/>
      <c r="M443" s="66"/>
      <c r="N443" s="66"/>
      <c r="O443" s="66"/>
      <c r="P443" s="66"/>
      <c r="Q443" s="66"/>
      <c r="R443" s="66"/>
      <c r="S443" s="66"/>
      <c r="T443" s="66"/>
      <c r="U443" s="66"/>
      <c r="V443" s="66"/>
      <c r="W443" s="66"/>
      <c r="X443" s="66"/>
      <c r="Y443" s="66"/>
      <c r="Z443" s="66"/>
    </row>
    <row r="444">
      <c r="A444" s="9" t="s">
        <v>4617</v>
      </c>
      <c r="B444" s="43"/>
      <c r="C444" s="66"/>
      <c r="D444" s="66"/>
      <c r="E444" s="43"/>
      <c r="F444" s="128" t="s">
        <v>4621</v>
      </c>
      <c r="G444" s="101" t="s">
        <v>3210</v>
      </c>
      <c r="H444" s="9" t="s">
        <v>4622</v>
      </c>
      <c r="I444" s="66"/>
      <c r="J444" s="103" t="s">
        <v>4623</v>
      </c>
      <c r="K444" s="66"/>
      <c r="L444" s="66"/>
      <c r="M444" s="66"/>
      <c r="N444" s="66"/>
      <c r="O444" s="66"/>
      <c r="P444" s="66"/>
      <c r="Q444" s="66"/>
      <c r="R444" s="66"/>
      <c r="S444" s="66"/>
      <c r="T444" s="66"/>
      <c r="U444" s="66"/>
      <c r="V444" s="66"/>
      <c r="W444" s="66"/>
      <c r="X444" s="66"/>
      <c r="Y444" s="66"/>
      <c r="Z444" s="66"/>
    </row>
    <row r="445">
      <c r="A445" s="43"/>
      <c r="B445" s="43"/>
      <c r="C445" s="66"/>
      <c r="D445" s="66"/>
      <c r="E445" s="43"/>
      <c r="F445" s="125"/>
      <c r="G445" s="101"/>
      <c r="H445" s="43"/>
      <c r="I445" s="66"/>
      <c r="J445" s="140"/>
      <c r="K445" s="66"/>
      <c r="L445" s="66"/>
      <c r="M445" s="66"/>
      <c r="N445" s="66"/>
      <c r="O445" s="66"/>
      <c r="P445" s="66"/>
      <c r="Q445" s="66"/>
      <c r="R445" s="66"/>
      <c r="S445" s="66"/>
      <c r="T445" s="66"/>
      <c r="U445" s="66"/>
      <c r="V445" s="66"/>
      <c r="W445" s="66"/>
      <c r="X445" s="66"/>
      <c r="Y445" s="66"/>
      <c r="Z445" s="66"/>
    </row>
    <row r="446">
      <c r="A446" s="43"/>
      <c r="B446" s="43"/>
      <c r="C446" s="66"/>
      <c r="D446" s="66"/>
      <c r="E446" s="43"/>
      <c r="F446" s="125"/>
      <c r="G446" s="101"/>
      <c r="H446" s="43"/>
      <c r="I446" s="66"/>
      <c r="J446" s="140"/>
      <c r="K446" s="66"/>
      <c r="L446" s="66"/>
      <c r="M446" s="66"/>
      <c r="N446" s="66"/>
      <c r="O446" s="66"/>
      <c r="P446" s="66"/>
      <c r="Q446" s="66"/>
      <c r="R446" s="66"/>
      <c r="S446" s="66"/>
      <c r="T446" s="66"/>
      <c r="U446" s="66"/>
      <c r="V446" s="66"/>
      <c r="W446" s="66"/>
      <c r="X446" s="66"/>
      <c r="Y446" s="66"/>
      <c r="Z446" s="66"/>
    </row>
    <row r="447">
      <c r="A447" s="43"/>
      <c r="B447" s="43"/>
      <c r="C447" s="66"/>
      <c r="D447" s="66"/>
      <c r="E447" s="43"/>
      <c r="F447" s="125"/>
      <c r="G447" s="141"/>
      <c r="H447" s="43"/>
      <c r="I447" s="66"/>
      <c r="J447" s="140"/>
      <c r="K447" s="66"/>
      <c r="L447" s="66"/>
      <c r="M447" s="66"/>
      <c r="N447" s="66"/>
      <c r="O447" s="66"/>
      <c r="P447" s="66"/>
      <c r="Q447" s="66"/>
      <c r="R447" s="66"/>
      <c r="S447" s="66"/>
      <c r="T447" s="66"/>
      <c r="U447" s="66"/>
      <c r="V447" s="66"/>
      <c r="W447" s="66"/>
      <c r="X447" s="66"/>
      <c r="Y447" s="66"/>
      <c r="Z447" s="66"/>
    </row>
    <row r="448">
      <c r="A448" s="43"/>
      <c r="B448" s="43"/>
      <c r="C448" s="66"/>
      <c r="D448" s="66"/>
      <c r="E448" s="43"/>
      <c r="F448" s="125"/>
      <c r="G448" s="141"/>
      <c r="H448" s="43"/>
      <c r="I448" s="66"/>
      <c r="J448" s="140"/>
      <c r="K448" s="66"/>
      <c r="L448" s="66"/>
      <c r="M448" s="66"/>
      <c r="N448" s="66"/>
      <c r="O448" s="66"/>
      <c r="P448" s="66"/>
      <c r="Q448" s="66"/>
      <c r="R448" s="66"/>
      <c r="S448" s="66"/>
      <c r="T448" s="66"/>
      <c r="U448" s="66"/>
      <c r="V448" s="66"/>
      <c r="W448" s="66"/>
      <c r="X448" s="66"/>
      <c r="Y448" s="66"/>
      <c r="Z448" s="66"/>
    </row>
    <row r="449">
      <c r="A449" s="43"/>
      <c r="B449" s="43"/>
      <c r="C449" s="66"/>
      <c r="D449" s="66"/>
      <c r="E449" s="43"/>
      <c r="F449" s="125"/>
      <c r="G449" s="141"/>
      <c r="H449" s="43"/>
      <c r="I449" s="66"/>
      <c r="J449" s="140"/>
      <c r="K449" s="66"/>
      <c r="L449" s="66"/>
      <c r="M449" s="66"/>
      <c r="N449" s="66"/>
      <c r="O449" s="66"/>
      <c r="P449" s="66"/>
      <c r="Q449" s="66"/>
      <c r="R449" s="66"/>
      <c r="S449" s="66"/>
      <c r="T449" s="66"/>
      <c r="U449" s="66"/>
      <c r="V449" s="66"/>
      <c r="W449" s="66"/>
      <c r="X449" s="66"/>
      <c r="Y449" s="66"/>
      <c r="Z449" s="66"/>
    </row>
    <row r="450">
      <c r="A450" s="43"/>
      <c r="B450" s="43"/>
      <c r="C450" s="66"/>
      <c r="D450" s="66"/>
      <c r="E450" s="43"/>
      <c r="F450" s="125"/>
      <c r="G450" s="141"/>
      <c r="H450" s="43"/>
      <c r="I450" s="66"/>
      <c r="J450" s="140"/>
      <c r="K450" s="66"/>
      <c r="L450" s="66"/>
      <c r="M450" s="66"/>
      <c r="N450" s="66"/>
      <c r="O450" s="66"/>
      <c r="P450" s="66"/>
      <c r="Q450" s="66"/>
      <c r="R450" s="66"/>
      <c r="S450" s="66"/>
      <c r="T450" s="66"/>
      <c r="U450" s="66"/>
      <c r="V450" s="66"/>
      <c r="W450" s="66"/>
      <c r="X450" s="66"/>
      <c r="Y450" s="66"/>
      <c r="Z450" s="66"/>
    </row>
    <row r="451">
      <c r="A451" s="43"/>
      <c r="B451" s="43"/>
      <c r="C451" s="66"/>
      <c r="D451" s="66"/>
      <c r="E451" s="43"/>
      <c r="F451" s="125"/>
      <c r="G451" s="141"/>
      <c r="H451" s="43"/>
      <c r="I451" s="66"/>
      <c r="J451" s="140"/>
      <c r="K451" s="66"/>
      <c r="L451" s="66"/>
      <c r="M451" s="66"/>
      <c r="N451" s="66"/>
      <c r="O451" s="66"/>
      <c r="P451" s="66"/>
      <c r="Q451" s="66"/>
      <c r="R451" s="66"/>
      <c r="S451" s="66"/>
      <c r="T451" s="66"/>
      <c r="U451" s="66"/>
      <c r="V451" s="66"/>
      <c r="W451" s="66"/>
      <c r="X451" s="66"/>
      <c r="Y451" s="66"/>
      <c r="Z451" s="66"/>
    </row>
    <row r="452">
      <c r="A452" s="43"/>
      <c r="B452" s="43"/>
      <c r="C452" s="66"/>
      <c r="D452" s="66"/>
      <c r="E452" s="43"/>
      <c r="F452" s="125"/>
      <c r="G452" s="141"/>
      <c r="H452" s="43"/>
      <c r="I452" s="66"/>
      <c r="J452" s="140"/>
      <c r="K452" s="66"/>
      <c r="L452" s="66"/>
      <c r="M452" s="66"/>
      <c r="N452" s="66"/>
      <c r="O452" s="66"/>
      <c r="P452" s="66"/>
      <c r="Q452" s="66"/>
      <c r="R452" s="66"/>
      <c r="S452" s="66"/>
      <c r="T452" s="66"/>
      <c r="U452" s="66"/>
      <c r="V452" s="66"/>
      <c r="W452" s="66"/>
      <c r="X452" s="66"/>
      <c r="Y452" s="66"/>
      <c r="Z452" s="66"/>
    </row>
    <row r="453">
      <c r="A453" s="43"/>
      <c r="B453" s="43"/>
      <c r="C453" s="66"/>
      <c r="D453" s="66"/>
      <c r="E453" s="43"/>
      <c r="F453" s="125"/>
      <c r="G453" s="141"/>
      <c r="H453" s="43"/>
      <c r="I453" s="66"/>
      <c r="J453" s="140"/>
      <c r="K453" s="66"/>
      <c r="L453" s="66"/>
      <c r="M453" s="66"/>
      <c r="N453" s="66"/>
      <c r="O453" s="66"/>
      <c r="P453" s="66"/>
      <c r="Q453" s="66"/>
      <c r="R453" s="66"/>
      <c r="S453" s="66"/>
      <c r="T453" s="66"/>
      <c r="U453" s="66"/>
      <c r="V453" s="66"/>
      <c r="W453" s="66"/>
      <c r="X453" s="66"/>
      <c r="Y453" s="66"/>
      <c r="Z453" s="66"/>
    </row>
    <row r="454">
      <c r="A454" s="43"/>
      <c r="B454" s="43"/>
      <c r="C454" s="66"/>
      <c r="D454" s="66"/>
      <c r="E454" s="43"/>
      <c r="F454" s="125"/>
      <c r="G454" s="141"/>
      <c r="H454" s="43"/>
      <c r="I454" s="66"/>
      <c r="J454" s="140"/>
      <c r="K454" s="66"/>
      <c r="L454" s="66"/>
      <c r="M454" s="66"/>
      <c r="N454" s="66"/>
      <c r="O454" s="66"/>
      <c r="P454" s="66"/>
      <c r="Q454" s="66"/>
      <c r="R454" s="66"/>
      <c r="S454" s="66"/>
      <c r="T454" s="66"/>
      <c r="U454" s="66"/>
      <c r="V454" s="66"/>
      <c r="W454" s="66"/>
      <c r="X454" s="66"/>
      <c r="Y454" s="66"/>
      <c r="Z454" s="66"/>
    </row>
    <row r="455">
      <c r="A455" s="43"/>
      <c r="B455" s="43"/>
      <c r="C455" s="66"/>
      <c r="D455" s="66"/>
      <c r="E455" s="43"/>
      <c r="F455" s="125"/>
      <c r="G455" s="141"/>
      <c r="H455" s="43"/>
      <c r="I455" s="66"/>
      <c r="J455" s="140"/>
      <c r="K455" s="66"/>
      <c r="L455" s="66"/>
      <c r="M455" s="66"/>
      <c r="N455" s="66"/>
      <c r="O455" s="66"/>
      <c r="P455" s="66"/>
      <c r="Q455" s="66"/>
      <c r="R455" s="66"/>
      <c r="S455" s="66"/>
      <c r="T455" s="66"/>
      <c r="U455" s="66"/>
      <c r="V455" s="66"/>
      <c r="W455" s="66"/>
      <c r="X455" s="66"/>
      <c r="Y455" s="66"/>
      <c r="Z455" s="66"/>
    </row>
    <row r="456">
      <c r="A456" s="43"/>
      <c r="B456" s="43"/>
      <c r="C456" s="66"/>
      <c r="D456" s="66"/>
      <c r="E456" s="43"/>
      <c r="F456" s="125"/>
      <c r="G456" s="141"/>
      <c r="H456" s="43"/>
      <c r="I456" s="66"/>
      <c r="J456" s="140"/>
      <c r="K456" s="66"/>
      <c r="L456" s="66"/>
      <c r="M456" s="66"/>
      <c r="N456" s="66"/>
      <c r="O456" s="66"/>
      <c r="P456" s="66"/>
      <c r="Q456" s="66"/>
      <c r="R456" s="66"/>
      <c r="S456" s="66"/>
      <c r="T456" s="66"/>
      <c r="U456" s="66"/>
      <c r="V456" s="66"/>
      <c r="W456" s="66"/>
      <c r="X456" s="66"/>
      <c r="Y456" s="66"/>
      <c r="Z456" s="66"/>
    </row>
    <row r="457">
      <c r="A457" s="43"/>
      <c r="B457" s="43"/>
      <c r="C457" s="66"/>
      <c r="D457" s="66"/>
      <c r="E457" s="43"/>
      <c r="F457" s="125"/>
      <c r="G457" s="141"/>
      <c r="H457" s="43"/>
      <c r="I457" s="66"/>
      <c r="J457" s="140"/>
      <c r="K457" s="66"/>
      <c r="L457" s="66"/>
      <c r="M457" s="66"/>
      <c r="N457" s="66"/>
      <c r="O457" s="66"/>
      <c r="P457" s="66"/>
      <c r="Q457" s="66"/>
      <c r="R457" s="66"/>
      <c r="S457" s="66"/>
      <c r="T457" s="66"/>
      <c r="U457" s="66"/>
      <c r="V457" s="66"/>
      <c r="W457" s="66"/>
      <c r="X457" s="66"/>
      <c r="Y457" s="66"/>
      <c r="Z457" s="66"/>
    </row>
    <row r="458">
      <c r="A458" s="43"/>
      <c r="B458" s="43"/>
      <c r="C458" s="66"/>
      <c r="D458" s="66"/>
      <c r="E458" s="43"/>
      <c r="F458" s="125"/>
      <c r="G458" s="141"/>
      <c r="H458" s="43"/>
      <c r="I458" s="66"/>
      <c r="J458" s="140"/>
      <c r="K458" s="66"/>
      <c r="L458" s="66"/>
      <c r="M458" s="66"/>
      <c r="N458" s="66"/>
      <c r="O458" s="66"/>
      <c r="P458" s="66"/>
      <c r="Q458" s="66"/>
      <c r="R458" s="66"/>
      <c r="S458" s="66"/>
      <c r="T458" s="66"/>
      <c r="U458" s="66"/>
      <c r="V458" s="66"/>
      <c r="W458" s="66"/>
      <c r="X458" s="66"/>
      <c r="Y458" s="66"/>
      <c r="Z458" s="66"/>
    </row>
    <row r="459">
      <c r="A459" s="43"/>
      <c r="B459" s="43"/>
      <c r="C459" s="66"/>
      <c r="D459" s="66"/>
      <c r="E459" s="43"/>
      <c r="F459" s="125"/>
      <c r="G459" s="141"/>
      <c r="H459" s="43"/>
      <c r="I459" s="66"/>
      <c r="J459" s="140"/>
      <c r="K459" s="66"/>
      <c r="L459" s="66"/>
      <c r="M459" s="66"/>
      <c r="N459" s="66"/>
      <c r="O459" s="66"/>
      <c r="P459" s="66"/>
      <c r="Q459" s="66"/>
      <c r="R459" s="66"/>
      <c r="S459" s="66"/>
      <c r="T459" s="66"/>
      <c r="U459" s="66"/>
      <c r="V459" s="66"/>
      <c r="W459" s="66"/>
      <c r="X459" s="66"/>
      <c r="Y459" s="66"/>
      <c r="Z459" s="66"/>
    </row>
    <row r="460">
      <c r="A460" s="43"/>
      <c r="B460" s="43"/>
      <c r="C460" s="66"/>
      <c r="D460" s="66"/>
      <c r="E460" s="43"/>
      <c r="F460" s="125"/>
      <c r="G460" s="141"/>
      <c r="H460" s="43"/>
      <c r="I460" s="66"/>
      <c r="J460" s="140"/>
      <c r="K460" s="66"/>
      <c r="L460" s="66"/>
      <c r="M460" s="66"/>
      <c r="N460" s="66"/>
      <c r="O460" s="66"/>
      <c r="P460" s="66"/>
      <c r="Q460" s="66"/>
      <c r="R460" s="66"/>
      <c r="S460" s="66"/>
      <c r="T460" s="66"/>
      <c r="U460" s="66"/>
      <c r="V460" s="66"/>
      <c r="W460" s="66"/>
      <c r="X460" s="66"/>
      <c r="Y460" s="66"/>
      <c r="Z460" s="66"/>
    </row>
    <row r="461">
      <c r="A461" s="43"/>
      <c r="B461" s="43"/>
      <c r="C461" s="66"/>
      <c r="D461" s="66"/>
      <c r="E461" s="43"/>
      <c r="F461" s="125"/>
      <c r="G461" s="141"/>
      <c r="H461" s="43"/>
      <c r="I461" s="66"/>
      <c r="J461" s="140"/>
      <c r="K461" s="66"/>
      <c r="L461" s="66"/>
      <c r="M461" s="66"/>
      <c r="N461" s="66"/>
      <c r="O461" s="66"/>
      <c r="P461" s="66"/>
      <c r="Q461" s="66"/>
      <c r="R461" s="66"/>
      <c r="S461" s="66"/>
      <c r="T461" s="66"/>
      <c r="U461" s="66"/>
      <c r="V461" s="66"/>
      <c r="W461" s="66"/>
      <c r="X461" s="66"/>
      <c r="Y461" s="66"/>
      <c r="Z461" s="66"/>
    </row>
    <row r="462">
      <c r="A462" s="43"/>
      <c r="B462" s="43"/>
      <c r="C462" s="66"/>
      <c r="D462" s="66"/>
      <c r="E462" s="43"/>
      <c r="F462" s="125"/>
      <c r="G462" s="141"/>
      <c r="H462" s="43"/>
      <c r="I462" s="66"/>
      <c r="J462" s="140"/>
      <c r="K462" s="66"/>
      <c r="L462" s="66"/>
      <c r="M462" s="66"/>
      <c r="N462" s="66"/>
      <c r="O462" s="66"/>
      <c r="P462" s="66"/>
      <c r="Q462" s="66"/>
      <c r="R462" s="66"/>
      <c r="S462" s="66"/>
      <c r="T462" s="66"/>
      <c r="U462" s="66"/>
      <c r="V462" s="66"/>
      <c r="W462" s="66"/>
      <c r="X462" s="66"/>
      <c r="Y462" s="66"/>
      <c r="Z462" s="66"/>
    </row>
    <row r="463">
      <c r="A463" s="43"/>
      <c r="B463" s="43"/>
      <c r="C463" s="66"/>
      <c r="D463" s="66"/>
      <c r="E463" s="43"/>
      <c r="F463" s="125"/>
      <c r="G463" s="141"/>
      <c r="H463" s="43"/>
      <c r="I463" s="66"/>
      <c r="J463" s="140"/>
      <c r="K463" s="66"/>
      <c r="L463" s="66"/>
      <c r="M463" s="66"/>
      <c r="N463" s="66"/>
      <c r="O463" s="66"/>
      <c r="P463" s="66"/>
      <c r="Q463" s="66"/>
      <c r="R463" s="66"/>
      <c r="S463" s="66"/>
      <c r="T463" s="66"/>
      <c r="U463" s="66"/>
      <c r="V463" s="66"/>
      <c r="W463" s="66"/>
      <c r="X463" s="66"/>
      <c r="Y463" s="66"/>
      <c r="Z463" s="66"/>
    </row>
    <row r="464">
      <c r="A464" s="43"/>
      <c r="B464" s="43"/>
      <c r="C464" s="66"/>
      <c r="D464" s="66"/>
      <c r="E464" s="43"/>
      <c r="F464" s="125"/>
      <c r="G464" s="141"/>
      <c r="H464" s="43"/>
      <c r="I464" s="66"/>
      <c r="J464" s="140"/>
      <c r="K464" s="66"/>
      <c r="L464" s="66"/>
      <c r="M464" s="66"/>
      <c r="N464" s="66"/>
      <c r="O464" s="66"/>
      <c r="P464" s="66"/>
      <c r="Q464" s="66"/>
      <c r="R464" s="66"/>
      <c r="S464" s="66"/>
      <c r="T464" s="66"/>
      <c r="U464" s="66"/>
      <c r="V464" s="66"/>
      <c r="W464" s="66"/>
      <c r="X464" s="66"/>
      <c r="Y464" s="66"/>
      <c r="Z464" s="66"/>
    </row>
    <row r="465">
      <c r="A465" s="43"/>
      <c r="B465" s="43"/>
      <c r="C465" s="66"/>
      <c r="D465" s="66"/>
      <c r="E465" s="43"/>
      <c r="F465" s="125"/>
      <c r="G465" s="141"/>
      <c r="H465" s="43"/>
      <c r="I465" s="66"/>
      <c r="J465" s="140"/>
      <c r="K465" s="66"/>
      <c r="L465" s="66"/>
      <c r="M465" s="66"/>
      <c r="N465" s="66"/>
      <c r="O465" s="66"/>
      <c r="P465" s="66"/>
      <c r="Q465" s="66"/>
      <c r="R465" s="66"/>
      <c r="S465" s="66"/>
      <c r="T465" s="66"/>
      <c r="U465" s="66"/>
      <c r="V465" s="66"/>
      <c r="W465" s="66"/>
      <c r="X465" s="66"/>
      <c r="Y465" s="66"/>
      <c r="Z465" s="66"/>
    </row>
    <row r="466">
      <c r="A466" s="43"/>
      <c r="B466" s="43"/>
      <c r="C466" s="66"/>
      <c r="D466" s="66"/>
      <c r="E466" s="43"/>
      <c r="F466" s="125"/>
      <c r="G466" s="141"/>
      <c r="H466" s="43"/>
      <c r="I466" s="66"/>
      <c r="J466" s="140"/>
      <c r="K466" s="66"/>
      <c r="L466" s="66"/>
      <c r="M466" s="66"/>
      <c r="N466" s="66"/>
      <c r="O466" s="66"/>
      <c r="P466" s="66"/>
      <c r="Q466" s="66"/>
      <c r="R466" s="66"/>
      <c r="S466" s="66"/>
      <c r="T466" s="66"/>
      <c r="U466" s="66"/>
      <c r="V466" s="66"/>
      <c r="W466" s="66"/>
      <c r="X466" s="66"/>
      <c r="Y466" s="66"/>
      <c r="Z466" s="66"/>
    </row>
    <row r="467">
      <c r="A467" s="43"/>
      <c r="B467" s="43"/>
      <c r="C467" s="66"/>
      <c r="D467" s="66"/>
      <c r="E467" s="43"/>
      <c r="F467" s="125"/>
      <c r="G467" s="141"/>
      <c r="H467" s="43"/>
      <c r="I467" s="66"/>
      <c r="J467" s="140"/>
      <c r="K467" s="66"/>
      <c r="L467" s="66"/>
      <c r="M467" s="66"/>
      <c r="N467" s="66"/>
      <c r="O467" s="66"/>
      <c r="P467" s="66"/>
      <c r="Q467" s="66"/>
      <c r="R467" s="66"/>
      <c r="S467" s="66"/>
      <c r="T467" s="66"/>
      <c r="U467" s="66"/>
      <c r="V467" s="66"/>
      <c r="W467" s="66"/>
      <c r="X467" s="66"/>
      <c r="Y467" s="66"/>
      <c r="Z467" s="66"/>
    </row>
    <row r="468">
      <c r="A468" s="43"/>
      <c r="B468" s="43"/>
      <c r="C468" s="66"/>
      <c r="D468" s="66"/>
      <c r="E468" s="43"/>
      <c r="F468" s="125"/>
      <c r="G468" s="141"/>
      <c r="H468" s="43"/>
      <c r="I468" s="66"/>
      <c r="J468" s="140"/>
      <c r="K468" s="66"/>
      <c r="L468" s="66"/>
      <c r="M468" s="66"/>
      <c r="N468" s="66"/>
      <c r="O468" s="66"/>
      <c r="P468" s="66"/>
      <c r="Q468" s="66"/>
      <c r="R468" s="66"/>
      <c r="S468" s="66"/>
      <c r="T468" s="66"/>
      <c r="U468" s="66"/>
      <c r="V468" s="66"/>
      <c r="W468" s="66"/>
      <c r="X468" s="66"/>
      <c r="Y468" s="66"/>
      <c r="Z468" s="66"/>
    </row>
    <row r="469">
      <c r="A469" s="43"/>
      <c r="B469" s="43"/>
      <c r="C469" s="66"/>
      <c r="D469" s="66"/>
      <c r="E469" s="43"/>
      <c r="F469" s="125"/>
      <c r="G469" s="141"/>
      <c r="H469" s="43"/>
      <c r="I469" s="66"/>
      <c r="J469" s="140"/>
      <c r="K469" s="66"/>
      <c r="L469" s="66"/>
      <c r="M469" s="66"/>
      <c r="N469" s="66"/>
      <c r="O469" s="66"/>
      <c r="P469" s="66"/>
      <c r="Q469" s="66"/>
      <c r="R469" s="66"/>
      <c r="S469" s="66"/>
      <c r="T469" s="66"/>
      <c r="U469" s="66"/>
      <c r="V469" s="66"/>
      <c r="W469" s="66"/>
      <c r="X469" s="66"/>
      <c r="Y469" s="66"/>
      <c r="Z469" s="66"/>
    </row>
    <row r="470">
      <c r="A470" s="43"/>
      <c r="B470" s="43"/>
      <c r="C470" s="66"/>
      <c r="D470" s="66"/>
      <c r="E470" s="43"/>
      <c r="F470" s="125"/>
      <c r="G470" s="141"/>
      <c r="H470" s="43"/>
      <c r="I470" s="66"/>
      <c r="J470" s="140"/>
      <c r="K470" s="66"/>
      <c r="L470" s="66"/>
      <c r="M470" s="66"/>
      <c r="N470" s="66"/>
      <c r="O470" s="66"/>
      <c r="P470" s="66"/>
      <c r="Q470" s="66"/>
      <c r="R470" s="66"/>
      <c r="S470" s="66"/>
      <c r="T470" s="66"/>
      <c r="U470" s="66"/>
      <c r="V470" s="66"/>
      <c r="W470" s="66"/>
      <c r="X470" s="66"/>
      <c r="Y470" s="66"/>
      <c r="Z470" s="66"/>
    </row>
    <row r="471">
      <c r="A471" s="43"/>
      <c r="B471" s="43"/>
      <c r="C471" s="66"/>
      <c r="D471" s="66"/>
      <c r="E471" s="43"/>
      <c r="F471" s="125"/>
      <c r="G471" s="141"/>
      <c r="H471" s="43"/>
      <c r="I471" s="66"/>
      <c r="J471" s="140"/>
      <c r="K471" s="66"/>
      <c r="L471" s="66"/>
      <c r="M471" s="66"/>
      <c r="N471" s="66"/>
      <c r="O471" s="66"/>
      <c r="P471" s="66"/>
      <c r="Q471" s="66"/>
      <c r="R471" s="66"/>
      <c r="S471" s="66"/>
      <c r="T471" s="66"/>
      <c r="U471" s="66"/>
      <c r="V471" s="66"/>
      <c r="W471" s="66"/>
      <c r="X471" s="66"/>
      <c r="Y471" s="66"/>
      <c r="Z471" s="66"/>
    </row>
    <row r="472">
      <c r="A472" s="43"/>
      <c r="B472" s="43"/>
      <c r="C472" s="66"/>
      <c r="D472" s="66"/>
      <c r="E472" s="43"/>
      <c r="F472" s="125"/>
      <c r="G472" s="141"/>
      <c r="H472" s="43"/>
      <c r="I472" s="66"/>
      <c r="J472" s="140"/>
      <c r="K472" s="66"/>
      <c r="L472" s="66"/>
      <c r="M472" s="66"/>
      <c r="N472" s="66"/>
      <c r="O472" s="66"/>
      <c r="P472" s="66"/>
      <c r="Q472" s="66"/>
      <c r="R472" s="66"/>
      <c r="S472" s="66"/>
      <c r="T472" s="66"/>
      <c r="U472" s="66"/>
      <c r="V472" s="66"/>
      <c r="W472" s="66"/>
      <c r="X472" s="66"/>
      <c r="Y472" s="66"/>
      <c r="Z472" s="66"/>
    </row>
    <row r="473">
      <c r="A473" s="43"/>
      <c r="B473" s="43"/>
      <c r="C473" s="66"/>
      <c r="D473" s="66"/>
      <c r="E473" s="43"/>
      <c r="F473" s="125"/>
      <c r="G473" s="141"/>
      <c r="H473" s="43"/>
      <c r="I473" s="66"/>
      <c r="J473" s="140"/>
      <c r="K473" s="66"/>
      <c r="L473" s="66"/>
      <c r="M473" s="66"/>
      <c r="N473" s="66"/>
      <c r="O473" s="66"/>
      <c r="P473" s="66"/>
      <c r="Q473" s="66"/>
      <c r="R473" s="66"/>
      <c r="S473" s="66"/>
      <c r="T473" s="66"/>
      <c r="U473" s="66"/>
      <c r="V473" s="66"/>
      <c r="W473" s="66"/>
      <c r="X473" s="66"/>
      <c r="Y473" s="66"/>
      <c r="Z473" s="66"/>
    </row>
    <row r="474">
      <c r="A474" s="43"/>
      <c r="B474" s="43"/>
      <c r="C474" s="66"/>
      <c r="D474" s="66"/>
      <c r="E474" s="43"/>
      <c r="F474" s="125"/>
      <c r="G474" s="141"/>
      <c r="H474" s="43"/>
      <c r="I474" s="66"/>
      <c r="J474" s="140"/>
      <c r="K474" s="66"/>
      <c r="L474" s="66"/>
      <c r="M474" s="66"/>
      <c r="N474" s="66"/>
      <c r="O474" s="66"/>
      <c r="P474" s="66"/>
      <c r="Q474" s="66"/>
      <c r="R474" s="66"/>
      <c r="S474" s="66"/>
      <c r="T474" s="66"/>
      <c r="U474" s="66"/>
      <c r="V474" s="66"/>
      <c r="W474" s="66"/>
      <c r="X474" s="66"/>
      <c r="Y474" s="66"/>
      <c r="Z474" s="66"/>
    </row>
    <row r="475">
      <c r="A475" s="43"/>
      <c r="B475" s="43"/>
      <c r="C475" s="66"/>
      <c r="D475" s="66"/>
      <c r="E475" s="43"/>
      <c r="F475" s="125"/>
      <c r="G475" s="141"/>
      <c r="H475" s="43"/>
      <c r="I475" s="66"/>
      <c r="J475" s="140"/>
      <c r="K475" s="66"/>
      <c r="L475" s="66"/>
      <c r="M475" s="66"/>
      <c r="N475" s="66"/>
      <c r="O475" s="66"/>
      <c r="P475" s="66"/>
      <c r="Q475" s="66"/>
      <c r="R475" s="66"/>
      <c r="S475" s="66"/>
      <c r="T475" s="66"/>
      <c r="U475" s="66"/>
      <c r="V475" s="66"/>
      <c r="W475" s="66"/>
      <c r="X475" s="66"/>
      <c r="Y475" s="66"/>
      <c r="Z475" s="66"/>
    </row>
    <row r="476">
      <c r="A476" s="43"/>
      <c r="B476" s="43"/>
      <c r="C476" s="66"/>
      <c r="D476" s="66"/>
      <c r="E476" s="43"/>
      <c r="F476" s="125"/>
      <c r="G476" s="141"/>
      <c r="H476" s="43"/>
      <c r="I476" s="66"/>
      <c r="J476" s="140"/>
      <c r="K476" s="66"/>
      <c r="L476" s="66"/>
      <c r="M476" s="66"/>
      <c r="N476" s="66"/>
      <c r="O476" s="66"/>
      <c r="P476" s="66"/>
      <c r="Q476" s="66"/>
      <c r="R476" s="66"/>
      <c r="S476" s="66"/>
      <c r="T476" s="66"/>
      <c r="U476" s="66"/>
      <c r="V476" s="66"/>
      <c r="W476" s="66"/>
      <c r="X476" s="66"/>
      <c r="Y476" s="66"/>
      <c r="Z476" s="66"/>
    </row>
    <row r="477">
      <c r="A477" s="43"/>
      <c r="B477" s="43"/>
      <c r="C477" s="66"/>
      <c r="D477" s="66"/>
      <c r="E477" s="43"/>
      <c r="F477" s="125"/>
      <c r="G477" s="141"/>
      <c r="H477" s="43"/>
      <c r="I477" s="66"/>
      <c r="J477" s="140"/>
      <c r="K477" s="66"/>
      <c r="L477" s="66"/>
      <c r="M477" s="66"/>
      <c r="N477" s="66"/>
      <c r="O477" s="66"/>
      <c r="P477" s="66"/>
      <c r="Q477" s="66"/>
      <c r="R477" s="66"/>
      <c r="S477" s="66"/>
      <c r="T477" s="66"/>
      <c r="U477" s="66"/>
      <c r="V477" s="66"/>
      <c r="W477" s="66"/>
      <c r="X477" s="66"/>
      <c r="Y477" s="66"/>
      <c r="Z477" s="66"/>
    </row>
    <row r="478">
      <c r="A478" s="43"/>
      <c r="B478" s="43"/>
      <c r="C478" s="66"/>
      <c r="D478" s="66"/>
      <c r="E478" s="43"/>
      <c r="F478" s="125"/>
      <c r="G478" s="141"/>
      <c r="H478" s="43"/>
      <c r="I478" s="66"/>
      <c r="J478" s="140"/>
      <c r="K478" s="66"/>
      <c r="L478" s="66"/>
      <c r="M478" s="66"/>
      <c r="N478" s="66"/>
      <c r="O478" s="66"/>
      <c r="P478" s="66"/>
      <c r="Q478" s="66"/>
      <c r="R478" s="66"/>
      <c r="S478" s="66"/>
      <c r="T478" s="66"/>
      <c r="U478" s="66"/>
      <c r="V478" s="66"/>
      <c r="W478" s="66"/>
      <c r="X478" s="66"/>
      <c r="Y478" s="66"/>
      <c r="Z478" s="66"/>
    </row>
    <row r="479">
      <c r="A479" s="43"/>
      <c r="B479" s="43"/>
      <c r="C479" s="66"/>
      <c r="D479" s="66"/>
      <c r="E479" s="43"/>
      <c r="F479" s="125"/>
      <c r="G479" s="141"/>
      <c r="H479" s="43"/>
      <c r="I479" s="66"/>
      <c r="J479" s="140"/>
      <c r="K479" s="66"/>
      <c r="L479" s="66"/>
      <c r="M479" s="66"/>
      <c r="N479" s="66"/>
      <c r="O479" s="66"/>
      <c r="P479" s="66"/>
      <c r="Q479" s="66"/>
      <c r="R479" s="66"/>
      <c r="S479" s="66"/>
      <c r="T479" s="66"/>
      <c r="U479" s="66"/>
      <c r="V479" s="66"/>
      <c r="W479" s="66"/>
      <c r="X479" s="66"/>
      <c r="Y479" s="66"/>
      <c r="Z479" s="66"/>
    </row>
    <row r="480">
      <c r="A480" s="43"/>
      <c r="B480" s="43"/>
      <c r="C480" s="66"/>
      <c r="D480" s="66"/>
      <c r="E480" s="43"/>
      <c r="F480" s="125"/>
      <c r="G480" s="141"/>
      <c r="H480" s="43"/>
      <c r="I480" s="66"/>
      <c r="J480" s="140"/>
      <c r="K480" s="66"/>
      <c r="L480" s="66"/>
      <c r="M480" s="66"/>
      <c r="N480" s="66"/>
      <c r="O480" s="66"/>
      <c r="P480" s="66"/>
      <c r="Q480" s="66"/>
      <c r="R480" s="66"/>
      <c r="S480" s="66"/>
      <c r="T480" s="66"/>
      <c r="U480" s="66"/>
      <c r="V480" s="66"/>
      <c r="W480" s="66"/>
      <c r="X480" s="66"/>
      <c r="Y480" s="66"/>
      <c r="Z480" s="66"/>
    </row>
    <row r="481">
      <c r="A481" s="43"/>
      <c r="B481" s="43"/>
      <c r="C481" s="66"/>
      <c r="D481" s="66"/>
      <c r="E481" s="43"/>
      <c r="F481" s="125"/>
      <c r="G481" s="141"/>
      <c r="H481" s="43"/>
      <c r="I481" s="66"/>
      <c r="J481" s="140"/>
      <c r="K481" s="66"/>
      <c r="L481" s="66"/>
      <c r="M481" s="66"/>
      <c r="N481" s="66"/>
      <c r="O481" s="66"/>
      <c r="P481" s="66"/>
      <c r="Q481" s="66"/>
      <c r="R481" s="66"/>
      <c r="S481" s="66"/>
      <c r="T481" s="66"/>
      <c r="U481" s="66"/>
      <c r="V481" s="66"/>
      <c r="W481" s="66"/>
      <c r="X481" s="66"/>
      <c r="Y481" s="66"/>
      <c r="Z481" s="66"/>
    </row>
    <row r="482">
      <c r="A482" s="43"/>
      <c r="B482" s="43"/>
      <c r="C482" s="66"/>
      <c r="D482" s="66"/>
      <c r="E482" s="43"/>
      <c r="F482" s="125"/>
      <c r="G482" s="141"/>
      <c r="H482" s="43"/>
      <c r="I482" s="66"/>
      <c r="J482" s="140"/>
      <c r="K482" s="66"/>
      <c r="L482" s="66"/>
      <c r="M482" s="66"/>
      <c r="N482" s="66"/>
      <c r="O482" s="66"/>
      <c r="P482" s="66"/>
      <c r="Q482" s="66"/>
      <c r="R482" s="66"/>
      <c r="S482" s="66"/>
      <c r="T482" s="66"/>
      <c r="U482" s="66"/>
      <c r="V482" s="66"/>
      <c r="W482" s="66"/>
      <c r="X482" s="66"/>
      <c r="Y482" s="66"/>
      <c r="Z482" s="66"/>
    </row>
    <row r="483">
      <c r="A483" s="43"/>
      <c r="B483" s="43"/>
      <c r="C483" s="66"/>
      <c r="D483" s="66"/>
      <c r="E483" s="43"/>
      <c r="F483" s="125"/>
      <c r="G483" s="141"/>
      <c r="H483" s="43"/>
      <c r="I483" s="66"/>
      <c r="J483" s="140"/>
      <c r="K483" s="66"/>
      <c r="L483" s="66"/>
      <c r="M483" s="66"/>
      <c r="N483" s="66"/>
      <c r="O483" s="66"/>
      <c r="P483" s="66"/>
      <c r="Q483" s="66"/>
      <c r="R483" s="66"/>
      <c r="S483" s="66"/>
      <c r="T483" s="66"/>
      <c r="U483" s="66"/>
      <c r="V483" s="66"/>
      <c r="W483" s="66"/>
      <c r="X483" s="66"/>
      <c r="Y483" s="66"/>
      <c r="Z483" s="66"/>
    </row>
    <row r="484">
      <c r="A484" s="43"/>
      <c r="B484" s="43"/>
      <c r="C484" s="66"/>
      <c r="D484" s="66"/>
      <c r="E484" s="43"/>
      <c r="F484" s="125"/>
      <c r="G484" s="141"/>
      <c r="H484" s="43"/>
      <c r="I484" s="66"/>
      <c r="J484" s="140"/>
      <c r="K484" s="66"/>
      <c r="L484" s="66"/>
      <c r="M484" s="66"/>
      <c r="N484" s="66"/>
      <c r="O484" s="66"/>
      <c r="P484" s="66"/>
      <c r="Q484" s="66"/>
      <c r="R484" s="66"/>
      <c r="S484" s="66"/>
      <c r="T484" s="66"/>
      <c r="U484" s="66"/>
      <c r="V484" s="66"/>
      <c r="W484" s="66"/>
      <c r="X484" s="66"/>
      <c r="Y484" s="66"/>
      <c r="Z484" s="66"/>
    </row>
    <row r="485">
      <c r="A485" s="43"/>
      <c r="B485" s="43"/>
      <c r="C485" s="66"/>
      <c r="D485" s="66"/>
      <c r="E485" s="43"/>
      <c r="F485" s="125"/>
      <c r="G485" s="141"/>
      <c r="H485" s="43"/>
      <c r="I485" s="66"/>
      <c r="J485" s="140"/>
      <c r="K485" s="66"/>
      <c r="L485" s="66"/>
      <c r="M485" s="66"/>
      <c r="N485" s="66"/>
      <c r="O485" s="66"/>
      <c r="P485" s="66"/>
      <c r="Q485" s="66"/>
      <c r="R485" s="66"/>
      <c r="S485" s="66"/>
      <c r="T485" s="66"/>
      <c r="U485" s="66"/>
      <c r="V485" s="66"/>
      <c r="W485" s="66"/>
      <c r="X485" s="66"/>
      <c r="Y485" s="66"/>
      <c r="Z485" s="66"/>
    </row>
    <row r="486">
      <c r="A486" s="43"/>
      <c r="B486" s="43"/>
      <c r="C486" s="66"/>
      <c r="D486" s="66"/>
      <c r="E486" s="43"/>
      <c r="F486" s="125"/>
      <c r="G486" s="141"/>
      <c r="H486" s="43"/>
      <c r="I486" s="66"/>
      <c r="J486" s="140"/>
      <c r="K486" s="66"/>
      <c r="L486" s="66"/>
      <c r="M486" s="66"/>
      <c r="N486" s="66"/>
      <c r="O486" s="66"/>
      <c r="P486" s="66"/>
      <c r="Q486" s="66"/>
      <c r="R486" s="66"/>
      <c r="S486" s="66"/>
      <c r="T486" s="66"/>
      <c r="U486" s="66"/>
      <c r="V486" s="66"/>
      <c r="W486" s="66"/>
      <c r="X486" s="66"/>
      <c r="Y486" s="66"/>
      <c r="Z486" s="66"/>
    </row>
    <row r="487">
      <c r="A487" s="43"/>
      <c r="B487" s="43"/>
      <c r="C487" s="66"/>
      <c r="D487" s="66"/>
      <c r="E487" s="43"/>
      <c r="F487" s="125"/>
      <c r="G487" s="141"/>
      <c r="H487" s="43"/>
      <c r="I487" s="66"/>
      <c r="J487" s="140"/>
      <c r="K487" s="66"/>
      <c r="L487" s="66"/>
      <c r="M487" s="66"/>
      <c r="N487" s="66"/>
      <c r="O487" s="66"/>
      <c r="P487" s="66"/>
      <c r="Q487" s="66"/>
      <c r="R487" s="66"/>
      <c r="S487" s="66"/>
      <c r="T487" s="66"/>
      <c r="U487" s="66"/>
      <c r="V487" s="66"/>
      <c r="W487" s="66"/>
      <c r="X487" s="66"/>
      <c r="Y487" s="66"/>
      <c r="Z487" s="66"/>
    </row>
    <row r="488">
      <c r="A488" s="43"/>
      <c r="B488" s="43"/>
      <c r="C488" s="66"/>
      <c r="D488" s="66"/>
      <c r="E488" s="43"/>
      <c r="F488" s="125"/>
      <c r="G488" s="141"/>
      <c r="H488" s="43"/>
      <c r="I488" s="66"/>
      <c r="J488" s="140"/>
      <c r="K488" s="66"/>
      <c r="L488" s="66"/>
      <c r="M488" s="66"/>
      <c r="N488" s="66"/>
      <c r="O488" s="66"/>
      <c r="P488" s="66"/>
      <c r="Q488" s="66"/>
      <c r="R488" s="66"/>
      <c r="S488" s="66"/>
      <c r="T488" s="66"/>
      <c r="U488" s="66"/>
      <c r="V488" s="66"/>
      <c r="W488" s="66"/>
      <c r="X488" s="66"/>
      <c r="Y488" s="66"/>
      <c r="Z488" s="66"/>
    </row>
  </sheetData>
  <customSheetViews>
    <customSheetView guid="{40FF335B-D5CC-4728-8049-92CF465A4173}" filter="1" showAutoFilter="1">
      <autoFilter ref="$A$1:$N$443"/>
    </customSheetView>
  </customSheetViews>
  <conditionalFormatting sqref="G1:G488">
    <cfRule type="cellIs" dxfId="19" priority="1" operator="equal">
      <formula>"Pendiente de dibujar"</formula>
    </cfRule>
  </conditionalFormatting>
  <conditionalFormatting sqref="G1:G488">
    <cfRule type="cellIs" dxfId="20" priority="2" operator="equal">
      <formula>"Pendiente de revisar"</formula>
    </cfRule>
  </conditionalFormatting>
  <conditionalFormatting sqref="G1:G488">
    <cfRule type="cellIs" dxfId="21" priority="3" operator="equal">
      <formula>"Pendiente de corrección"</formula>
    </cfRule>
  </conditionalFormatting>
  <conditionalFormatting sqref="G1:G488">
    <cfRule type="cellIs" dxfId="22" priority="4" operator="equal">
      <formula>"OK"</formula>
    </cfRule>
  </conditionalFormatting>
  <dataValidations>
    <dataValidation type="list" allowBlank="1" sqref="G2:G488">
      <formula1>"Pendiente de dibujar,Pendiente de revisar,Pendiente de corrección,OK"</formula1>
    </dataValidation>
  </dataValidations>
  <hyperlinks>
    <hyperlink r:id="rId2" ref="J2"/>
    <hyperlink r:id="rId3" ref="J3"/>
    <hyperlink r:id="rId4" ref="J4"/>
    <hyperlink r:id="rId5" ref="J5"/>
    <hyperlink r:id="rId6" ref="J6"/>
    <hyperlink r:id="rId7" ref="J7"/>
    <hyperlink r:id="rId8" ref="J8"/>
    <hyperlink r:id="rId9" ref="J9"/>
    <hyperlink r:id="rId10" ref="J10"/>
    <hyperlink r:id="rId11" ref="J11"/>
    <hyperlink r:id="rId12" ref="J12"/>
    <hyperlink r:id="rId13" ref="J13"/>
    <hyperlink r:id="rId14" ref="J14"/>
    <hyperlink r:id="rId15" ref="J15"/>
    <hyperlink r:id="rId16" ref="J16"/>
    <hyperlink r:id="rId17" ref="J17"/>
    <hyperlink r:id="rId18" ref="J18"/>
    <hyperlink r:id="rId19" ref="J19"/>
    <hyperlink r:id="rId20" ref="J20"/>
    <hyperlink r:id="rId21" ref="J21"/>
    <hyperlink r:id="rId22" ref="J22"/>
    <hyperlink r:id="rId23" ref="J23"/>
    <hyperlink r:id="rId24" ref="J24"/>
    <hyperlink r:id="rId25" ref="J25"/>
    <hyperlink r:id="rId26" ref="J26"/>
    <hyperlink r:id="rId27" ref="J27"/>
    <hyperlink r:id="rId28" ref="I28"/>
    <hyperlink r:id="rId29" ref="J28"/>
    <hyperlink r:id="rId30" ref="J29"/>
    <hyperlink r:id="rId31" ref="J30"/>
    <hyperlink r:id="rId32" ref="J31"/>
    <hyperlink r:id="rId33" ref="J32"/>
    <hyperlink r:id="rId34" ref="J33"/>
    <hyperlink r:id="rId35" ref="J34"/>
    <hyperlink r:id="rId36" ref="J35"/>
    <hyperlink r:id="rId37" ref="J36"/>
    <hyperlink r:id="rId38" ref="J37"/>
    <hyperlink r:id="rId39" ref="J38"/>
    <hyperlink r:id="rId40" ref="J39"/>
    <hyperlink r:id="rId41" ref="J40"/>
    <hyperlink r:id="rId42" ref="J41"/>
    <hyperlink r:id="rId43" ref="J42"/>
    <hyperlink r:id="rId44" ref="J43"/>
    <hyperlink r:id="rId45" ref="J44"/>
    <hyperlink r:id="rId46" ref="I45"/>
    <hyperlink r:id="rId47" ref="J45"/>
    <hyperlink r:id="rId48" ref="J46"/>
    <hyperlink r:id="rId49" ref="J47"/>
    <hyperlink r:id="rId50" ref="J48"/>
    <hyperlink r:id="rId51" ref="J49"/>
    <hyperlink r:id="rId52" ref="J50"/>
    <hyperlink r:id="rId53" ref="J51"/>
    <hyperlink r:id="rId54" ref="J52"/>
    <hyperlink r:id="rId55" ref="J53"/>
    <hyperlink r:id="rId56" ref="J54"/>
    <hyperlink r:id="rId57" ref="J55"/>
    <hyperlink r:id="rId58" ref="J56"/>
    <hyperlink r:id="rId59" ref="J57"/>
    <hyperlink r:id="rId60" ref="J58"/>
    <hyperlink r:id="rId61" ref="J59"/>
    <hyperlink r:id="rId62" ref="J60"/>
    <hyperlink r:id="rId63" ref="J61"/>
    <hyperlink r:id="rId64" ref="J62"/>
    <hyperlink r:id="rId65" ref="J63"/>
    <hyperlink r:id="rId66" ref="J64"/>
    <hyperlink r:id="rId67" ref="J65"/>
    <hyperlink r:id="rId68" ref="J66"/>
    <hyperlink r:id="rId69" ref="J67"/>
    <hyperlink r:id="rId70" ref="J68"/>
    <hyperlink r:id="rId71" ref="J69"/>
    <hyperlink r:id="rId72" ref="J70"/>
    <hyperlink r:id="rId73" ref="J71"/>
    <hyperlink r:id="rId74" ref="J72"/>
    <hyperlink r:id="rId75" ref="J73"/>
    <hyperlink r:id="rId76" ref="J74"/>
    <hyperlink r:id="rId77" ref="J75"/>
    <hyperlink r:id="rId78" ref="F76"/>
    <hyperlink r:id="rId79" ref="J76"/>
    <hyperlink r:id="rId80" ref="F77"/>
    <hyperlink r:id="rId81" ref="J77"/>
    <hyperlink r:id="rId82" ref="F78"/>
    <hyperlink r:id="rId83" ref="J78"/>
    <hyperlink r:id="rId84" ref="F79"/>
    <hyperlink r:id="rId85" ref="J79"/>
    <hyperlink r:id="rId86" ref="F80"/>
    <hyperlink r:id="rId87" ref="J80"/>
    <hyperlink r:id="rId88" ref="F81"/>
    <hyperlink r:id="rId89" ref="J81"/>
    <hyperlink r:id="rId90" ref="J82"/>
    <hyperlink r:id="rId91" ref="J83"/>
    <hyperlink r:id="rId92" ref="J84"/>
    <hyperlink r:id="rId93" ref="J85"/>
    <hyperlink r:id="rId94" ref="J86"/>
    <hyperlink r:id="rId95" ref="J87"/>
    <hyperlink r:id="rId96" ref="J88"/>
    <hyperlink r:id="rId97" ref="J89"/>
    <hyperlink r:id="rId98" ref="J90"/>
    <hyperlink r:id="rId99" ref="J91"/>
    <hyperlink r:id="rId100" ref="J92"/>
    <hyperlink r:id="rId101" ref="J93"/>
    <hyperlink r:id="rId102" ref="J94"/>
    <hyperlink r:id="rId103" ref="J95"/>
    <hyperlink r:id="rId104" ref="J96"/>
    <hyperlink r:id="rId105" ref="J97"/>
    <hyperlink r:id="rId106" ref="J98"/>
    <hyperlink r:id="rId107" ref="J99"/>
    <hyperlink r:id="rId108" ref="J100"/>
    <hyperlink r:id="rId109" ref="J101"/>
    <hyperlink r:id="rId110" ref="J102"/>
    <hyperlink r:id="rId111" ref="J103"/>
    <hyperlink r:id="rId112" ref="J104"/>
    <hyperlink r:id="rId113" ref="J105"/>
    <hyperlink r:id="rId114" ref="J106"/>
    <hyperlink r:id="rId115" ref="J107"/>
    <hyperlink r:id="rId116" ref="J108"/>
    <hyperlink r:id="rId117" ref="J109"/>
    <hyperlink r:id="rId118" ref="J110"/>
    <hyperlink r:id="rId119" ref="J111"/>
    <hyperlink r:id="rId120" ref="J112"/>
    <hyperlink r:id="rId121" ref="J113"/>
    <hyperlink r:id="rId122" ref="J114"/>
    <hyperlink r:id="rId123" ref="J115"/>
    <hyperlink r:id="rId124" ref="J116"/>
    <hyperlink r:id="rId125" ref="J117"/>
    <hyperlink r:id="rId126" ref="J118"/>
    <hyperlink r:id="rId127" ref="I119"/>
    <hyperlink r:id="rId128" ref="J119"/>
    <hyperlink r:id="rId129" ref="J120"/>
    <hyperlink r:id="rId130" ref="J121"/>
    <hyperlink r:id="rId131" ref="J122"/>
    <hyperlink r:id="rId132" ref="J123"/>
    <hyperlink r:id="rId133" ref="J124"/>
    <hyperlink r:id="rId134" ref="J125"/>
    <hyperlink r:id="rId135" ref="J126"/>
    <hyperlink r:id="rId136" ref="J127"/>
    <hyperlink r:id="rId137" ref="J128"/>
    <hyperlink r:id="rId138" ref="J129"/>
    <hyperlink r:id="rId139" ref="J130"/>
    <hyperlink r:id="rId140" ref="J131"/>
    <hyperlink r:id="rId141" ref="J132"/>
    <hyperlink r:id="rId142" ref="J133"/>
    <hyperlink r:id="rId143" ref="J134"/>
    <hyperlink r:id="rId144" ref="J135"/>
    <hyperlink r:id="rId145" ref="J136"/>
    <hyperlink r:id="rId146" ref="J137"/>
    <hyperlink r:id="rId147" ref="J138"/>
    <hyperlink r:id="rId148" ref="J139"/>
    <hyperlink r:id="rId149" ref="J140"/>
    <hyperlink r:id="rId150" ref="J141"/>
    <hyperlink r:id="rId151" ref="J142"/>
    <hyperlink r:id="rId152" ref="J143"/>
    <hyperlink r:id="rId153" ref="J144"/>
    <hyperlink r:id="rId154" ref="J145"/>
    <hyperlink r:id="rId155" ref="J146"/>
    <hyperlink r:id="rId156" ref="J147"/>
    <hyperlink r:id="rId157" ref="J148"/>
    <hyperlink r:id="rId158" ref="J149"/>
    <hyperlink r:id="rId159" ref="J150"/>
    <hyperlink r:id="rId160" ref="J151"/>
    <hyperlink r:id="rId161" ref="J152"/>
    <hyperlink r:id="rId162" ref="J153"/>
    <hyperlink r:id="rId163" ref="J154"/>
    <hyperlink r:id="rId164" ref="J155"/>
    <hyperlink r:id="rId165" ref="J156"/>
    <hyperlink r:id="rId166" ref="J157"/>
    <hyperlink r:id="rId167" ref="J158"/>
    <hyperlink r:id="rId168" ref="J159"/>
    <hyperlink r:id="rId169" ref="J160"/>
    <hyperlink r:id="rId170" ref="J161"/>
    <hyperlink r:id="rId171" ref="J162"/>
    <hyperlink r:id="rId172" ref="I163"/>
    <hyperlink r:id="rId173" ref="J163"/>
    <hyperlink r:id="rId174" ref="J164"/>
    <hyperlink r:id="rId175" ref="J165"/>
    <hyperlink r:id="rId176" ref="I166"/>
    <hyperlink r:id="rId177" ref="J166"/>
    <hyperlink r:id="rId178" ref="J167"/>
    <hyperlink r:id="rId179" ref="J168"/>
    <hyperlink r:id="rId180" ref="J169"/>
    <hyperlink r:id="rId181" ref="J170"/>
    <hyperlink r:id="rId182" ref="J171"/>
    <hyperlink r:id="rId183" ref="J172"/>
    <hyperlink r:id="rId184" ref="J173"/>
    <hyperlink r:id="rId185" ref="J174"/>
    <hyperlink r:id="rId186" ref="J175"/>
    <hyperlink r:id="rId187" ref="I176"/>
    <hyperlink r:id="rId188" ref="J176"/>
    <hyperlink r:id="rId189" ref="J177"/>
    <hyperlink r:id="rId190" ref="J178"/>
    <hyperlink r:id="rId191" ref="J179"/>
    <hyperlink r:id="rId192" ref="J180"/>
    <hyperlink r:id="rId193" ref="J181"/>
    <hyperlink r:id="rId194" ref="J182"/>
    <hyperlink r:id="rId195" ref="J183"/>
    <hyperlink r:id="rId196" ref="J184"/>
    <hyperlink r:id="rId197" ref="J185"/>
    <hyperlink r:id="rId198" ref="J186"/>
    <hyperlink r:id="rId199" ref="J187"/>
    <hyperlink r:id="rId200" ref="J188"/>
    <hyperlink r:id="rId201" ref="J189"/>
    <hyperlink r:id="rId202" ref="J190"/>
    <hyperlink r:id="rId203" ref="J191"/>
    <hyperlink r:id="rId204" ref="J192"/>
    <hyperlink r:id="rId205" ref="J193"/>
    <hyperlink r:id="rId206" ref="J194"/>
    <hyperlink r:id="rId207" ref="J195"/>
    <hyperlink r:id="rId208" ref="J196"/>
    <hyperlink r:id="rId209" ref="J197"/>
    <hyperlink r:id="rId210" ref="J198"/>
    <hyperlink r:id="rId211" ref="J199"/>
    <hyperlink r:id="rId212" ref="J200"/>
    <hyperlink r:id="rId213" ref="J201"/>
    <hyperlink r:id="rId214" ref="F202"/>
    <hyperlink r:id="rId215" ref="J202"/>
    <hyperlink r:id="rId216" ref="F203"/>
    <hyperlink r:id="rId217" ref="J203"/>
    <hyperlink r:id="rId218" ref="F204"/>
    <hyperlink r:id="rId219" ref="J204"/>
    <hyperlink r:id="rId220" ref="F205"/>
    <hyperlink r:id="rId221" ref="J205"/>
    <hyperlink r:id="rId222" ref="F206"/>
    <hyperlink r:id="rId223" ref="J206"/>
    <hyperlink r:id="rId224" ref="F207"/>
    <hyperlink r:id="rId225" ref="J207"/>
    <hyperlink r:id="rId226" ref="J208"/>
    <hyperlink r:id="rId227" ref="J209"/>
    <hyperlink r:id="rId228" ref="J210"/>
    <hyperlink r:id="rId229" ref="J211"/>
    <hyperlink r:id="rId230" ref="J212"/>
    <hyperlink r:id="rId231" ref="J213"/>
    <hyperlink r:id="rId232" ref="F214"/>
    <hyperlink r:id="rId233" ref="J214"/>
    <hyperlink r:id="rId234" ref="F215"/>
    <hyperlink r:id="rId235" ref="J215"/>
    <hyperlink r:id="rId236" ref="F216"/>
    <hyperlink r:id="rId237" ref="J216"/>
    <hyperlink r:id="rId238" ref="F217"/>
    <hyperlink r:id="rId239" ref="J217"/>
    <hyperlink r:id="rId240" ref="F218"/>
    <hyperlink r:id="rId241" ref="J218"/>
    <hyperlink r:id="rId242" ref="F219"/>
    <hyperlink r:id="rId243" ref="J219"/>
    <hyperlink r:id="rId244" ref="J220"/>
    <hyperlink r:id="rId245" ref="J221"/>
    <hyperlink r:id="rId246" ref="J222"/>
    <hyperlink r:id="rId247" ref="J223"/>
    <hyperlink r:id="rId248" ref="J224"/>
    <hyperlink r:id="rId249" ref="J225"/>
    <hyperlink r:id="rId250" ref="J226"/>
    <hyperlink r:id="rId251" ref="J227"/>
    <hyperlink r:id="rId252" ref="J228"/>
    <hyperlink r:id="rId253" ref="J229"/>
    <hyperlink r:id="rId254" ref="J230"/>
    <hyperlink r:id="rId255" ref="J231"/>
    <hyperlink r:id="rId256" ref="J232"/>
    <hyperlink r:id="rId257" ref="J233"/>
    <hyperlink r:id="rId258" ref="J234"/>
    <hyperlink r:id="rId259" ref="J235"/>
    <hyperlink r:id="rId260" ref="J236"/>
    <hyperlink r:id="rId261" ref="J237"/>
    <hyperlink r:id="rId262" ref="F238"/>
    <hyperlink r:id="rId263" ref="J238"/>
    <hyperlink r:id="rId264" ref="J239"/>
    <hyperlink r:id="rId265" ref="F240"/>
    <hyperlink r:id="rId266" ref="J240"/>
    <hyperlink r:id="rId267" ref="J241"/>
    <hyperlink r:id="rId268" ref="J242"/>
    <hyperlink r:id="rId269" ref="J243"/>
    <hyperlink r:id="rId270" ref="J244"/>
    <hyperlink r:id="rId271" ref="J245"/>
    <hyperlink r:id="rId272" ref="J246"/>
    <hyperlink r:id="rId273" ref="I247"/>
    <hyperlink r:id="rId274" ref="J247"/>
    <hyperlink r:id="rId275" ref="J248"/>
    <hyperlink r:id="rId276" ref="J249"/>
    <hyperlink r:id="rId277" ref="J250"/>
    <hyperlink r:id="rId278" ref="J251"/>
    <hyperlink r:id="rId279" ref="J252"/>
    <hyperlink r:id="rId280" ref="J253"/>
    <hyperlink r:id="rId281" ref="J254"/>
    <hyperlink r:id="rId282" ref="J255"/>
    <hyperlink r:id="rId283" ref="J256"/>
    <hyperlink r:id="rId284" ref="J257"/>
    <hyperlink r:id="rId285" ref="J258"/>
    <hyperlink r:id="rId286" ref="J259"/>
    <hyperlink r:id="rId287" ref="J260"/>
    <hyperlink r:id="rId288" ref="J261"/>
    <hyperlink r:id="rId289" ref="J262"/>
    <hyperlink r:id="rId290" ref="J263"/>
    <hyperlink r:id="rId291" ref="J264"/>
    <hyperlink r:id="rId292" ref="J265"/>
    <hyperlink r:id="rId293" ref="J266"/>
    <hyperlink r:id="rId294" ref="J267"/>
    <hyperlink r:id="rId295" ref="J268"/>
    <hyperlink r:id="rId296" ref="J269"/>
    <hyperlink r:id="rId297" ref="J270"/>
    <hyperlink r:id="rId298" ref="J271"/>
    <hyperlink r:id="rId299" ref="J272"/>
    <hyperlink r:id="rId300" ref="J273"/>
    <hyperlink r:id="rId301" ref="J274"/>
    <hyperlink r:id="rId302" ref="J275"/>
    <hyperlink r:id="rId303" ref="J276"/>
    <hyperlink r:id="rId304" ref="J277"/>
    <hyperlink r:id="rId305" ref="J278"/>
    <hyperlink r:id="rId306" ref="J279"/>
    <hyperlink r:id="rId307" ref="J280"/>
    <hyperlink r:id="rId308" ref="J281"/>
    <hyperlink r:id="rId309" ref="J282"/>
    <hyperlink r:id="rId310" ref="J283"/>
    <hyperlink r:id="rId311" ref="I284"/>
    <hyperlink r:id="rId312" ref="J284"/>
    <hyperlink r:id="rId313" ref="J285"/>
    <hyperlink r:id="rId314" ref="J286"/>
    <hyperlink r:id="rId315" ref="J287"/>
    <hyperlink r:id="rId316" ref="J288"/>
    <hyperlink r:id="rId317" ref="J289"/>
    <hyperlink r:id="rId318" ref="J290"/>
    <hyperlink r:id="rId319" ref="J291"/>
    <hyperlink r:id="rId320" ref="J292"/>
    <hyperlink r:id="rId321" ref="J293"/>
    <hyperlink r:id="rId322" ref="J294"/>
    <hyperlink r:id="rId323" ref="J295"/>
    <hyperlink r:id="rId324" ref="J296"/>
    <hyperlink r:id="rId325" ref="J297"/>
    <hyperlink r:id="rId326" ref="J298"/>
    <hyperlink r:id="rId327" ref="J299"/>
    <hyperlink r:id="rId328" ref="J300"/>
    <hyperlink r:id="rId329" ref="J301"/>
    <hyperlink r:id="rId330" ref="J302"/>
    <hyperlink r:id="rId331" ref="J303"/>
    <hyperlink r:id="rId332" ref="J304"/>
    <hyperlink r:id="rId333" ref="J305"/>
    <hyperlink r:id="rId334" ref="J306"/>
    <hyperlink r:id="rId335" ref="J307"/>
    <hyperlink r:id="rId336" ref="J308"/>
    <hyperlink r:id="rId337" ref="J309"/>
    <hyperlink r:id="rId338" ref="J310"/>
    <hyperlink r:id="rId339" ref="J311"/>
    <hyperlink r:id="rId340" ref="J312"/>
    <hyperlink r:id="rId341" ref="J313"/>
    <hyperlink r:id="rId342" ref="J314"/>
    <hyperlink r:id="rId343" ref="J315"/>
    <hyperlink r:id="rId344" ref="J316"/>
    <hyperlink r:id="rId345" ref="J317"/>
    <hyperlink r:id="rId346" ref="J318"/>
    <hyperlink r:id="rId347" ref="J319"/>
    <hyperlink r:id="rId348" ref="F320"/>
    <hyperlink r:id="rId349" ref="J320"/>
    <hyperlink r:id="rId350" ref="F321"/>
    <hyperlink r:id="rId351" ref="I321"/>
    <hyperlink r:id="rId352" ref="J321"/>
    <hyperlink r:id="rId353" ref="F322"/>
    <hyperlink r:id="rId354" ref="I322"/>
    <hyperlink r:id="rId355" ref="J322"/>
    <hyperlink r:id="rId356" ref="F323"/>
    <hyperlink r:id="rId357" ref="J323"/>
    <hyperlink r:id="rId358" ref="I324"/>
    <hyperlink r:id="rId359" ref="J324"/>
    <hyperlink r:id="rId360" ref="J325"/>
    <hyperlink r:id="rId361" ref="J326"/>
    <hyperlink r:id="rId362" ref="J327"/>
    <hyperlink r:id="rId363" ref="J328"/>
    <hyperlink r:id="rId364" ref="J329"/>
    <hyperlink r:id="rId365" ref="J330"/>
    <hyperlink r:id="rId366" ref="J331"/>
    <hyperlink r:id="rId367" ref="J332"/>
    <hyperlink r:id="rId368" ref="J333"/>
    <hyperlink r:id="rId369" ref="J334"/>
    <hyperlink r:id="rId370" ref="J335"/>
    <hyperlink r:id="rId371" ref="J336"/>
    <hyperlink r:id="rId372" ref="J337"/>
    <hyperlink r:id="rId373" ref="J338"/>
    <hyperlink r:id="rId374" ref="J339"/>
    <hyperlink r:id="rId375" ref="J340"/>
    <hyperlink r:id="rId376" ref="J341"/>
    <hyperlink r:id="rId377" ref="J342"/>
    <hyperlink r:id="rId378" ref="J343"/>
    <hyperlink r:id="rId379" ref="J344"/>
    <hyperlink r:id="rId380" ref="J345"/>
    <hyperlink r:id="rId381" ref="J346"/>
    <hyperlink r:id="rId382" ref="J347"/>
    <hyperlink r:id="rId383" ref="I348"/>
    <hyperlink r:id="rId384" ref="J348"/>
    <hyperlink r:id="rId385" ref="J349"/>
    <hyperlink r:id="rId386" ref="J350"/>
    <hyperlink r:id="rId387" ref="J351"/>
    <hyperlink r:id="rId388" ref="J352"/>
    <hyperlink r:id="rId389" ref="J353"/>
    <hyperlink r:id="rId390" ref="J354"/>
    <hyperlink r:id="rId391" ref="J355"/>
    <hyperlink r:id="rId392" ref="I356"/>
    <hyperlink r:id="rId393" ref="J356"/>
    <hyperlink r:id="rId394" ref="J357"/>
    <hyperlink r:id="rId395" ref="J358"/>
    <hyperlink r:id="rId396" ref="J359"/>
    <hyperlink r:id="rId397" ref="J360"/>
    <hyperlink r:id="rId398" ref="J361"/>
    <hyperlink r:id="rId399" ref="J362"/>
    <hyperlink r:id="rId400" ref="J363"/>
    <hyperlink r:id="rId401" ref="J364"/>
    <hyperlink r:id="rId402" ref="J365"/>
    <hyperlink r:id="rId403" ref="J366"/>
    <hyperlink r:id="rId404" ref="J367"/>
    <hyperlink r:id="rId405" ref="J368"/>
    <hyperlink r:id="rId406" ref="J369"/>
    <hyperlink r:id="rId407" ref="J370"/>
    <hyperlink r:id="rId408" ref="J371"/>
    <hyperlink r:id="rId409" ref="J372"/>
    <hyperlink r:id="rId410" ref="J373"/>
    <hyperlink r:id="rId411" ref="J374"/>
    <hyperlink r:id="rId412" ref="J375"/>
    <hyperlink r:id="rId413" ref="J376"/>
    <hyperlink r:id="rId414" ref="J377"/>
    <hyperlink r:id="rId415" ref="F378"/>
    <hyperlink r:id="rId416" ref="J378"/>
    <hyperlink r:id="rId417" ref="F379"/>
    <hyperlink r:id="rId418" ref="J379"/>
    <hyperlink r:id="rId419" ref="F380"/>
    <hyperlink r:id="rId420" ref="J380"/>
    <hyperlink r:id="rId421" ref="F381"/>
    <hyperlink r:id="rId422" ref="J381"/>
    <hyperlink r:id="rId423" ref="F382"/>
    <hyperlink r:id="rId424" ref="J382"/>
    <hyperlink r:id="rId425" ref="F383"/>
    <hyperlink r:id="rId426" ref="J383"/>
    <hyperlink r:id="rId427" ref="F384"/>
    <hyperlink r:id="rId428" ref="J384"/>
    <hyperlink r:id="rId429" ref="F385"/>
    <hyperlink r:id="rId430" ref="J385"/>
    <hyperlink r:id="rId431" ref="F386"/>
    <hyperlink r:id="rId432" ref="J386"/>
    <hyperlink r:id="rId433" ref="F387"/>
    <hyperlink r:id="rId434" ref="J387"/>
    <hyperlink r:id="rId435" ref="J388"/>
    <hyperlink r:id="rId436" ref="F389"/>
    <hyperlink r:id="rId437" ref="J389"/>
    <hyperlink r:id="rId438" ref="F390"/>
    <hyperlink r:id="rId439" ref="J390"/>
    <hyperlink r:id="rId440" ref="F391"/>
    <hyperlink r:id="rId441" ref="J391"/>
    <hyperlink r:id="rId442" ref="F392"/>
    <hyperlink r:id="rId443" ref="J392"/>
    <hyperlink r:id="rId444" ref="F393"/>
    <hyperlink r:id="rId445" ref="J393"/>
    <hyperlink r:id="rId446" ref="F394"/>
    <hyperlink r:id="rId447" ref="J394"/>
    <hyperlink r:id="rId448" ref="F395"/>
    <hyperlink r:id="rId449" ref="J395"/>
    <hyperlink r:id="rId450" ref="F396"/>
    <hyperlink r:id="rId451" ref="J396"/>
    <hyperlink r:id="rId452" ref="F397"/>
    <hyperlink r:id="rId453" ref="J397"/>
    <hyperlink r:id="rId454" ref="J398"/>
    <hyperlink r:id="rId455" ref="J399"/>
    <hyperlink r:id="rId456" ref="I400"/>
    <hyperlink r:id="rId457" ref="J400"/>
    <hyperlink r:id="rId458" ref="J401"/>
    <hyperlink r:id="rId459" ref="J402"/>
    <hyperlink r:id="rId460" ref="J403"/>
    <hyperlink r:id="rId461" ref="J404"/>
    <hyperlink r:id="rId462" ref="J405"/>
    <hyperlink r:id="rId463" ref="J406"/>
    <hyperlink r:id="rId464" ref="J407"/>
    <hyperlink r:id="rId465" ref="J408"/>
    <hyperlink r:id="rId466" ref="F409"/>
    <hyperlink r:id="rId467" ref="J409"/>
    <hyperlink r:id="rId468" ref="F410"/>
    <hyperlink r:id="rId469" ref="J410"/>
    <hyperlink r:id="rId470" ref="F411"/>
    <hyperlink r:id="rId471" ref="J411"/>
    <hyperlink r:id="rId472" ref="F412"/>
    <hyperlink r:id="rId473" ref="J412"/>
    <hyperlink r:id="rId474" ref="F413"/>
    <hyperlink r:id="rId475" ref="J413"/>
    <hyperlink r:id="rId476" ref="F414"/>
    <hyperlink r:id="rId477" ref="J414"/>
    <hyperlink r:id="rId478" ref="F415"/>
    <hyperlink r:id="rId479" ref="J415"/>
    <hyperlink r:id="rId480" ref="F416"/>
    <hyperlink r:id="rId481" ref="J416"/>
    <hyperlink r:id="rId482" ref="F417"/>
    <hyperlink r:id="rId483" ref="J417"/>
    <hyperlink r:id="rId484" ref="F418"/>
    <hyperlink r:id="rId485" ref="J418"/>
    <hyperlink r:id="rId486" ref="F419"/>
    <hyperlink r:id="rId487" ref="J419"/>
    <hyperlink r:id="rId488" ref="F420"/>
    <hyperlink r:id="rId489" ref="J420"/>
    <hyperlink r:id="rId490" ref="F421"/>
    <hyperlink r:id="rId491" ref="J421"/>
    <hyperlink r:id="rId492" ref="F422"/>
    <hyperlink r:id="rId493" ref="J422"/>
    <hyperlink r:id="rId494" ref="F423"/>
    <hyperlink r:id="rId495" ref="J423"/>
    <hyperlink r:id="rId496" ref="F424"/>
    <hyperlink r:id="rId497" ref="J424"/>
    <hyperlink r:id="rId498" ref="F425"/>
    <hyperlink r:id="rId499" ref="J425"/>
    <hyperlink r:id="rId500" ref="F426"/>
    <hyperlink r:id="rId501" ref="J426"/>
    <hyperlink r:id="rId502" ref="J427"/>
    <hyperlink r:id="rId503" ref="J428"/>
    <hyperlink r:id="rId504" ref="J429"/>
    <hyperlink r:id="rId505" ref="J430"/>
    <hyperlink r:id="rId506" ref="J431"/>
    <hyperlink r:id="rId507" ref="J432"/>
    <hyperlink r:id="rId508" ref="J433"/>
    <hyperlink r:id="rId509" ref="I434"/>
    <hyperlink r:id="rId510" ref="J434"/>
    <hyperlink r:id="rId511" ref="J435"/>
    <hyperlink r:id="rId512" ref="J436"/>
    <hyperlink r:id="rId513" ref="J437"/>
    <hyperlink r:id="rId514" ref="J438"/>
    <hyperlink r:id="rId515" ref="J439"/>
    <hyperlink r:id="rId516" ref="J440"/>
    <hyperlink r:id="rId517" ref="J441"/>
    <hyperlink r:id="rId518" ref="F442"/>
    <hyperlink r:id="rId519" ref="J442"/>
    <hyperlink r:id="rId520" ref="F443"/>
    <hyperlink r:id="rId521" ref="J443"/>
    <hyperlink r:id="rId522" ref="F444"/>
    <hyperlink r:id="rId523" ref="J444"/>
  </hyperlinks>
  <drawing r:id="rId524"/>
  <legacyDrawing r:id="rId52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24.38"/>
    <col customWidth="1" min="3" max="3" width="60.88"/>
  </cols>
  <sheetData>
    <row r="1">
      <c r="A1" s="142" t="s">
        <v>4624</v>
      </c>
      <c r="D1" s="77"/>
      <c r="E1" s="77"/>
      <c r="F1" s="77"/>
      <c r="G1" s="77"/>
      <c r="H1" s="77"/>
      <c r="I1" s="77"/>
      <c r="J1" s="77"/>
      <c r="K1" s="77"/>
      <c r="L1" s="77"/>
      <c r="M1" s="77"/>
      <c r="N1" s="77"/>
      <c r="O1" s="77"/>
      <c r="P1" s="77"/>
      <c r="Q1" s="77"/>
      <c r="R1" s="77"/>
      <c r="S1" s="77"/>
      <c r="T1" s="77"/>
      <c r="U1" s="77"/>
      <c r="V1" s="77"/>
      <c r="W1" s="77"/>
      <c r="X1" s="77"/>
      <c r="Y1" s="77"/>
      <c r="Z1" s="77"/>
    </row>
    <row r="2">
      <c r="A2" s="143" t="s">
        <v>3</v>
      </c>
      <c r="B2" s="144" t="s">
        <v>4625</v>
      </c>
      <c r="C2" s="143" t="s">
        <v>4626</v>
      </c>
      <c r="D2" s="77"/>
      <c r="E2" s="77"/>
      <c r="F2" s="77"/>
      <c r="G2" s="77"/>
      <c r="H2" s="77"/>
      <c r="I2" s="77"/>
      <c r="J2" s="77"/>
      <c r="K2" s="77"/>
      <c r="L2" s="77"/>
      <c r="M2" s="77"/>
      <c r="N2" s="77"/>
      <c r="O2" s="77"/>
      <c r="P2" s="77"/>
      <c r="Q2" s="77"/>
      <c r="R2" s="77"/>
      <c r="S2" s="77"/>
      <c r="T2" s="77"/>
      <c r="U2" s="77"/>
      <c r="V2" s="77"/>
      <c r="W2" s="77"/>
      <c r="X2" s="77"/>
      <c r="Y2" s="77"/>
      <c r="Z2" s="77"/>
    </row>
    <row r="3">
      <c r="A3" s="145" t="s">
        <v>4627</v>
      </c>
      <c r="B3" s="146" t="s">
        <v>4628</v>
      </c>
      <c r="C3" s="147" t="s">
        <v>4629</v>
      </c>
      <c r="D3" s="77"/>
      <c r="E3" s="77"/>
      <c r="F3" s="77"/>
      <c r="G3" s="77"/>
      <c r="H3" s="77"/>
      <c r="I3" s="77"/>
      <c r="J3" s="77"/>
      <c r="K3" s="77"/>
      <c r="L3" s="77"/>
      <c r="M3" s="77"/>
      <c r="N3" s="77"/>
      <c r="O3" s="77"/>
      <c r="P3" s="77"/>
      <c r="Q3" s="77"/>
      <c r="R3" s="77"/>
      <c r="S3" s="77"/>
      <c r="T3" s="77"/>
      <c r="U3" s="77"/>
      <c r="V3" s="77"/>
      <c r="W3" s="77"/>
      <c r="X3" s="77"/>
      <c r="Y3" s="77"/>
      <c r="Z3" s="77"/>
    </row>
    <row r="4">
      <c r="A4" s="148" t="s">
        <v>4630</v>
      </c>
      <c r="B4" s="149" t="s">
        <v>4628</v>
      </c>
      <c r="C4" s="150" t="s">
        <v>4631</v>
      </c>
      <c r="D4" s="77"/>
      <c r="E4" s="77"/>
      <c r="F4" s="77"/>
      <c r="G4" s="77"/>
      <c r="H4" s="77"/>
      <c r="I4" s="77"/>
      <c r="J4" s="77"/>
      <c r="K4" s="77"/>
      <c r="L4" s="77"/>
      <c r="M4" s="77"/>
      <c r="N4" s="77"/>
      <c r="O4" s="77"/>
      <c r="P4" s="77"/>
      <c r="Q4" s="77"/>
      <c r="R4" s="77"/>
      <c r="S4" s="77"/>
      <c r="T4" s="77"/>
      <c r="U4" s="77"/>
      <c r="V4" s="77"/>
      <c r="W4" s="77"/>
      <c r="X4" s="77"/>
      <c r="Y4" s="77"/>
      <c r="Z4" s="77"/>
    </row>
    <row r="5">
      <c r="A5" s="151" t="s">
        <v>4632</v>
      </c>
      <c r="B5" s="152" t="s">
        <v>4628</v>
      </c>
      <c r="C5" s="153" t="s">
        <v>4633</v>
      </c>
      <c r="D5" s="77"/>
      <c r="E5" s="77"/>
      <c r="F5" s="77"/>
      <c r="G5" s="77"/>
      <c r="H5" s="77"/>
      <c r="I5" s="77"/>
      <c r="J5" s="77"/>
      <c r="K5" s="77"/>
      <c r="L5" s="77"/>
      <c r="M5" s="77"/>
      <c r="N5" s="77"/>
      <c r="O5" s="77"/>
      <c r="P5" s="77"/>
      <c r="Q5" s="77"/>
      <c r="R5" s="77"/>
      <c r="S5" s="77"/>
      <c r="T5" s="77"/>
      <c r="U5" s="77"/>
      <c r="V5" s="77"/>
      <c r="W5" s="77"/>
      <c r="X5" s="77"/>
      <c r="Y5" s="77"/>
      <c r="Z5" s="77"/>
    </row>
    <row r="6">
      <c r="A6" s="154" t="s">
        <v>4634</v>
      </c>
      <c r="B6" s="154" t="s">
        <v>4628</v>
      </c>
      <c r="C6" s="155" t="s">
        <v>4635</v>
      </c>
      <c r="D6" s="77"/>
      <c r="E6" s="77"/>
      <c r="F6" s="77"/>
      <c r="G6" s="77"/>
      <c r="H6" s="77"/>
      <c r="I6" s="77"/>
      <c r="J6" s="77"/>
      <c r="K6" s="77"/>
      <c r="L6" s="77"/>
      <c r="M6" s="77"/>
      <c r="N6" s="77"/>
      <c r="O6" s="77"/>
      <c r="P6" s="77"/>
      <c r="Q6" s="77"/>
      <c r="R6" s="77"/>
      <c r="S6" s="77"/>
      <c r="T6" s="77"/>
      <c r="U6" s="77"/>
      <c r="V6" s="77"/>
      <c r="W6" s="77"/>
      <c r="X6" s="77"/>
      <c r="Y6" s="77"/>
      <c r="Z6" s="77"/>
    </row>
    <row r="7">
      <c r="A7" s="156" t="s">
        <v>36</v>
      </c>
      <c r="B7" s="157" t="s">
        <v>4628</v>
      </c>
      <c r="C7" s="158" t="s">
        <v>4636</v>
      </c>
      <c r="D7" s="77"/>
      <c r="E7" s="77"/>
      <c r="F7" s="77"/>
      <c r="G7" s="77"/>
      <c r="H7" s="77"/>
      <c r="I7" s="77"/>
      <c r="J7" s="77"/>
      <c r="K7" s="77"/>
      <c r="L7" s="77"/>
      <c r="M7" s="77"/>
      <c r="N7" s="77"/>
      <c r="O7" s="77"/>
      <c r="P7" s="77"/>
      <c r="Q7" s="77"/>
      <c r="R7" s="77"/>
      <c r="S7" s="77"/>
      <c r="T7" s="77"/>
      <c r="U7" s="77"/>
      <c r="V7" s="77"/>
      <c r="W7" s="77"/>
      <c r="X7" s="77"/>
      <c r="Y7" s="77"/>
      <c r="Z7" s="77"/>
    </row>
    <row r="8">
      <c r="A8" s="159"/>
      <c r="B8" s="159"/>
      <c r="C8" s="159"/>
      <c r="D8" s="77"/>
      <c r="E8" s="77"/>
      <c r="F8" s="77"/>
      <c r="G8" s="77"/>
      <c r="H8" s="77"/>
      <c r="I8" s="77"/>
      <c r="J8" s="77"/>
      <c r="K8" s="77"/>
      <c r="L8" s="77"/>
      <c r="M8" s="77"/>
      <c r="N8" s="77"/>
      <c r="O8" s="77"/>
      <c r="P8" s="77"/>
      <c r="Q8" s="77"/>
      <c r="R8" s="77"/>
      <c r="S8" s="77"/>
      <c r="T8" s="77"/>
      <c r="U8" s="77"/>
      <c r="V8" s="77"/>
      <c r="W8" s="77"/>
      <c r="X8" s="77"/>
      <c r="Y8" s="77"/>
      <c r="Z8" s="77"/>
    </row>
    <row r="9">
      <c r="A9" s="160" t="s">
        <v>4637</v>
      </c>
      <c r="B9" s="161"/>
      <c r="C9" s="162"/>
      <c r="D9" s="77"/>
      <c r="E9" s="77"/>
      <c r="F9" s="77"/>
      <c r="G9" s="77"/>
      <c r="H9" s="77"/>
      <c r="I9" s="77"/>
      <c r="J9" s="77"/>
      <c r="K9" s="77"/>
      <c r="L9" s="77"/>
      <c r="M9" s="77"/>
      <c r="N9" s="77"/>
      <c r="O9" s="77"/>
      <c r="P9" s="77"/>
      <c r="Q9" s="77"/>
      <c r="R9" s="77"/>
      <c r="S9" s="77"/>
      <c r="T9" s="77"/>
      <c r="U9" s="77"/>
      <c r="V9" s="77"/>
      <c r="W9" s="77"/>
      <c r="X9" s="77"/>
      <c r="Y9" s="77"/>
      <c r="Z9" s="77"/>
    </row>
    <row r="10">
      <c r="A10" s="163" t="s">
        <v>3</v>
      </c>
      <c r="B10" s="144" t="s">
        <v>4625</v>
      </c>
      <c r="C10" s="163" t="s">
        <v>4626</v>
      </c>
      <c r="D10" s="77"/>
      <c r="E10" s="77"/>
      <c r="F10" s="77"/>
      <c r="G10" s="77"/>
      <c r="H10" s="77"/>
      <c r="I10" s="77"/>
      <c r="J10" s="77"/>
      <c r="K10" s="77"/>
      <c r="L10" s="77"/>
      <c r="M10" s="77"/>
      <c r="N10" s="77"/>
      <c r="O10" s="77"/>
      <c r="P10" s="77"/>
      <c r="Q10" s="77"/>
      <c r="R10" s="77"/>
      <c r="S10" s="77"/>
      <c r="T10" s="77"/>
      <c r="U10" s="77"/>
      <c r="V10" s="77"/>
      <c r="W10" s="77"/>
      <c r="X10" s="77"/>
      <c r="Y10" s="77"/>
      <c r="Z10" s="77"/>
    </row>
    <row r="11">
      <c r="A11" s="164"/>
      <c r="B11" s="164"/>
      <c r="C11" s="165" t="s">
        <v>4638</v>
      </c>
      <c r="D11" s="77"/>
      <c r="E11" s="77"/>
      <c r="F11" s="77"/>
      <c r="G11" s="77"/>
      <c r="H11" s="77"/>
      <c r="I11" s="77"/>
      <c r="J11" s="77"/>
      <c r="K11" s="77"/>
      <c r="L11" s="77"/>
      <c r="M11" s="77"/>
      <c r="N11" s="77"/>
      <c r="O11" s="77"/>
      <c r="P11" s="77"/>
      <c r="Q11" s="77"/>
      <c r="R11" s="77"/>
      <c r="S11" s="77"/>
      <c r="T11" s="77"/>
      <c r="U11" s="77"/>
      <c r="V11" s="77"/>
      <c r="W11" s="77"/>
      <c r="X11" s="77"/>
      <c r="Y11" s="77"/>
      <c r="Z11" s="77"/>
    </row>
    <row r="12">
      <c r="A12" s="166" t="s">
        <v>4639</v>
      </c>
      <c r="B12" s="166" t="s">
        <v>4628</v>
      </c>
      <c r="C12" s="167" t="s">
        <v>4640</v>
      </c>
      <c r="D12" s="77"/>
      <c r="E12" s="77"/>
      <c r="F12" s="77"/>
      <c r="G12" s="77"/>
      <c r="H12" s="77"/>
      <c r="I12" s="77"/>
      <c r="J12" s="77"/>
      <c r="K12" s="77"/>
      <c r="L12" s="77"/>
      <c r="M12" s="77"/>
      <c r="N12" s="77"/>
      <c r="O12" s="77"/>
      <c r="P12" s="77"/>
      <c r="Q12" s="77"/>
      <c r="R12" s="77"/>
      <c r="S12" s="77"/>
      <c r="T12" s="77"/>
      <c r="U12" s="77"/>
      <c r="V12" s="77"/>
      <c r="W12" s="77"/>
      <c r="X12" s="77"/>
      <c r="Y12" s="77"/>
      <c r="Z12" s="77"/>
    </row>
    <row r="13">
      <c r="A13" s="168" t="s">
        <v>4641</v>
      </c>
      <c r="B13" s="168" t="s">
        <v>4642</v>
      </c>
      <c r="C13" s="169" t="s">
        <v>4643</v>
      </c>
      <c r="D13" s="77"/>
      <c r="E13" s="77"/>
      <c r="F13" s="77"/>
      <c r="G13" s="77"/>
      <c r="H13" s="77"/>
      <c r="I13" s="77"/>
      <c r="J13" s="77"/>
      <c r="K13" s="77"/>
      <c r="L13" s="77"/>
      <c r="M13" s="77"/>
      <c r="N13" s="77"/>
      <c r="O13" s="77"/>
      <c r="P13" s="77"/>
      <c r="Q13" s="77"/>
      <c r="R13" s="77"/>
      <c r="S13" s="77"/>
      <c r="T13" s="77"/>
      <c r="U13" s="77"/>
      <c r="V13" s="77"/>
      <c r="W13" s="77"/>
      <c r="X13" s="77"/>
      <c r="Y13" s="77"/>
      <c r="Z13" s="77"/>
    </row>
    <row r="14">
      <c r="A14" s="170" t="s">
        <v>4644</v>
      </c>
      <c r="B14" s="170" t="s">
        <v>4628</v>
      </c>
      <c r="C14" s="171" t="s">
        <v>4645</v>
      </c>
      <c r="D14" s="77"/>
      <c r="E14" s="77"/>
      <c r="F14" s="77"/>
      <c r="G14" s="77"/>
      <c r="H14" s="77"/>
      <c r="I14" s="77"/>
      <c r="J14" s="77"/>
      <c r="K14" s="77"/>
      <c r="L14" s="77"/>
      <c r="M14" s="77"/>
      <c r="N14" s="77"/>
      <c r="O14" s="77"/>
      <c r="P14" s="77"/>
      <c r="Q14" s="77"/>
      <c r="R14" s="77"/>
      <c r="S14" s="77"/>
      <c r="T14" s="77"/>
      <c r="U14" s="77"/>
      <c r="V14" s="77"/>
      <c r="W14" s="77"/>
      <c r="X14" s="77"/>
      <c r="Y14" s="77"/>
      <c r="Z14" s="77"/>
    </row>
    <row r="15">
      <c r="A15" s="172" t="s">
        <v>3210</v>
      </c>
      <c r="B15" s="172" t="s">
        <v>4628</v>
      </c>
      <c r="C15" s="173" t="s">
        <v>4646</v>
      </c>
      <c r="D15" s="77"/>
      <c r="E15" s="77"/>
      <c r="F15" s="77"/>
      <c r="G15" s="77"/>
      <c r="H15" s="77"/>
      <c r="I15" s="77"/>
      <c r="J15" s="77"/>
      <c r="K15" s="77"/>
      <c r="L15" s="77"/>
      <c r="M15" s="77"/>
      <c r="N15" s="77"/>
      <c r="O15" s="77"/>
      <c r="P15" s="77"/>
      <c r="Q15" s="77"/>
      <c r="R15" s="77"/>
      <c r="S15" s="77"/>
      <c r="T15" s="77"/>
      <c r="U15" s="77"/>
      <c r="V15" s="77"/>
      <c r="W15" s="77"/>
      <c r="X15" s="77"/>
      <c r="Y15" s="77"/>
      <c r="Z15" s="77"/>
    </row>
    <row r="16">
      <c r="A16" s="77"/>
      <c r="B16" s="77"/>
      <c r="C16" s="77"/>
      <c r="D16" s="77"/>
      <c r="E16" s="77"/>
      <c r="F16" s="77"/>
      <c r="G16" s="77"/>
      <c r="H16" s="77"/>
      <c r="I16" s="77"/>
      <c r="J16" s="77"/>
      <c r="K16" s="77"/>
      <c r="L16" s="77"/>
      <c r="M16" s="77"/>
      <c r="N16" s="77"/>
      <c r="O16" s="77"/>
      <c r="P16" s="77"/>
      <c r="Q16" s="77"/>
      <c r="R16" s="77"/>
      <c r="S16" s="77"/>
      <c r="T16" s="77"/>
      <c r="U16" s="77"/>
      <c r="V16" s="77"/>
      <c r="W16" s="77"/>
      <c r="X16" s="77"/>
      <c r="Y16" s="77"/>
      <c r="Z16" s="77"/>
    </row>
    <row r="17">
      <c r="A17" s="77"/>
      <c r="B17" s="77"/>
      <c r="C17" s="77"/>
      <c r="D17" s="77"/>
      <c r="E17" s="77"/>
      <c r="F17" s="77"/>
      <c r="G17" s="77"/>
      <c r="H17" s="77"/>
      <c r="I17" s="77"/>
      <c r="J17" s="77"/>
      <c r="K17" s="77"/>
      <c r="L17" s="77"/>
      <c r="M17" s="77"/>
      <c r="N17" s="77"/>
      <c r="O17" s="77"/>
      <c r="P17" s="77"/>
      <c r="Q17" s="77"/>
      <c r="R17" s="77"/>
      <c r="S17" s="77"/>
      <c r="T17" s="77"/>
      <c r="U17" s="77"/>
      <c r="V17" s="77"/>
      <c r="W17" s="77"/>
      <c r="X17" s="77"/>
      <c r="Y17" s="77"/>
      <c r="Z17" s="77"/>
    </row>
    <row r="18">
      <c r="A18" s="77"/>
      <c r="B18" s="77"/>
      <c r="C18" s="77"/>
      <c r="D18" s="77"/>
      <c r="E18" s="77"/>
      <c r="F18" s="77"/>
      <c r="G18" s="77"/>
      <c r="H18" s="77"/>
      <c r="I18" s="77"/>
      <c r="J18" s="77"/>
      <c r="K18" s="77"/>
      <c r="L18" s="77"/>
      <c r="M18" s="77"/>
      <c r="N18" s="77"/>
      <c r="O18" s="77"/>
      <c r="P18" s="77"/>
      <c r="Q18" s="77"/>
      <c r="R18" s="77"/>
      <c r="S18" s="77"/>
      <c r="T18" s="77"/>
      <c r="U18" s="77"/>
      <c r="V18" s="77"/>
      <c r="W18" s="77"/>
      <c r="X18" s="77"/>
      <c r="Y18" s="77"/>
      <c r="Z18" s="77"/>
    </row>
    <row r="19">
      <c r="A19" s="77"/>
      <c r="B19" s="77"/>
      <c r="C19" s="77"/>
      <c r="D19" s="77"/>
      <c r="E19" s="77"/>
      <c r="F19" s="77"/>
      <c r="G19" s="77"/>
      <c r="H19" s="77"/>
      <c r="I19" s="77"/>
      <c r="J19" s="77"/>
      <c r="K19" s="77"/>
      <c r="L19" s="77"/>
      <c r="M19" s="77"/>
      <c r="N19" s="77"/>
      <c r="O19" s="77"/>
      <c r="P19" s="77"/>
      <c r="Q19" s="77"/>
      <c r="R19" s="77"/>
      <c r="S19" s="77"/>
      <c r="T19" s="77"/>
      <c r="U19" s="77"/>
      <c r="V19" s="77"/>
      <c r="W19" s="77"/>
      <c r="X19" s="77"/>
      <c r="Y19" s="77"/>
      <c r="Z19" s="77"/>
    </row>
    <row r="20">
      <c r="A20" s="77"/>
      <c r="B20" s="77"/>
      <c r="C20" s="77"/>
      <c r="D20" s="77"/>
      <c r="E20" s="77"/>
      <c r="F20" s="77"/>
      <c r="G20" s="77"/>
      <c r="H20" s="77"/>
      <c r="I20" s="77"/>
      <c r="J20" s="77"/>
      <c r="K20" s="77"/>
      <c r="L20" s="77"/>
      <c r="M20" s="77"/>
      <c r="N20" s="77"/>
      <c r="O20" s="77"/>
      <c r="P20" s="77"/>
      <c r="Q20" s="77"/>
      <c r="R20" s="77"/>
      <c r="S20" s="77"/>
      <c r="T20" s="77"/>
      <c r="U20" s="77"/>
      <c r="V20" s="77"/>
      <c r="W20" s="77"/>
      <c r="X20" s="77"/>
      <c r="Y20" s="77"/>
      <c r="Z20" s="77"/>
    </row>
    <row r="21">
      <c r="A21" s="77"/>
      <c r="B21" s="77"/>
      <c r="C21" s="77"/>
      <c r="D21" s="77"/>
      <c r="E21" s="77"/>
      <c r="F21" s="77"/>
      <c r="G21" s="77"/>
      <c r="H21" s="77"/>
      <c r="I21" s="77"/>
      <c r="J21" s="77"/>
      <c r="K21" s="77"/>
      <c r="L21" s="77"/>
      <c r="M21" s="77"/>
      <c r="N21" s="77"/>
      <c r="O21" s="77"/>
      <c r="P21" s="77"/>
      <c r="Q21" s="77"/>
      <c r="R21" s="77"/>
      <c r="S21" s="77"/>
      <c r="T21" s="77"/>
      <c r="U21" s="77"/>
      <c r="V21" s="77"/>
      <c r="W21" s="77"/>
      <c r="X21" s="77"/>
      <c r="Y21" s="77"/>
      <c r="Z21" s="77"/>
    </row>
    <row r="22">
      <c r="A22" s="77"/>
      <c r="B22" s="77"/>
      <c r="C22" s="77"/>
      <c r="D22" s="77"/>
      <c r="E22" s="77"/>
      <c r="F22" s="77"/>
      <c r="G22" s="77"/>
      <c r="H22" s="77"/>
      <c r="I22" s="77"/>
      <c r="J22" s="77"/>
      <c r="K22" s="77"/>
      <c r="L22" s="77"/>
      <c r="M22" s="77"/>
      <c r="N22" s="77"/>
      <c r="O22" s="77"/>
      <c r="P22" s="77"/>
      <c r="Q22" s="77"/>
      <c r="R22" s="77"/>
      <c r="S22" s="77"/>
      <c r="T22" s="77"/>
      <c r="U22" s="77"/>
      <c r="V22" s="77"/>
      <c r="W22" s="77"/>
      <c r="X22" s="77"/>
      <c r="Y22" s="77"/>
      <c r="Z22" s="77"/>
    </row>
    <row r="23">
      <c r="A23" s="77"/>
      <c r="B23" s="77"/>
      <c r="C23" s="77"/>
      <c r="D23" s="77"/>
      <c r="E23" s="77"/>
      <c r="F23" s="77"/>
      <c r="G23" s="77"/>
      <c r="H23" s="77"/>
      <c r="I23" s="77"/>
      <c r="J23" s="77"/>
      <c r="K23" s="77"/>
      <c r="L23" s="77"/>
      <c r="M23" s="77"/>
      <c r="N23" s="77"/>
      <c r="O23" s="77"/>
      <c r="P23" s="77"/>
      <c r="Q23" s="77"/>
      <c r="R23" s="77"/>
      <c r="S23" s="77"/>
      <c r="T23" s="77"/>
      <c r="U23" s="77"/>
      <c r="V23" s="77"/>
      <c r="W23" s="77"/>
      <c r="X23" s="77"/>
      <c r="Y23" s="77"/>
      <c r="Z23" s="77"/>
    </row>
    <row r="24">
      <c r="A24" s="77"/>
      <c r="B24" s="77"/>
      <c r="C24" s="77"/>
      <c r="D24" s="77"/>
      <c r="E24" s="77"/>
      <c r="F24" s="77"/>
      <c r="G24" s="77"/>
      <c r="H24" s="77"/>
      <c r="I24" s="77"/>
      <c r="J24" s="77"/>
      <c r="K24" s="77"/>
      <c r="L24" s="77"/>
      <c r="M24" s="77"/>
      <c r="N24" s="77"/>
      <c r="O24" s="77"/>
      <c r="P24" s="77"/>
      <c r="Q24" s="77"/>
      <c r="R24" s="77"/>
      <c r="S24" s="77"/>
      <c r="T24" s="77"/>
      <c r="U24" s="77"/>
      <c r="V24" s="77"/>
      <c r="W24" s="77"/>
      <c r="X24" s="77"/>
      <c r="Y24" s="77"/>
      <c r="Z24" s="77"/>
    </row>
    <row r="25">
      <c r="A25" s="77"/>
      <c r="B25" s="77"/>
      <c r="C25" s="77"/>
      <c r="D25" s="77"/>
      <c r="E25" s="77"/>
      <c r="F25" s="77"/>
      <c r="G25" s="77"/>
      <c r="H25" s="77"/>
      <c r="I25" s="77"/>
      <c r="J25" s="77"/>
      <c r="K25" s="77"/>
      <c r="L25" s="77"/>
      <c r="M25" s="77"/>
      <c r="N25" s="77"/>
      <c r="O25" s="77"/>
      <c r="P25" s="77"/>
      <c r="Q25" s="77"/>
      <c r="R25" s="77"/>
      <c r="S25" s="77"/>
      <c r="T25" s="77"/>
      <c r="U25" s="77"/>
      <c r="V25" s="77"/>
      <c r="W25" s="77"/>
      <c r="X25" s="77"/>
      <c r="Y25" s="77"/>
      <c r="Z25" s="77"/>
    </row>
    <row r="26">
      <c r="A26" s="77"/>
      <c r="B26" s="77"/>
      <c r="C26" s="77"/>
      <c r="D26" s="77"/>
      <c r="E26" s="77"/>
      <c r="F26" s="77"/>
      <c r="G26" s="77"/>
      <c r="H26" s="77"/>
      <c r="I26" s="77"/>
      <c r="J26" s="77"/>
      <c r="K26" s="77"/>
      <c r="L26" s="77"/>
      <c r="M26" s="77"/>
      <c r="N26" s="77"/>
      <c r="O26" s="77"/>
      <c r="P26" s="77"/>
      <c r="Q26" s="77"/>
      <c r="R26" s="77"/>
      <c r="S26" s="77"/>
      <c r="T26" s="77"/>
      <c r="U26" s="77"/>
      <c r="V26" s="77"/>
      <c r="W26" s="77"/>
      <c r="X26" s="77"/>
      <c r="Y26" s="77"/>
      <c r="Z26" s="77"/>
    </row>
    <row r="27">
      <c r="A27" s="77"/>
      <c r="B27" s="77"/>
      <c r="C27" s="77"/>
      <c r="D27" s="77"/>
      <c r="E27" s="77"/>
      <c r="F27" s="77"/>
      <c r="G27" s="77"/>
      <c r="H27" s="77"/>
      <c r="I27" s="77"/>
      <c r="J27" s="77"/>
      <c r="K27" s="77"/>
      <c r="L27" s="77"/>
      <c r="M27" s="77"/>
      <c r="N27" s="77"/>
      <c r="O27" s="77"/>
      <c r="P27" s="77"/>
      <c r="Q27" s="77"/>
      <c r="R27" s="77"/>
      <c r="S27" s="77"/>
      <c r="T27" s="77"/>
      <c r="U27" s="77"/>
      <c r="V27" s="77"/>
      <c r="W27" s="77"/>
      <c r="X27" s="77"/>
      <c r="Y27" s="77"/>
      <c r="Z27" s="77"/>
    </row>
    <row r="28">
      <c r="A28" s="77"/>
      <c r="B28" s="77"/>
      <c r="C28" s="77"/>
      <c r="D28" s="77"/>
      <c r="E28" s="77"/>
      <c r="F28" s="77"/>
      <c r="G28" s="77"/>
      <c r="H28" s="77"/>
      <c r="I28" s="77"/>
      <c r="J28" s="77"/>
      <c r="K28" s="77"/>
      <c r="L28" s="77"/>
      <c r="M28" s="77"/>
      <c r="N28" s="77"/>
      <c r="O28" s="77"/>
      <c r="P28" s="77"/>
      <c r="Q28" s="77"/>
      <c r="R28" s="77"/>
      <c r="S28" s="77"/>
      <c r="T28" s="77"/>
      <c r="U28" s="77"/>
      <c r="V28" s="77"/>
      <c r="W28" s="77"/>
      <c r="X28" s="77"/>
      <c r="Y28" s="77"/>
      <c r="Z28" s="77"/>
    </row>
    <row r="29">
      <c r="A29" s="77"/>
      <c r="B29" s="77"/>
      <c r="C29" s="77"/>
      <c r="D29" s="77"/>
      <c r="E29" s="77"/>
      <c r="F29" s="77"/>
      <c r="G29" s="77"/>
      <c r="H29" s="77"/>
      <c r="I29" s="77"/>
      <c r="J29" s="77"/>
      <c r="K29" s="77"/>
      <c r="L29" s="77"/>
      <c r="M29" s="77"/>
      <c r="N29" s="77"/>
      <c r="O29" s="77"/>
      <c r="P29" s="77"/>
      <c r="Q29" s="77"/>
      <c r="R29" s="77"/>
      <c r="S29" s="77"/>
      <c r="T29" s="77"/>
      <c r="U29" s="77"/>
      <c r="V29" s="77"/>
      <c r="W29" s="77"/>
      <c r="X29" s="77"/>
      <c r="Y29" s="77"/>
      <c r="Z29" s="77"/>
    </row>
    <row r="30">
      <c r="A30" s="77"/>
      <c r="B30" s="77"/>
      <c r="C30" s="77"/>
      <c r="D30" s="77"/>
      <c r="E30" s="77"/>
      <c r="F30" s="77"/>
      <c r="G30" s="77"/>
      <c r="H30" s="77"/>
      <c r="I30" s="77"/>
      <c r="J30" s="77"/>
      <c r="K30" s="77"/>
      <c r="L30" s="77"/>
      <c r="M30" s="77"/>
      <c r="N30" s="77"/>
      <c r="O30" s="77"/>
      <c r="P30" s="77"/>
      <c r="Q30" s="77"/>
      <c r="R30" s="77"/>
      <c r="S30" s="77"/>
      <c r="T30" s="77"/>
      <c r="U30" s="77"/>
      <c r="V30" s="77"/>
      <c r="W30" s="77"/>
      <c r="X30" s="77"/>
      <c r="Y30" s="77"/>
      <c r="Z30" s="77"/>
    </row>
    <row r="31">
      <c r="A31" s="77"/>
      <c r="B31" s="77"/>
      <c r="C31" s="77"/>
      <c r="D31" s="77"/>
      <c r="E31" s="77"/>
      <c r="F31" s="77"/>
      <c r="G31" s="77"/>
      <c r="H31" s="77"/>
      <c r="I31" s="77"/>
      <c r="J31" s="77"/>
      <c r="K31" s="77"/>
      <c r="L31" s="77"/>
      <c r="M31" s="77"/>
      <c r="N31" s="77"/>
      <c r="O31" s="77"/>
      <c r="P31" s="77"/>
      <c r="Q31" s="77"/>
      <c r="R31" s="77"/>
      <c r="S31" s="77"/>
      <c r="T31" s="77"/>
      <c r="U31" s="77"/>
      <c r="V31" s="77"/>
      <c r="W31" s="77"/>
      <c r="X31" s="77"/>
      <c r="Y31" s="77"/>
      <c r="Z31" s="77"/>
    </row>
    <row r="32">
      <c r="A32" s="77"/>
      <c r="B32" s="77"/>
      <c r="C32" s="77"/>
      <c r="D32" s="77"/>
      <c r="E32" s="77"/>
      <c r="F32" s="77"/>
      <c r="G32" s="77"/>
      <c r="H32" s="77"/>
      <c r="I32" s="77"/>
      <c r="J32" s="77"/>
      <c r="K32" s="77"/>
      <c r="L32" s="77"/>
      <c r="M32" s="77"/>
      <c r="N32" s="77"/>
      <c r="O32" s="77"/>
      <c r="P32" s="77"/>
      <c r="Q32" s="77"/>
      <c r="R32" s="77"/>
      <c r="S32" s="77"/>
      <c r="T32" s="77"/>
      <c r="U32" s="77"/>
      <c r="V32" s="77"/>
      <c r="W32" s="77"/>
      <c r="X32" s="77"/>
      <c r="Y32" s="77"/>
      <c r="Z32" s="77"/>
    </row>
    <row r="33">
      <c r="A33" s="77"/>
      <c r="B33" s="77"/>
      <c r="C33" s="77"/>
      <c r="D33" s="77"/>
      <c r="E33" s="77"/>
      <c r="F33" s="77"/>
      <c r="G33" s="77"/>
      <c r="H33" s="77"/>
      <c r="I33" s="77"/>
      <c r="J33" s="77"/>
      <c r="K33" s="77"/>
      <c r="L33" s="77"/>
      <c r="M33" s="77"/>
      <c r="N33" s="77"/>
      <c r="O33" s="77"/>
      <c r="P33" s="77"/>
      <c r="Q33" s="77"/>
      <c r="R33" s="77"/>
      <c r="S33" s="77"/>
      <c r="T33" s="77"/>
      <c r="U33" s="77"/>
      <c r="V33" s="77"/>
      <c r="W33" s="77"/>
      <c r="X33" s="77"/>
      <c r="Y33" s="77"/>
      <c r="Z33" s="77"/>
    </row>
    <row r="34">
      <c r="A34" s="77"/>
      <c r="B34" s="77"/>
      <c r="C34" s="77"/>
      <c r="D34" s="77"/>
      <c r="E34" s="77"/>
      <c r="F34" s="77"/>
      <c r="G34" s="77"/>
      <c r="H34" s="77"/>
      <c r="I34" s="77"/>
      <c r="J34" s="77"/>
      <c r="K34" s="77"/>
      <c r="L34" s="77"/>
      <c r="M34" s="77"/>
      <c r="N34" s="77"/>
      <c r="O34" s="77"/>
      <c r="P34" s="77"/>
      <c r="Q34" s="77"/>
      <c r="R34" s="77"/>
      <c r="S34" s="77"/>
      <c r="T34" s="77"/>
      <c r="U34" s="77"/>
      <c r="V34" s="77"/>
      <c r="W34" s="77"/>
      <c r="X34" s="77"/>
      <c r="Y34" s="77"/>
      <c r="Z34" s="77"/>
    </row>
    <row r="35">
      <c r="A35" s="77"/>
      <c r="B35" s="77"/>
      <c r="C35" s="77"/>
      <c r="D35" s="77"/>
      <c r="E35" s="77"/>
      <c r="F35" s="77"/>
      <c r="G35" s="77"/>
      <c r="H35" s="77"/>
      <c r="I35" s="77"/>
      <c r="J35" s="77"/>
      <c r="K35" s="77"/>
      <c r="L35" s="77"/>
      <c r="M35" s="77"/>
      <c r="N35" s="77"/>
      <c r="O35" s="77"/>
      <c r="P35" s="77"/>
      <c r="Q35" s="77"/>
      <c r="R35" s="77"/>
      <c r="S35" s="77"/>
      <c r="T35" s="77"/>
      <c r="U35" s="77"/>
      <c r="V35" s="77"/>
      <c r="W35" s="77"/>
      <c r="X35" s="77"/>
      <c r="Y35" s="77"/>
      <c r="Z35" s="77"/>
    </row>
    <row r="36">
      <c r="A36" s="77"/>
      <c r="B36" s="77"/>
      <c r="C36" s="77"/>
      <c r="D36" s="77"/>
      <c r="E36" s="77"/>
      <c r="F36" s="77"/>
      <c r="G36" s="77"/>
      <c r="H36" s="77"/>
      <c r="I36" s="77"/>
      <c r="J36" s="77"/>
      <c r="K36" s="77"/>
      <c r="L36" s="77"/>
      <c r="M36" s="77"/>
      <c r="N36" s="77"/>
      <c r="O36" s="77"/>
      <c r="P36" s="77"/>
      <c r="Q36" s="77"/>
      <c r="R36" s="77"/>
      <c r="S36" s="77"/>
      <c r="T36" s="77"/>
      <c r="U36" s="77"/>
      <c r="V36" s="77"/>
      <c r="W36" s="77"/>
      <c r="X36" s="77"/>
      <c r="Y36" s="77"/>
      <c r="Z36" s="77"/>
    </row>
    <row r="37">
      <c r="A37" s="77"/>
      <c r="B37" s="77"/>
      <c r="C37" s="77"/>
      <c r="D37" s="77"/>
      <c r="E37" s="77"/>
      <c r="F37" s="77"/>
      <c r="G37" s="77"/>
      <c r="H37" s="77"/>
      <c r="I37" s="77"/>
      <c r="J37" s="77"/>
      <c r="K37" s="77"/>
      <c r="L37" s="77"/>
      <c r="M37" s="77"/>
      <c r="N37" s="77"/>
      <c r="O37" s="77"/>
      <c r="P37" s="77"/>
      <c r="Q37" s="77"/>
      <c r="R37" s="77"/>
      <c r="S37" s="77"/>
      <c r="T37" s="77"/>
      <c r="U37" s="77"/>
      <c r="V37" s="77"/>
      <c r="W37" s="77"/>
      <c r="X37" s="77"/>
      <c r="Y37" s="77"/>
      <c r="Z37" s="77"/>
    </row>
    <row r="38">
      <c r="A38" s="77"/>
      <c r="B38" s="77"/>
      <c r="C38" s="77"/>
      <c r="D38" s="77"/>
      <c r="E38" s="77"/>
      <c r="F38" s="77"/>
      <c r="G38" s="77"/>
      <c r="H38" s="77"/>
      <c r="I38" s="77"/>
      <c r="J38" s="77"/>
      <c r="K38" s="77"/>
      <c r="L38" s="77"/>
      <c r="M38" s="77"/>
      <c r="N38" s="77"/>
      <c r="O38" s="77"/>
      <c r="P38" s="77"/>
      <c r="Q38" s="77"/>
      <c r="R38" s="77"/>
      <c r="S38" s="77"/>
      <c r="T38" s="77"/>
      <c r="U38" s="77"/>
      <c r="V38" s="77"/>
      <c r="W38" s="77"/>
      <c r="X38" s="77"/>
      <c r="Y38" s="77"/>
      <c r="Z38" s="77"/>
    </row>
    <row r="39">
      <c r="A39" s="77"/>
      <c r="B39" s="77"/>
      <c r="C39" s="77"/>
      <c r="D39" s="77"/>
      <c r="E39" s="77"/>
      <c r="F39" s="77"/>
      <c r="G39" s="77"/>
      <c r="H39" s="77"/>
      <c r="I39" s="77"/>
      <c r="J39" s="77"/>
      <c r="K39" s="77"/>
      <c r="L39" s="77"/>
      <c r="M39" s="77"/>
      <c r="N39" s="77"/>
      <c r="O39" s="77"/>
      <c r="P39" s="77"/>
      <c r="Q39" s="77"/>
      <c r="R39" s="77"/>
      <c r="S39" s="77"/>
      <c r="T39" s="77"/>
      <c r="U39" s="77"/>
      <c r="V39" s="77"/>
      <c r="W39" s="77"/>
      <c r="X39" s="77"/>
      <c r="Y39" s="77"/>
      <c r="Z39" s="77"/>
    </row>
    <row r="40">
      <c r="A40" s="77"/>
      <c r="B40" s="77"/>
      <c r="C40" s="77"/>
      <c r="D40" s="77"/>
      <c r="E40" s="77"/>
      <c r="F40" s="77"/>
      <c r="G40" s="77"/>
      <c r="H40" s="77"/>
      <c r="I40" s="77"/>
      <c r="J40" s="77"/>
      <c r="K40" s="77"/>
      <c r="L40" s="77"/>
      <c r="M40" s="77"/>
      <c r="N40" s="77"/>
      <c r="O40" s="77"/>
      <c r="P40" s="77"/>
      <c r="Q40" s="77"/>
      <c r="R40" s="77"/>
      <c r="S40" s="77"/>
      <c r="T40" s="77"/>
      <c r="U40" s="77"/>
      <c r="V40" s="77"/>
      <c r="W40" s="77"/>
      <c r="X40" s="77"/>
      <c r="Y40" s="77"/>
      <c r="Z40" s="77"/>
    </row>
    <row r="41">
      <c r="A41" s="77"/>
      <c r="B41" s="77"/>
      <c r="C41" s="77"/>
      <c r="D41" s="77"/>
      <c r="E41" s="77"/>
      <c r="F41" s="77"/>
      <c r="G41" s="77"/>
      <c r="H41" s="77"/>
      <c r="I41" s="77"/>
      <c r="J41" s="77"/>
      <c r="K41" s="77"/>
      <c r="L41" s="77"/>
      <c r="M41" s="77"/>
      <c r="N41" s="77"/>
      <c r="O41" s="77"/>
      <c r="P41" s="77"/>
      <c r="Q41" s="77"/>
      <c r="R41" s="77"/>
      <c r="S41" s="77"/>
      <c r="T41" s="77"/>
      <c r="U41" s="77"/>
      <c r="V41" s="77"/>
      <c r="W41" s="77"/>
      <c r="X41" s="77"/>
      <c r="Y41" s="77"/>
      <c r="Z41" s="77"/>
    </row>
    <row r="42">
      <c r="A42" s="77"/>
      <c r="B42" s="77"/>
      <c r="C42" s="77"/>
      <c r="D42" s="77"/>
      <c r="E42" s="77"/>
      <c r="F42" s="77"/>
      <c r="G42" s="77"/>
      <c r="H42" s="77"/>
      <c r="I42" s="77"/>
      <c r="J42" s="77"/>
      <c r="K42" s="77"/>
      <c r="L42" s="77"/>
      <c r="M42" s="77"/>
      <c r="N42" s="77"/>
      <c r="O42" s="77"/>
      <c r="P42" s="77"/>
      <c r="Q42" s="77"/>
      <c r="R42" s="77"/>
      <c r="S42" s="77"/>
      <c r="T42" s="77"/>
      <c r="U42" s="77"/>
      <c r="V42" s="77"/>
      <c r="W42" s="77"/>
      <c r="X42" s="77"/>
      <c r="Y42" s="77"/>
      <c r="Z42" s="77"/>
    </row>
    <row r="43">
      <c r="A43" s="77"/>
      <c r="B43" s="77"/>
      <c r="C43" s="77"/>
      <c r="D43" s="77"/>
      <c r="E43" s="77"/>
      <c r="F43" s="77"/>
      <c r="G43" s="77"/>
      <c r="H43" s="77"/>
      <c r="I43" s="77"/>
      <c r="J43" s="77"/>
      <c r="K43" s="77"/>
      <c r="L43" s="77"/>
      <c r="M43" s="77"/>
      <c r="N43" s="77"/>
      <c r="O43" s="77"/>
      <c r="P43" s="77"/>
      <c r="Q43" s="77"/>
      <c r="R43" s="77"/>
      <c r="S43" s="77"/>
      <c r="T43" s="77"/>
      <c r="U43" s="77"/>
      <c r="V43" s="77"/>
      <c r="W43" s="77"/>
      <c r="X43" s="77"/>
      <c r="Y43" s="77"/>
      <c r="Z43" s="77"/>
    </row>
    <row r="44">
      <c r="A44" s="77"/>
      <c r="B44" s="77"/>
      <c r="C44" s="77"/>
      <c r="D44" s="77"/>
      <c r="E44" s="77"/>
      <c r="F44" s="77"/>
      <c r="G44" s="77"/>
      <c r="H44" s="77"/>
      <c r="I44" s="77"/>
      <c r="J44" s="77"/>
      <c r="K44" s="77"/>
      <c r="L44" s="77"/>
      <c r="M44" s="77"/>
      <c r="N44" s="77"/>
      <c r="O44" s="77"/>
      <c r="P44" s="77"/>
      <c r="Q44" s="77"/>
      <c r="R44" s="77"/>
      <c r="S44" s="77"/>
      <c r="T44" s="77"/>
      <c r="U44" s="77"/>
      <c r="V44" s="77"/>
      <c r="W44" s="77"/>
      <c r="X44" s="77"/>
      <c r="Y44" s="77"/>
      <c r="Z44" s="77"/>
    </row>
    <row r="45">
      <c r="A45" s="77"/>
      <c r="B45" s="77"/>
      <c r="C45" s="77"/>
      <c r="D45" s="77"/>
      <c r="E45" s="77"/>
      <c r="F45" s="77"/>
      <c r="G45" s="77"/>
      <c r="H45" s="77"/>
      <c r="I45" s="77"/>
      <c r="J45" s="77"/>
      <c r="K45" s="77"/>
      <c r="L45" s="77"/>
      <c r="M45" s="77"/>
      <c r="N45" s="77"/>
      <c r="O45" s="77"/>
      <c r="P45" s="77"/>
      <c r="Q45" s="77"/>
      <c r="R45" s="77"/>
      <c r="S45" s="77"/>
      <c r="T45" s="77"/>
      <c r="U45" s="77"/>
      <c r="V45" s="77"/>
      <c r="W45" s="77"/>
      <c r="X45" s="77"/>
      <c r="Y45" s="77"/>
      <c r="Z45" s="77"/>
    </row>
    <row r="46">
      <c r="A46" s="77"/>
      <c r="B46" s="77"/>
      <c r="C46" s="77"/>
      <c r="D46" s="77"/>
      <c r="E46" s="77"/>
      <c r="F46" s="77"/>
      <c r="G46" s="77"/>
      <c r="H46" s="77"/>
      <c r="I46" s="77"/>
      <c r="J46" s="77"/>
      <c r="K46" s="77"/>
      <c r="L46" s="77"/>
      <c r="M46" s="77"/>
      <c r="N46" s="77"/>
      <c r="O46" s="77"/>
      <c r="P46" s="77"/>
      <c r="Q46" s="77"/>
      <c r="R46" s="77"/>
      <c r="S46" s="77"/>
      <c r="T46" s="77"/>
      <c r="U46" s="77"/>
      <c r="V46" s="77"/>
      <c r="W46" s="77"/>
      <c r="X46" s="77"/>
      <c r="Y46" s="77"/>
      <c r="Z46" s="77"/>
    </row>
    <row r="47">
      <c r="A47" s="77"/>
      <c r="B47" s="77"/>
      <c r="C47" s="77"/>
      <c r="D47" s="77"/>
      <c r="E47" s="77"/>
      <c r="F47" s="77"/>
      <c r="G47" s="77"/>
      <c r="H47" s="77"/>
      <c r="I47" s="77"/>
      <c r="J47" s="77"/>
      <c r="K47" s="77"/>
      <c r="L47" s="77"/>
      <c r="M47" s="77"/>
      <c r="N47" s="77"/>
      <c r="O47" s="77"/>
      <c r="P47" s="77"/>
      <c r="Q47" s="77"/>
      <c r="R47" s="77"/>
      <c r="S47" s="77"/>
      <c r="T47" s="77"/>
      <c r="U47" s="77"/>
      <c r="V47" s="77"/>
      <c r="W47" s="77"/>
      <c r="X47" s="77"/>
      <c r="Y47" s="77"/>
      <c r="Z47" s="77"/>
    </row>
    <row r="48">
      <c r="A48" s="77"/>
      <c r="B48" s="77"/>
      <c r="C48" s="77"/>
      <c r="D48" s="77"/>
      <c r="E48" s="77"/>
      <c r="F48" s="77"/>
      <c r="G48" s="77"/>
      <c r="H48" s="77"/>
      <c r="I48" s="77"/>
      <c r="J48" s="77"/>
      <c r="K48" s="77"/>
      <c r="L48" s="77"/>
      <c r="M48" s="77"/>
      <c r="N48" s="77"/>
      <c r="O48" s="77"/>
      <c r="P48" s="77"/>
      <c r="Q48" s="77"/>
      <c r="R48" s="77"/>
      <c r="S48" s="77"/>
      <c r="T48" s="77"/>
      <c r="U48" s="77"/>
      <c r="V48" s="77"/>
      <c r="W48" s="77"/>
      <c r="X48" s="77"/>
      <c r="Y48" s="77"/>
      <c r="Z48" s="77"/>
    </row>
    <row r="49">
      <c r="A49" s="77"/>
      <c r="B49" s="77"/>
      <c r="C49" s="77"/>
      <c r="D49" s="77"/>
      <c r="E49" s="77"/>
      <c r="F49" s="77"/>
      <c r="G49" s="77"/>
      <c r="H49" s="77"/>
      <c r="I49" s="77"/>
      <c r="J49" s="77"/>
      <c r="K49" s="77"/>
      <c r="L49" s="77"/>
      <c r="M49" s="77"/>
      <c r="N49" s="77"/>
      <c r="O49" s="77"/>
      <c r="P49" s="77"/>
      <c r="Q49" s="77"/>
      <c r="R49" s="77"/>
      <c r="S49" s="77"/>
      <c r="T49" s="77"/>
      <c r="U49" s="77"/>
      <c r="V49" s="77"/>
      <c r="W49" s="77"/>
      <c r="X49" s="77"/>
      <c r="Y49" s="77"/>
      <c r="Z49" s="77"/>
    </row>
    <row r="50">
      <c r="A50" s="77"/>
      <c r="B50" s="77"/>
      <c r="C50" s="77"/>
      <c r="D50" s="77"/>
      <c r="E50" s="77"/>
      <c r="F50" s="77"/>
      <c r="G50" s="77"/>
      <c r="H50" s="77"/>
      <c r="I50" s="77"/>
      <c r="J50" s="77"/>
      <c r="K50" s="77"/>
      <c r="L50" s="77"/>
      <c r="M50" s="77"/>
      <c r="N50" s="77"/>
      <c r="O50" s="77"/>
      <c r="P50" s="77"/>
      <c r="Q50" s="77"/>
      <c r="R50" s="77"/>
      <c r="S50" s="77"/>
      <c r="T50" s="77"/>
      <c r="U50" s="77"/>
      <c r="V50" s="77"/>
      <c r="W50" s="77"/>
      <c r="X50" s="77"/>
      <c r="Y50" s="77"/>
      <c r="Z50" s="77"/>
    </row>
    <row r="51">
      <c r="A51" s="77"/>
      <c r="B51" s="77"/>
      <c r="C51" s="77"/>
      <c r="D51" s="77"/>
      <c r="E51" s="77"/>
      <c r="F51" s="77"/>
      <c r="G51" s="77"/>
      <c r="H51" s="77"/>
      <c r="I51" s="77"/>
      <c r="J51" s="77"/>
      <c r="K51" s="77"/>
      <c r="L51" s="77"/>
      <c r="M51" s="77"/>
      <c r="N51" s="77"/>
      <c r="O51" s="77"/>
      <c r="P51" s="77"/>
      <c r="Q51" s="77"/>
      <c r="R51" s="77"/>
      <c r="S51" s="77"/>
      <c r="T51" s="77"/>
      <c r="U51" s="77"/>
      <c r="V51" s="77"/>
      <c r="W51" s="77"/>
      <c r="X51" s="77"/>
      <c r="Y51" s="77"/>
      <c r="Z51" s="77"/>
    </row>
    <row r="52">
      <c r="A52" s="77"/>
      <c r="B52" s="77"/>
      <c r="C52" s="77"/>
      <c r="D52" s="77"/>
      <c r="E52" s="77"/>
      <c r="F52" s="77"/>
      <c r="G52" s="77"/>
      <c r="H52" s="77"/>
      <c r="I52" s="77"/>
      <c r="J52" s="77"/>
      <c r="K52" s="77"/>
      <c r="L52" s="77"/>
      <c r="M52" s="77"/>
      <c r="N52" s="77"/>
      <c r="O52" s="77"/>
      <c r="P52" s="77"/>
      <c r="Q52" s="77"/>
      <c r="R52" s="77"/>
      <c r="S52" s="77"/>
      <c r="T52" s="77"/>
      <c r="U52" s="77"/>
      <c r="V52" s="77"/>
      <c r="W52" s="77"/>
      <c r="X52" s="77"/>
      <c r="Y52" s="77"/>
      <c r="Z52" s="77"/>
    </row>
    <row r="53">
      <c r="A53" s="77"/>
      <c r="B53" s="77"/>
      <c r="C53" s="77"/>
      <c r="D53" s="77"/>
      <c r="E53" s="77"/>
      <c r="F53" s="77"/>
      <c r="G53" s="77"/>
      <c r="H53" s="77"/>
      <c r="I53" s="77"/>
      <c r="J53" s="77"/>
      <c r="K53" s="77"/>
      <c r="L53" s="77"/>
      <c r="M53" s="77"/>
      <c r="N53" s="77"/>
      <c r="O53" s="77"/>
      <c r="P53" s="77"/>
      <c r="Q53" s="77"/>
      <c r="R53" s="77"/>
      <c r="S53" s="77"/>
      <c r="T53" s="77"/>
      <c r="U53" s="77"/>
      <c r="V53" s="77"/>
      <c r="W53" s="77"/>
      <c r="X53" s="77"/>
      <c r="Y53" s="77"/>
      <c r="Z53" s="77"/>
    </row>
    <row r="54">
      <c r="A54" s="77"/>
      <c r="B54" s="77"/>
      <c r="C54" s="77"/>
      <c r="D54" s="77"/>
      <c r="E54" s="77"/>
      <c r="F54" s="77"/>
      <c r="G54" s="77"/>
      <c r="H54" s="77"/>
      <c r="I54" s="77"/>
      <c r="J54" s="77"/>
      <c r="K54" s="77"/>
      <c r="L54" s="77"/>
      <c r="M54" s="77"/>
      <c r="N54" s="77"/>
      <c r="O54" s="77"/>
      <c r="P54" s="77"/>
      <c r="Q54" s="77"/>
      <c r="R54" s="77"/>
      <c r="S54" s="77"/>
      <c r="T54" s="77"/>
      <c r="U54" s="77"/>
      <c r="V54" s="77"/>
      <c r="W54" s="77"/>
      <c r="X54" s="77"/>
      <c r="Y54" s="77"/>
      <c r="Z54" s="77"/>
    </row>
    <row r="55">
      <c r="A55" s="77"/>
      <c r="B55" s="77"/>
      <c r="C55" s="77"/>
      <c r="D55" s="77"/>
      <c r="E55" s="77"/>
      <c r="F55" s="77"/>
      <c r="G55" s="77"/>
      <c r="H55" s="77"/>
      <c r="I55" s="77"/>
      <c r="J55" s="77"/>
      <c r="K55" s="77"/>
      <c r="L55" s="77"/>
      <c r="M55" s="77"/>
      <c r="N55" s="77"/>
      <c r="O55" s="77"/>
      <c r="P55" s="77"/>
      <c r="Q55" s="77"/>
      <c r="R55" s="77"/>
      <c r="S55" s="77"/>
      <c r="T55" s="77"/>
      <c r="U55" s="77"/>
      <c r="V55" s="77"/>
      <c r="W55" s="77"/>
      <c r="X55" s="77"/>
      <c r="Y55" s="77"/>
      <c r="Z55" s="77"/>
    </row>
    <row r="56">
      <c r="A56" s="77"/>
      <c r="B56" s="77"/>
      <c r="C56" s="77"/>
      <c r="D56" s="77"/>
      <c r="E56" s="77"/>
      <c r="F56" s="77"/>
      <c r="G56" s="77"/>
      <c r="H56" s="77"/>
      <c r="I56" s="77"/>
      <c r="J56" s="77"/>
      <c r="K56" s="77"/>
      <c r="L56" s="77"/>
      <c r="M56" s="77"/>
      <c r="N56" s="77"/>
      <c r="O56" s="77"/>
      <c r="P56" s="77"/>
      <c r="Q56" s="77"/>
      <c r="R56" s="77"/>
      <c r="S56" s="77"/>
      <c r="T56" s="77"/>
      <c r="U56" s="77"/>
      <c r="V56" s="77"/>
      <c r="W56" s="77"/>
      <c r="X56" s="77"/>
      <c r="Y56" s="77"/>
      <c r="Z56" s="77"/>
    </row>
    <row r="57">
      <c r="A57" s="77"/>
      <c r="B57" s="77"/>
      <c r="C57" s="77"/>
      <c r="D57" s="77"/>
      <c r="E57" s="77"/>
      <c r="F57" s="77"/>
      <c r="G57" s="77"/>
      <c r="H57" s="77"/>
      <c r="I57" s="77"/>
      <c r="J57" s="77"/>
      <c r="K57" s="77"/>
      <c r="L57" s="77"/>
      <c r="M57" s="77"/>
      <c r="N57" s="77"/>
      <c r="O57" s="77"/>
      <c r="P57" s="77"/>
      <c r="Q57" s="77"/>
      <c r="R57" s="77"/>
      <c r="S57" s="77"/>
      <c r="T57" s="77"/>
      <c r="U57" s="77"/>
      <c r="V57" s="77"/>
      <c r="W57" s="77"/>
      <c r="X57" s="77"/>
      <c r="Y57" s="77"/>
      <c r="Z57" s="77"/>
    </row>
    <row r="58">
      <c r="A58" s="77"/>
      <c r="B58" s="77"/>
      <c r="C58" s="77"/>
      <c r="D58" s="77"/>
      <c r="E58" s="77"/>
      <c r="F58" s="77"/>
      <c r="G58" s="77"/>
      <c r="H58" s="77"/>
      <c r="I58" s="77"/>
      <c r="J58" s="77"/>
      <c r="K58" s="77"/>
      <c r="L58" s="77"/>
      <c r="M58" s="77"/>
      <c r="N58" s="77"/>
      <c r="O58" s="77"/>
      <c r="P58" s="77"/>
      <c r="Q58" s="77"/>
      <c r="R58" s="77"/>
      <c r="S58" s="77"/>
      <c r="T58" s="77"/>
      <c r="U58" s="77"/>
      <c r="V58" s="77"/>
      <c r="W58" s="77"/>
      <c r="X58" s="77"/>
      <c r="Y58" s="77"/>
      <c r="Z58" s="77"/>
    </row>
    <row r="59">
      <c r="A59" s="77"/>
      <c r="B59" s="77"/>
      <c r="C59" s="77"/>
      <c r="D59" s="77"/>
      <c r="E59" s="77"/>
      <c r="F59" s="77"/>
      <c r="G59" s="77"/>
      <c r="H59" s="77"/>
      <c r="I59" s="77"/>
      <c r="J59" s="77"/>
      <c r="K59" s="77"/>
      <c r="L59" s="77"/>
      <c r="M59" s="77"/>
      <c r="N59" s="77"/>
      <c r="O59" s="77"/>
      <c r="P59" s="77"/>
      <c r="Q59" s="77"/>
      <c r="R59" s="77"/>
      <c r="S59" s="77"/>
      <c r="T59" s="77"/>
      <c r="U59" s="77"/>
      <c r="V59" s="77"/>
      <c r="W59" s="77"/>
      <c r="X59" s="77"/>
      <c r="Y59" s="77"/>
      <c r="Z59" s="77"/>
    </row>
    <row r="60">
      <c r="A60" s="77"/>
      <c r="B60" s="77"/>
      <c r="C60" s="77"/>
      <c r="D60" s="77"/>
      <c r="E60" s="77"/>
      <c r="F60" s="77"/>
      <c r="G60" s="77"/>
      <c r="H60" s="77"/>
      <c r="I60" s="77"/>
      <c r="J60" s="77"/>
      <c r="K60" s="77"/>
      <c r="L60" s="77"/>
      <c r="M60" s="77"/>
      <c r="N60" s="77"/>
      <c r="O60" s="77"/>
      <c r="P60" s="77"/>
      <c r="Q60" s="77"/>
      <c r="R60" s="77"/>
      <c r="S60" s="77"/>
      <c r="T60" s="77"/>
      <c r="U60" s="77"/>
      <c r="V60" s="77"/>
      <c r="W60" s="77"/>
      <c r="X60" s="77"/>
      <c r="Y60" s="77"/>
      <c r="Z60" s="77"/>
    </row>
    <row r="61">
      <c r="A61" s="77"/>
      <c r="B61" s="77"/>
      <c r="C61" s="77"/>
      <c r="D61" s="77"/>
      <c r="E61" s="77"/>
      <c r="F61" s="77"/>
      <c r="G61" s="77"/>
      <c r="H61" s="77"/>
      <c r="I61" s="77"/>
      <c r="J61" s="77"/>
      <c r="K61" s="77"/>
      <c r="L61" s="77"/>
      <c r="M61" s="77"/>
      <c r="N61" s="77"/>
      <c r="O61" s="77"/>
      <c r="P61" s="77"/>
      <c r="Q61" s="77"/>
      <c r="R61" s="77"/>
      <c r="S61" s="77"/>
      <c r="T61" s="77"/>
      <c r="U61" s="77"/>
      <c r="V61" s="77"/>
      <c r="W61" s="77"/>
      <c r="X61" s="77"/>
      <c r="Y61" s="77"/>
      <c r="Z61" s="77"/>
    </row>
    <row r="62">
      <c r="A62" s="77"/>
      <c r="B62" s="77"/>
      <c r="C62" s="77"/>
      <c r="D62" s="77"/>
      <c r="E62" s="77"/>
      <c r="F62" s="77"/>
      <c r="G62" s="77"/>
      <c r="H62" s="77"/>
      <c r="I62" s="77"/>
      <c r="J62" s="77"/>
      <c r="K62" s="77"/>
      <c r="L62" s="77"/>
      <c r="M62" s="77"/>
      <c r="N62" s="77"/>
      <c r="O62" s="77"/>
      <c r="P62" s="77"/>
      <c r="Q62" s="77"/>
      <c r="R62" s="77"/>
      <c r="S62" s="77"/>
      <c r="T62" s="77"/>
      <c r="U62" s="77"/>
      <c r="V62" s="77"/>
      <c r="W62" s="77"/>
      <c r="X62" s="77"/>
      <c r="Y62" s="77"/>
      <c r="Z62" s="77"/>
    </row>
    <row r="63">
      <c r="A63" s="77"/>
      <c r="B63" s="77"/>
      <c r="C63" s="77"/>
      <c r="D63" s="77"/>
      <c r="E63" s="77"/>
      <c r="F63" s="77"/>
      <c r="G63" s="77"/>
      <c r="H63" s="77"/>
      <c r="I63" s="77"/>
      <c r="J63" s="77"/>
      <c r="K63" s="77"/>
      <c r="L63" s="77"/>
      <c r="M63" s="77"/>
      <c r="N63" s="77"/>
      <c r="O63" s="77"/>
      <c r="P63" s="77"/>
      <c r="Q63" s="77"/>
      <c r="R63" s="77"/>
      <c r="S63" s="77"/>
      <c r="T63" s="77"/>
      <c r="U63" s="77"/>
      <c r="V63" s="77"/>
      <c r="W63" s="77"/>
      <c r="X63" s="77"/>
      <c r="Y63" s="77"/>
      <c r="Z63" s="77"/>
    </row>
    <row r="64">
      <c r="A64" s="77"/>
      <c r="B64" s="77"/>
      <c r="C64" s="77"/>
      <c r="D64" s="77"/>
      <c r="E64" s="77"/>
      <c r="F64" s="77"/>
      <c r="G64" s="77"/>
      <c r="H64" s="77"/>
      <c r="I64" s="77"/>
      <c r="J64" s="77"/>
      <c r="K64" s="77"/>
      <c r="L64" s="77"/>
      <c r="M64" s="77"/>
      <c r="N64" s="77"/>
      <c r="O64" s="77"/>
      <c r="P64" s="77"/>
      <c r="Q64" s="77"/>
      <c r="R64" s="77"/>
      <c r="S64" s="77"/>
      <c r="T64" s="77"/>
      <c r="U64" s="77"/>
      <c r="V64" s="77"/>
      <c r="W64" s="77"/>
      <c r="X64" s="77"/>
      <c r="Y64" s="77"/>
      <c r="Z64" s="77"/>
    </row>
    <row r="65">
      <c r="A65" s="77"/>
      <c r="B65" s="77"/>
      <c r="C65" s="77"/>
      <c r="D65" s="77"/>
      <c r="E65" s="77"/>
      <c r="F65" s="77"/>
      <c r="G65" s="77"/>
      <c r="H65" s="77"/>
      <c r="I65" s="77"/>
      <c r="J65" s="77"/>
      <c r="K65" s="77"/>
      <c r="L65" s="77"/>
      <c r="M65" s="77"/>
      <c r="N65" s="77"/>
      <c r="O65" s="77"/>
      <c r="P65" s="77"/>
      <c r="Q65" s="77"/>
      <c r="R65" s="77"/>
      <c r="S65" s="77"/>
      <c r="T65" s="77"/>
      <c r="U65" s="77"/>
      <c r="V65" s="77"/>
      <c r="W65" s="77"/>
      <c r="X65" s="77"/>
      <c r="Y65" s="77"/>
      <c r="Z65" s="77"/>
    </row>
    <row r="66">
      <c r="A66" s="77"/>
      <c r="B66" s="77"/>
      <c r="C66" s="77"/>
      <c r="D66" s="77"/>
      <c r="E66" s="77"/>
      <c r="F66" s="77"/>
      <c r="G66" s="77"/>
      <c r="H66" s="77"/>
      <c r="I66" s="77"/>
      <c r="J66" s="77"/>
      <c r="K66" s="77"/>
      <c r="L66" s="77"/>
      <c r="M66" s="77"/>
      <c r="N66" s="77"/>
      <c r="O66" s="77"/>
      <c r="P66" s="77"/>
      <c r="Q66" s="77"/>
      <c r="R66" s="77"/>
      <c r="S66" s="77"/>
      <c r="T66" s="77"/>
      <c r="U66" s="77"/>
      <c r="V66" s="77"/>
      <c r="W66" s="77"/>
      <c r="X66" s="77"/>
      <c r="Y66" s="77"/>
      <c r="Z66" s="77"/>
    </row>
    <row r="67">
      <c r="A67" s="77"/>
      <c r="B67" s="77"/>
      <c r="C67" s="77"/>
      <c r="D67" s="77"/>
      <c r="E67" s="77"/>
      <c r="F67" s="77"/>
      <c r="G67" s="77"/>
      <c r="H67" s="77"/>
      <c r="I67" s="77"/>
      <c r="J67" s="77"/>
      <c r="K67" s="77"/>
      <c r="L67" s="77"/>
      <c r="M67" s="77"/>
      <c r="N67" s="77"/>
      <c r="O67" s="77"/>
      <c r="P67" s="77"/>
      <c r="Q67" s="77"/>
      <c r="R67" s="77"/>
      <c r="S67" s="77"/>
      <c r="T67" s="77"/>
      <c r="U67" s="77"/>
      <c r="V67" s="77"/>
      <c r="W67" s="77"/>
      <c r="X67" s="77"/>
      <c r="Y67" s="77"/>
      <c r="Z67" s="77"/>
    </row>
    <row r="68">
      <c r="A68" s="77"/>
      <c r="B68" s="77"/>
      <c r="C68" s="77"/>
      <c r="D68" s="77"/>
      <c r="E68" s="77"/>
      <c r="F68" s="77"/>
      <c r="G68" s="77"/>
      <c r="H68" s="77"/>
      <c r="I68" s="77"/>
      <c r="J68" s="77"/>
      <c r="K68" s="77"/>
      <c r="L68" s="77"/>
      <c r="M68" s="77"/>
      <c r="N68" s="77"/>
      <c r="O68" s="77"/>
      <c r="P68" s="77"/>
      <c r="Q68" s="77"/>
      <c r="R68" s="77"/>
      <c r="S68" s="77"/>
      <c r="T68" s="77"/>
      <c r="U68" s="77"/>
      <c r="V68" s="77"/>
      <c r="W68" s="77"/>
      <c r="X68" s="77"/>
      <c r="Y68" s="77"/>
      <c r="Z68" s="77"/>
    </row>
    <row r="69">
      <c r="A69" s="77"/>
      <c r="B69" s="77"/>
      <c r="C69" s="77"/>
      <c r="D69" s="77"/>
      <c r="E69" s="77"/>
      <c r="F69" s="77"/>
      <c r="G69" s="77"/>
      <c r="H69" s="77"/>
      <c r="I69" s="77"/>
      <c r="J69" s="77"/>
      <c r="K69" s="77"/>
      <c r="L69" s="77"/>
      <c r="M69" s="77"/>
      <c r="N69" s="77"/>
      <c r="O69" s="77"/>
      <c r="P69" s="77"/>
      <c r="Q69" s="77"/>
      <c r="R69" s="77"/>
      <c r="S69" s="77"/>
      <c r="T69" s="77"/>
      <c r="U69" s="77"/>
      <c r="V69" s="77"/>
      <c r="W69" s="77"/>
      <c r="X69" s="77"/>
      <c r="Y69" s="77"/>
      <c r="Z69" s="77"/>
    </row>
    <row r="70">
      <c r="A70" s="77"/>
      <c r="B70" s="77"/>
      <c r="C70" s="77"/>
      <c r="D70" s="77"/>
      <c r="E70" s="77"/>
      <c r="F70" s="77"/>
      <c r="G70" s="77"/>
      <c r="H70" s="77"/>
      <c r="I70" s="77"/>
      <c r="J70" s="77"/>
      <c r="K70" s="77"/>
      <c r="L70" s="77"/>
      <c r="M70" s="77"/>
      <c r="N70" s="77"/>
      <c r="O70" s="77"/>
      <c r="P70" s="77"/>
      <c r="Q70" s="77"/>
      <c r="R70" s="77"/>
      <c r="S70" s="77"/>
      <c r="T70" s="77"/>
      <c r="U70" s="77"/>
      <c r="V70" s="77"/>
      <c r="W70" s="77"/>
      <c r="X70" s="77"/>
      <c r="Y70" s="77"/>
      <c r="Z70" s="77"/>
    </row>
    <row r="71">
      <c r="A71" s="77"/>
      <c r="B71" s="77"/>
      <c r="C71" s="77"/>
      <c r="D71" s="77"/>
      <c r="E71" s="77"/>
      <c r="F71" s="77"/>
      <c r="G71" s="77"/>
      <c r="H71" s="77"/>
      <c r="I71" s="77"/>
      <c r="J71" s="77"/>
      <c r="K71" s="77"/>
      <c r="L71" s="77"/>
      <c r="M71" s="77"/>
      <c r="N71" s="77"/>
      <c r="O71" s="77"/>
      <c r="P71" s="77"/>
      <c r="Q71" s="77"/>
      <c r="R71" s="77"/>
      <c r="S71" s="77"/>
      <c r="T71" s="77"/>
      <c r="U71" s="77"/>
      <c r="V71" s="77"/>
      <c r="W71" s="77"/>
      <c r="X71" s="77"/>
      <c r="Y71" s="77"/>
      <c r="Z71" s="77"/>
    </row>
    <row r="72">
      <c r="A72" s="77"/>
      <c r="B72" s="77"/>
      <c r="C72" s="77"/>
      <c r="D72" s="77"/>
      <c r="E72" s="77"/>
      <c r="F72" s="77"/>
      <c r="G72" s="77"/>
      <c r="H72" s="77"/>
      <c r="I72" s="77"/>
      <c r="J72" s="77"/>
      <c r="K72" s="77"/>
      <c r="L72" s="77"/>
      <c r="M72" s="77"/>
      <c r="N72" s="77"/>
      <c r="O72" s="77"/>
      <c r="P72" s="77"/>
      <c r="Q72" s="77"/>
      <c r="R72" s="77"/>
      <c r="S72" s="77"/>
      <c r="T72" s="77"/>
      <c r="U72" s="77"/>
      <c r="V72" s="77"/>
      <c r="W72" s="77"/>
      <c r="X72" s="77"/>
      <c r="Y72" s="77"/>
      <c r="Z72" s="77"/>
    </row>
    <row r="73">
      <c r="A73" s="77"/>
      <c r="B73" s="77"/>
      <c r="C73" s="77"/>
      <c r="D73" s="77"/>
      <c r="E73" s="77"/>
      <c r="F73" s="77"/>
      <c r="G73" s="77"/>
      <c r="H73" s="77"/>
      <c r="I73" s="77"/>
      <c r="J73" s="77"/>
      <c r="K73" s="77"/>
      <c r="L73" s="77"/>
      <c r="M73" s="77"/>
      <c r="N73" s="77"/>
      <c r="O73" s="77"/>
      <c r="P73" s="77"/>
      <c r="Q73" s="77"/>
      <c r="R73" s="77"/>
      <c r="S73" s="77"/>
      <c r="T73" s="77"/>
      <c r="U73" s="77"/>
      <c r="V73" s="77"/>
      <c r="W73" s="77"/>
      <c r="X73" s="77"/>
      <c r="Y73" s="77"/>
      <c r="Z73" s="77"/>
    </row>
    <row r="74">
      <c r="A74" s="77"/>
      <c r="B74" s="77"/>
      <c r="C74" s="77"/>
      <c r="D74" s="77"/>
      <c r="E74" s="77"/>
      <c r="F74" s="77"/>
      <c r="G74" s="77"/>
      <c r="H74" s="77"/>
      <c r="I74" s="77"/>
      <c r="J74" s="77"/>
      <c r="K74" s="77"/>
      <c r="L74" s="77"/>
      <c r="M74" s="77"/>
      <c r="N74" s="77"/>
      <c r="O74" s="77"/>
      <c r="P74" s="77"/>
      <c r="Q74" s="77"/>
      <c r="R74" s="77"/>
      <c r="S74" s="77"/>
      <c r="T74" s="77"/>
      <c r="U74" s="77"/>
      <c r="V74" s="77"/>
      <c r="W74" s="77"/>
      <c r="X74" s="77"/>
      <c r="Y74" s="77"/>
      <c r="Z74" s="77"/>
    </row>
    <row r="75">
      <c r="A75" s="77"/>
      <c r="B75" s="77"/>
      <c r="C75" s="77"/>
      <c r="D75" s="77"/>
      <c r="E75" s="77"/>
      <c r="F75" s="77"/>
      <c r="G75" s="77"/>
      <c r="H75" s="77"/>
      <c r="I75" s="77"/>
      <c r="J75" s="77"/>
      <c r="K75" s="77"/>
      <c r="L75" s="77"/>
      <c r="M75" s="77"/>
      <c r="N75" s="77"/>
      <c r="O75" s="77"/>
      <c r="P75" s="77"/>
      <c r="Q75" s="77"/>
      <c r="R75" s="77"/>
      <c r="S75" s="77"/>
      <c r="T75" s="77"/>
      <c r="U75" s="77"/>
      <c r="V75" s="77"/>
      <c r="W75" s="77"/>
      <c r="X75" s="77"/>
      <c r="Y75" s="77"/>
      <c r="Z75" s="77"/>
    </row>
    <row r="76">
      <c r="A76" s="77"/>
      <c r="B76" s="77"/>
      <c r="C76" s="77"/>
      <c r="D76" s="77"/>
      <c r="E76" s="77"/>
      <c r="F76" s="77"/>
      <c r="G76" s="77"/>
      <c r="H76" s="77"/>
      <c r="I76" s="77"/>
      <c r="J76" s="77"/>
      <c r="K76" s="77"/>
      <c r="L76" s="77"/>
      <c r="M76" s="77"/>
      <c r="N76" s="77"/>
      <c r="O76" s="77"/>
      <c r="P76" s="77"/>
      <c r="Q76" s="77"/>
      <c r="R76" s="77"/>
      <c r="S76" s="77"/>
      <c r="T76" s="77"/>
      <c r="U76" s="77"/>
      <c r="V76" s="77"/>
      <c r="W76" s="77"/>
      <c r="X76" s="77"/>
      <c r="Y76" s="77"/>
      <c r="Z76" s="77"/>
    </row>
    <row r="77">
      <c r="A77" s="77"/>
      <c r="B77" s="77"/>
      <c r="C77" s="77"/>
      <c r="D77" s="77"/>
      <c r="E77" s="77"/>
      <c r="F77" s="77"/>
      <c r="G77" s="77"/>
      <c r="H77" s="77"/>
      <c r="I77" s="77"/>
      <c r="J77" s="77"/>
      <c r="K77" s="77"/>
      <c r="L77" s="77"/>
      <c r="M77" s="77"/>
      <c r="N77" s="77"/>
      <c r="O77" s="77"/>
      <c r="P77" s="77"/>
      <c r="Q77" s="77"/>
      <c r="R77" s="77"/>
      <c r="S77" s="77"/>
      <c r="T77" s="77"/>
      <c r="U77" s="77"/>
      <c r="V77" s="77"/>
      <c r="W77" s="77"/>
      <c r="X77" s="77"/>
      <c r="Y77" s="77"/>
      <c r="Z77" s="77"/>
    </row>
    <row r="78">
      <c r="A78" s="77"/>
      <c r="B78" s="77"/>
      <c r="C78" s="77"/>
      <c r="D78" s="77"/>
      <c r="E78" s="77"/>
      <c r="F78" s="77"/>
      <c r="G78" s="77"/>
      <c r="H78" s="77"/>
      <c r="I78" s="77"/>
      <c r="J78" s="77"/>
      <c r="K78" s="77"/>
      <c r="L78" s="77"/>
      <c r="M78" s="77"/>
      <c r="N78" s="77"/>
      <c r="O78" s="77"/>
      <c r="P78" s="77"/>
      <c r="Q78" s="77"/>
      <c r="R78" s="77"/>
      <c r="S78" s="77"/>
      <c r="T78" s="77"/>
      <c r="U78" s="77"/>
      <c r="V78" s="77"/>
      <c r="W78" s="77"/>
      <c r="X78" s="77"/>
      <c r="Y78" s="77"/>
      <c r="Z78" s="77"/>
    </row>
    <row r="79">
      <c r="A79" s="77"/>
      <c r="B79" s="77"/>
      <c r="C79" s="77"/>
      <c r="D79" s="77"/>
      <c r="E79" s="77"/>
      <c r="F79" s="77"/>
      <c r="G79" s="77"/>
      <c r="H79" s="77"/>
      <c r="I79" s="77"/>
      <c r="J79" s="77"/>
      <c r="K79" s="77"/>
      <c r="L79" s="77"/>
      <c r="M79" s="77"/>
      <c r="N79" s="77"/>
      <c r="O79" s="77"/>
      <c r="P79" s="77"/>
      <c r="Q79" s="77"/>
      <c r="R79" s="77"/>
      <c r="S79" s="77"/>
      <c r="T79" s="77"/>
      <c r="U79" s="77"/>
      <c r="V79" s="77"/>
      <c r="W79" s="77"/>
      <c r="X79" s="77"/>
      <c r="Y79" s="77"/>
      <c r="Z79" s="77"/>
    </row>
    <row r="80">
      <c r="A80" s="77"/>
      <c r="B80" s="77"/>
      <c r="C80" s="77"/>
      <c r="D80" s="77"/>
      <c r="E80" s="77"/>
      <c r="F80" s="77"/>
      <c r="G80" s="77"/>
      <c r="H80" s="77"/>
      <c r="I80" s="77"/>
      <c r="J80" s="77"/>
      <c r="K80" s="77"/>
      <c r="L80" s="77"/>
      <c r="M80" s="77"/>
      <c r="N80" s="77"/>
      <c r="O80" s="77"/>
      <c r="P80" s="77"/>
      <c r="Q80" s="77"/>
      <c r="R80" s="77"/>
      <c r="S80" s="77"/>
      <c r="T80" s="77"/>
      <c r="U80" s="77"/>
      <c r="V80" s="77"/>
      <c r="W80" s="77"/>
      <c r="X80" s="77"/>
      <c r="Y80" s="77"/>
      <c r="Z80" s="77"/>
    </row>
    <row r="81">
      <c r="A81" s="77"/>
      <c r="B81" s="77"/>
      <c r="C81" s="77"/>
      <c r="D81" s="77"/>
      <c r="E81" s="77"/>
      <c r="F81" s="77"/>
      <c r="G81" s="77"/>
      <c r="H81" s="77"/>
      <c r="I81" s="77"/>
      <c r="J81" s="77"/>
      <c r="K81" s="77"/>
      <c r="L81" s="77"/>
      <c r="M81" s="77"/>
      <c r="N81" s="77"/>
      <c r="O81" s="77"/>
      <c r="P81" s="77"/>
      <c r="Q81" s="77"/>
      <c r="R81" s="77"/>
      <c r="S81" s="77"/>
      <c r="T81" s="77"/>
      <c r="U81" s="77"/>
      <c r="V81" s="77"/>
      <c r="W81" s="77"/>
      <c r="X81" s="77"/>
      <c r="Y81" s="77"/>
      <c r="Z81" s="77"/>
    </row>
    <row r="82">
      <c r="A82" s="77"/>
      <c r="B82" s="77"/>
      <c r="C82" s="77"/>
      <c r="D82" s="77"/>
      <c r="E82" s="77"/>
      <c r="F82" s="77"/>
      <c r="G82" s="77"/>
      <c r="H82" s="77"/>
      <c r="I82" s="77"/>
      <c r="J82" s="77"/>
      <c r="K82" s="77"/>
      <c r="L82" s="77"/>
      <c r="M82" s="77"/>
      <c r="N82" s="77"/>
      <c r="O82" s="77"/>
      <c r="P82" s="77"/>
      <c r="Q82" s="77"/>
      <c r="R82" s="77"/>
      <c r="S82" s="77"/>
      <c r="T82" s="77"/>
      <c r="U82" s="77"/>
      <c r="V82" s="77"/>
      <c r="W82" s="77"/>
      <c r="X82" s="77"/>
      <c r="Y82" s="77"/>
      <c r="Z82" s="77"/>
    </row>
    <row r="83">
      <c r="A83" s="77"/>
      <c r="B83" s="77"/>
      <c r="C83" s="77"/>
      <c r="D83" s="77"/>
      <c r="E83" s="77"/>
      <c r="F83" s="77"/>
      <c r="G83" s="77"/>
      <c r="H83" s="77"/>
      <c r="I83" s="77"/>
      <c r="J83" s="77"/>
      <c r="K83" s="77"/>
      <c r="L83" s="77"/>
      <c r="M83" s="77"/>
      <c r="N83" s="77"/>
      <c r="O83" s="77"/>
      <c r="P83" s="77"/>
      <c r="Q83" s="77"/>
      <c r="R83" s="77"/>
      <c r="S83" s="77"/>
      <c r="T83" s="77"/>
      <c r="U83" s="77"/>
      <c r="V83" s="77"/>
      <c r="W83" s="77"/>
      <c r="X83" s="77"/>
      <c r="Y83" s="77"/>
      <c r="Z83" s="77"/>
    </row>
    <row r="84">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row>
    <row r="85">
      <c r="A85" s="77"/>
      <c r="B85" s="77"/>
      <c r="C85" s="77"/>
      <c r="D85" s="77"/>
      <c r="E85" s="77"/>
      <c r="F85" s="77"/>
      <c r="G85" s="77"/>
      <c r="H85" s="77"/>
      <c r="I85" s="77"/>
      <c r="J85" s="77"/>
      <c r="K85" s="77"/>
      <c r="L85" s="77"/>
      <c r="M85" s="77"/>
      <c r="N85" s="77"/>
      <c r="O85" s="77"/>
      <c r="P85" s="77"/>
      <c r="Q85" s="77"/>
      <c r="R85" s="77"/>
      <c r="S85" s="77"/>
      <c r="T85" s="77"/>
      <c r="U85" s="77"/>
      <c r="V85" s="77"/>
      <c r="W85" s="77"/>
      <c r="X85" s="77"/>
      <c r="Y85" s="77"/>
      <c r="Z85" s="77"/>
    </row>
    <row r="86">
      <c r="A86" s="77"/>
      <c r="B86" s="77"/>
      <c r="C86" s="77"/>
      <c r="D86" s="77"/>
      <c r="E86" s="77"/>
      <c r="F86" s="77"/>
      <c r="G86" s="77"/>
      <c r="H86" s="77"/>
      <c r="I86" s="77"/>
      <c r="J86" s="77"/>
      <c r="K86" s="77"/>
      <c r="L86" s="77"/>
      <c r="M86" s="77"/>
      <c r="N86" s="77"/>
      <c r="O86" s="77"/>
      <c r="P86" s="77"/>
      <c r="Q86" s="77"/>
      <c r="R86" s="77"/>
      <c r="S86" s="77"/>
      <c r="T86" s="77"/>
      <c r="U86" s="77"/>
      <c r="V86" s="77"/>
      <c r="W86" s="77"/>
      <c r="X86" s="77"/>
      <c r="Y86" s="77"/>
      <c r="Z86" s="77"/>
    </row>
    <row r="87">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row>
    <row r="88">
      <c r="A88" s="77"/>
      <c r="B88" s="77"/>
      <c r="C88" s="77"/>
      <c r="D88" s="77"/>
      <c r="E88" s="77"/>
      <c r="F88" s="77"/>
      <c r="G88" s="77"/>
      <c r="H88" s="77"/>
      <c r="I88" s="77"/>
      <c r="J88" s="77"/>
      <c r="K88" s="77"/>
      <c r="L88" s="77"/>
      <c r="M88" s="77"/>
      <c r="N88" s="77"/>
      <c r="O88" s="77"/>
      <c r="P88" s="77"/>
      <c r="Q88" s="77"/>
      <c r="R88" s="77"/>
      <c r="S88" s="77"/>
      <c r="T88" s="77"/>
      <c r="U88" s="77"/>
      <c r="V88" s="77"/>
      <c r="W88" s="77"/>
      <c r="X88" s="77"/>
      <c r="Y88" s="77"/>
      <c r="Z88" s="77"/>
    </row>
    <row r="89">
      <c r="A89" s="77"/>
      <c r="B89" s="77"/>
      <c r="C89" s="77"/>
      <c r="D89" s="77"/>
      <c r="E89" s="77"/>
      <c r="F89" s="77"/>
      <c r="G89" s="77"/>
      <c r="H89" s="77"/>
      <c r="I89" s="77"/>
      <c r="J89" s="77"/>
      <c r="K89" s="77"/>
      <c r="L89" s="77"/>
      <c r="M89" s="77"/>
      <c r="N89" s="77"/>
      <c r="O89" s="77"/>
      <c r="P89" s="77"/>
      <c r="Q89" s="77"/>
      <c r="R89" s="77"/>
      <c r="S89" s="77"/>
      <c r="T89" s="77"/>
      <c r="U89" s="77"/>
      <c r="V89" s="77"/>
      <c r="W89" s="77"/>
      <c r="X89" s="77"/>
      <c r="Y89" s="77"/>
      <c r="Z89" s="77"/>
    </row>
    <row r="90">
      <c r="A90" s="77"/>
      <c r="B90" s="77"/>
      <c r="C90" s="77"/>
      <c r="D90" s="77"/>
      <c r="E90" s="77"/>
      <c r="F90" s="77"/>
      <c r="G90" s="77"/>
      <c r="H90" s="77"/>
      <c r="I90" s="77"/>
      <c r="J90" s="77"/>
      <c r="K90" s="77"/>
      <c r="L90" s="77"/>
      <c r="M90" s="77"/>
      <c r="N90" s="77"/>
      <c r="O90" s="77"/>
      <c r="P90" s="77"/>
      <c r="Q90" s="77"/>
      <c r="R90" s="77"/>
      <c r="S90" s="77"/>
      <c r="T90" s="77"/>
      <c r="U90" s="77"/>
      <c r="V90" s="77"/>
      <c r="W90" s="77"/>
      <c r="X90" s="77"/>
      <c r="Y90" s="77"/>
      <c r="Z90" s="77"/>
    </row>
    <row r="91">
      <c r="A91" s="77"/>
      <c r="B91" s="77"/>
      <c r="C91" s="77"/>
      <c r="D91" s="77"/>
      <c r="E91" s="77"/>
      <c r="F91" s="77"/>
      <c r="G91" s="77"/>
      <c r="H91" s="77"/>
      <c r="I91" s="77"/>
      <c r="J91" s="77"/>
      <c r="K91" s="77"/>
      <c r="L91" s="77"/>
      <c r="M91" s="77"/>
      <c r="N91" s="77"/>
      <c r="O91" s="77"/>
      <c r="P91" s="77"/>
      <c r="Q91" s="77"/>
      <c r="R91" s="77"/>
      <c r="S91" s="77"/>
      <c r="T91" s="77"/>
      <c r="U91" s="77"/>
      <c r="V91" s="77"/>
      <c r="W91" s="77"/>
      <c r="X91" s="77"/>
      <c r="Y91" s="77"/>
      <c r="Z91" s="77"/>
    </row>
    <row r="92">
      <c r="A92" s="77"/>
      <c r="B92" s="77"/>
      <c r="C92" s="77"/>
      <c r="D92" s="77"/>
      <c r="E92" s="77"/>
      <c r="F92" s="77"/>
      <c r="G92" s="77"/>
      <c r="H92" s="77"/>
      <c r="I92" s="77"/>
      <c r="J92" s="77"/>
      <c r="K92" s="77"/>
      <c r="L92" s="77"/>
      <c r="M92" s="77"/>
      <c r="N92" s="77"/>
      <c r="O92" s="77"/>
      <c r="P92" s="77"/>
      <c r="Q92" s="77"/>
      <c r="R92" s="77"/>
      <c r="S92" s="77"/>
      <c r="T92" s="77"/>
      <c r="U92" s="77"/>
      <c r="V92" s="77"/>
      <c r="W92" s="77"/>
      <c r="X92" s="77"/>
      <c r="Y92" s="77"/>
      <c r="Z92" s="77"/>
    </row>
    <row r="93">
      <c r="A93" s="77"/>
      <c r="B93" s="77"/>
      <c r="C93" s="77"/>
      <c r="D93" s="77"/>
      <c r="E93" s="77"/>
      <c r="F93" s="77"/>
      <c r="G93" s="77"/>
      <c r="H93" s="77"/>
      <c r="I93" s="77"/>
      <c r="J93" s="77"/>
      <c r="K93" s="77"/>
      <c r="L93" s="77"/>
      <c r="M93" s="77"/>
      <c r="N93" s="77"/>
      <c r="O93" s="77"/>
      <c r="P93" s="77"/>
      <c r="Q93" s="77"/>
      <c r="R93" s="77"/>
      <c r="S93" s="77"/>
      <c r="T93" s="77"/>
      <c r="U93" s="77"/>
      <c r="V93" s="77"/>
      <c r="W93" s="77"/>
      <c r="X93" s="77"/>
      <c r="Y93" s="77"/>
      <c r="Z93" s="77"/>
    </row>
    <row r="94">
      <c r="A94" s="77"/>
      <c r="B94" s="77"/>
      <c r="C94" s="77"/>
      <c r="D94" s="77"/>
      <c r="E94" s="77"/>
      <c r="F94" s="77"/>
      <c r="G94" s="77"/>
      <c r="H94" s="77"/>
      <c r="I94" s="77"/>
      <c r="J94" s="77"/>
      <c r="K94" s="77"/>
      <c r="L94" s="77"/>
      <c r="M94" s="77"/>
      <c r="N94" s="77"/>
      <c r="O94" s="77"/>
      <c r="P94" s="77"/>
      <c r="Q94" s="77"/>
      <c r="R94" s="77"/>
      <c r="S94" s="77"/>
      <c r="T94" s="77"/>
      <c r="U94" s="77"/>
      <c r="V94" s="77"/>
      <c r="W94" s="77"/>
      <c r="X94" s="77"/>
      <c r="Y94" s="77"/>
      <c r="Z94" s="77"/>
    </row>
    <row r="95">
      <c r="A95" s="77"/>
      <c r="B95" s="77"/>
      <c r="C95" s="77"/>
      <c r="D95" s="77"/>
      <c r="E95" s="77"/>
      <c r="F95" s="77"/>
      <c r="G95" s="77"/>
      <c r="H95" s="77"/>
      <c r="I95" s="77"/>
      <c r="J95" s="77"/>
      <c r="K95" s="77"/>
      <c r="L95" s="77"/>
      <c r="M95" s="77"/>
      <c r="N95" s="77"/>
      <c r="O95" s="77"/>
      <c r="P95" s="77"/>
      <c r="Q95" s="77"/>
      <c r="R95" s="77"/>
      <c r="S95" s="77"/>
      <c r="T95" s="77"/>
      <c r="U95" s="77"/>
      <c r="V95" s="77"/>
      <c r="W95" s="77"/>
      <c r="X95" s="77"/>
      <c r="Y95" s="77"/>
      <c r="Z95" s="77"/>
    </row>
    <row r="96">
      <c r="A96" s="77"/>
      <c r="B96" s="77"/>
      <c r="C96" s="77"/>
      <c r="D96" s="77"/>
      <c r="E96" s="77"/>
      <c r="F96" s="77"/>
      <c r="G96" s="77"/>
      <c r="H96" s="77"/>
      <c r="I96" s="77"/>
      <c r="J96" s="77"/>
      <c r="K96" s="77"/>
      <c r="L96" s="77"/>
      <c r="M96" s="77"/>
      <c r="N96" s="77"/>
      <c r="O96" s="77"/>
      <c r="P96" s="77"/>
      <c r="Q96" s="77"/>
      <c r="R96" s="77"/>
      <c r="S96" s="77"/>
      <c r="T96" s="77"/>
      <c r="U96" s="77"/>
      <c r="V96" s="77"/>
      <c r="W96" s="77"/>
      <c r="X96" s="77"/>
      <c r="Y96" s="77"/>
      <c r="Z96" s="77"/>
    </row>
    <row r="97">
      <c r="A97" s="77"/>
      <c r="B97" s="77"/>
      <c r="C97" s="77"/>
      <c r="D97" s="77"/>
      <c r="E97" s="77"/>
      <c r="F97" s="77"/>
      <c r="G97" s="77"/>
      <c r="H97" s="77"/>
      <c r="I97" s="77"/>
      <c r="J97" s="77"/>
      <c r="K97" s="77"/>
      <c r="L97" s="77"/>
      <c r="M97" s="77"/>
      <c r="N97" s="77"/>
      <c r="O97" s="77"/>
      <c r="P97" s="77"/>
      <c r="Q97" s="77"/>
      <c r="R97" s="77"/>
      <c r="S97" s="77"/>
      <c r="T97" s="77"/>
      <c r="U97" s="77"/>
      <c r="V97" s="77"/>
      <c r="W97" s="77"/>
      <c r="X97" s="77"/>
      <c r="Y97" s="77"/>
      <c r="Z97" s="77"/>
    </row>
    <row r="98">
      <c r="A98" s="77"/>
      <c r="B98" s="77"/>
      <c r="C98" s="77"/>
      <c r="D98" s="77"/>
      <c r="E98" s="77"/>
      <c r="F98" s="77"/>
      <c r="G98" s="77"/>
      <c r="H98" s="77"/>
      <c r="I98" s="77"/>
      <c r="J98" s="77"/>
      <c r="K98" s="77"/>
      <c r="L98" s="77"/>
      <c r="M98" s="77"/>
      <c r="N98" s="77"/>
      <c r="O98" s="77"/>
      <c r="P98" s="77"/>
      <c r="Q98" s="77"/>
      <c r="R98" s="77"/>
      <c r="S98" s="77"/>
      <c r="T98" s="77"/>
      <c r="U98" s="77"/>
      <c r="V98" s="77"/>
      <c r="W98" s="77"/>
      <c r="X98" s="77"/>
      <c r="Y98" s="77"/>
      <c r="Z98" s="77"/>
    </row>
    <row r="99">
      <c r="A99" s="77"/>
      <c r="B99" s="77"/>
      <c r="C99" s="77"/>
      <c r="D99" s="77"/>
      <c r="E99" s="77"/>
      <c r="F99" s="77"/>
      <c r="G99" s="77"/>
      <c r="H99" s="77"/>
      <c r="I99" s="77"/>
      <c r="J99" s="77"/>
      <c r="K99" s="77"/>
      <c r="L99" s="77"/>
      <c r="M99" s="77"/>
      <c r="N99" s="77"/>
      <c r="O99" s="77"/>
      <c r="P99" s="77"/>
      <c r="Q99" s="77"/>
      <c r="R99" s="77"/>
      <c r="S99" s="77"/>
      <c r="T99" s="77"/>
      <c r="U99" s="77"/>
      <c r="V99" s="77"/>
      <c r="W99" s="77"/>
      <c r="X99" s="77"/>
      <c r="Y99" s="77"/>
      <c r="Z99" s="77"/>
    </row>
    <row r="100">
      <c r="A100" s="77"/>
      <c r="B100" s="77"/>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row>
    <row r="101">
      <c r="A101" s="77"/>
      <c r="B101" s="77"/>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row>
    <row r="102">
      <c r="A102" s="77"/>
      <c r="B102" s="77"/>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row>
    <row r="103">
      <c r="A103" s="77"/>
      <c r="B103" s="77"/>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row>
    <row r="104">
      <c r="A104" s="77"/>
      <c r="B104" s="77"/>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row>
    <row r="105">
      <c r="A105" s="77"/>
      <c r="B105" s="77"/>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row>
    <row r="106">
      <c r="A106" s="77"/>
      <c r="B106" s="77"/>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row>
    <row r="107">
      <c r="A107" s="77"/>
      <c r="B107" s="77"/>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row>
    <row r="108">
      <c r="A108" s="77"/>
      <c r="B108" s="77"/>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row>
    <row r="109">
      <c r="A109" s="77"/>
      <c r="B109" s="77"/>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row>
    <row r="110">
      <c r="A110" s="77"/>
      <c r="B110" s="77"/>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row>
    <row r="111">
      <c r="A111" s="77"/>
      <c r="B111" s="77"/>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row>
    <row r="112">
      <c r="A112" s="77"/>
      <c r="B112" s="77"/>
      <c r="C112" s="77"/>
      <c r="D112" s="77"/>
      <c r="E112" s="77"/>
      <c r="F112" s="77"/>
      <c r="G112" s="77"/>
      <c r="H112" s="77"/>
      <c r="I112" s="77"/>
      <c r="J112" s="77"/>
      <c r="K112" s="77"/>
      <c r="L112" s="77"/>
      <c r="M112" s="77"/>
      <c r="N112" s="77"/>
      <c r="O112" s="77"/>
      <c r="P112" s="77"/>
      <c r="Q112" s="77"/>
      <c r="R112" s="77"/>
      <c r="S112" s="77"/>
      <c r="T112" s="77"/>
      <c r="U112" s="77"/>
      <c r="V112" s="77"/>
      <c r="W112" s="77"/>
      <c r="X112" s="77"/>
      <c r="Y112" s="77"/>
      <c r="Z112" s="77"/>
    </row>
    <row r="113">
      <c r="A113" s="77"/>
      <c r="B113" s="77"/>
      <c r="C113" s="77"/>
      <c r="D113" s="77"/>
      <c r="E113" s="77"/>
      <c r="F113" s="77"/>
      <c r="G113" s="77"/>
      <c r="H113" s="77"/>
      <c r="I113" s="77"/>
      <c r="J113" s="77"/>
      <c r="K113" s="77"/>
      <c r="L113" s="77"/>
      <c r="M113" s="77"/>
      <c r="N113" s="77"/>
      <c r="O113" s="77"/>
      <c r="P113" s="77"/>
      <c r="Q113" s="77"/>
      <c r="R113" s="77"/>
      <c r="S113" s="77"/>
      <c r="T113" s="77"/>
      <c r="U113" s="77"/>
      <c r="V113" s="77"/>
      <c r="W113" s="77"/>
      <c r="X113" s="77"/>
      <c r="Y113" s="77"/>
      <c r="Z113" s="77"/>
    </row>
    <row r="114">
      <c r="A114" s="77"/>
      <c r="B114" s="77"/>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row>
    <row r="115">
      <c r="A115" s="77"/>
      <c r="B115" s="77"/>
      <c r="C115" s="77"/>
      <c r="D115" s="77"/>
      <c r="E115" s="77"/>
      <c r="F115" s="77"/>
      <c r="G115" s="77"/>
      <c r="H115" s="77"/>
      <c r="I115" s="77"/>
      <c r="J115" s="77"/>
      <c r="K115" s="77"/>
      <c r="L115" s="77"/>
      <c r="M115" s="77"/>
      <c r="N115" s="77"/>
      <c r="O115" s="77"/>
      <c r="P115" s="77"/>
      <c r="Q115" s="77"/>
      <c r="R115" s="77"/>
      <c r="S115" s="77"/>
      <c r="T115" s="77"/>
      <c r="U115" s="77"/>
      <c r="V115" s="77"/>
      <c r="W115" s="77"/>
      <c r="X115" s="77"/>
      <c r="Y115" s="77"/>
      <c r="Z115" s="77"/>
    </row>
    <row r="116">
      <c r="A116" s="77"/>
      <c r="B116" s="77"/>
      <c r="C116" s="77"/>
      <c r="D116" s="77"/>
      <c r="E116" s="77"/>
      <c r="F116" s="77"/>
      <c r="G116" s="77"/>
      <c r="H116" s="77"/>
      <c r="I116" s="77"/>
      <c r="J116" s="77"/>
      <c r="K116" s="77"/>
      <c r="L116" s="77"/>
      <c r="M116" s="77"/>
      <c r="N116" s="77"/>
      <c r="O116" s="77"/>
      <c r="P116" s="77"/>
      <c r="Q116" s="77"/>
      <c r="R116" s="77"/>
      <c r="S116" s="77"/>
      <c r="T116" s="77"/>
      <c r="U116" s="77"/>
      <c r="V116" s="77"/>
      <c r="W116" s="77"/>
      <c r="X116" s="77"/>
      <c r="Y116" s="77"/>
      <c r="Z116" s="77"/>
    </row>
    <row r="117">
      <c r="A117" s="77"/>
      <c r="B117" s="77"/>
      <c r="C117" s="77"/>
      <c r="D117" s="77"/>
      <c r="E117" s="77"/>
      <c r="F117" s="77"/>
      <c r="G117" s="77"/>
      <c r="H117" s="77"/>
      <c r="I117" s="77"/>
      <c r="J117" s="77"/>
      <c r="K117" s="77"/>
      <c r="L117" s="77"/>
      <c r="M117" s="77"/>
      <c r="N117" s="77"/>
      <c r="O117" s="77"/>
      <c r="P117" s="77"/>
      <c r="Q117" s="77"/>
      <c r="R117" s="77"/>
      <c r="S117" s="77"/>
      <c r="T117" s="77"/>
      <c r="U117" s="77"/>
      <c r="V117" s="77"/>
      <c r="W117" s="77"/>
      <c r="X117" s="77"/>
      <c r="Y117" s="77"/>
      <c r="Z117" s="77"/>
    </row>
    <row r="118">
      <c r="A118" s="77"/>
      <c r="B118" s="77"/>
      <c r="C118" s="77"/>
      <c r="D118" s="77"/>
      <c r="E118" s="77"/>
      <c r="F118" s="77"/>
      <c r="G118" s="77"/>
      <c r="H118" s="77"/>
      <c r="I118" s="77"/>
      <c r="J118" s="77"/>
      <c r="K118" s="77"/>
      <c r="L118" s="77"/>
      <c r="M118" s="77"/>
      <c r="N118" s="77"/>
      <c r="O118" s="77"/>
      <c r="P118" s="77"/>
      <c r="Q118" s="77"/>
      <c r="R118" s="77"/>
      <c r="S118" s="77"/>
      <c r="T118" s="77"/>
      <c r="U118" s="77"/>
      <c r="V118" s="77"/>
      <c r="W118" s="77"/>
      <c r="X118" s="77"/>
      <c r="Y118" s="77"/>
      <c r="Z118" s="77"/>
    </row>
    <row r="119">
      <c r="A119" s="77"/>
      <c r="B119" s="77"/>
      <c r="C119" s="77"/>
      <c r="D119" s="77"/>
      <c r="E119" s="77"/>
      <c r="F119" s="77"/>
      <c r="G119" s="77"/>
      <c r="H119" s="77"/>
      <c r="I119" s="77"/>
      <c r="J119" s="77"/>
      <c r="K119" s="77"/>
      <c r="L119" s="77"/>
      <c r="M119" s="77"/>
      <c r="N119" s="77"/>
      <c r="O119" s="77"/>
      <c r="P119" s="77"/>
      <c r="Q119" s="77"/>
      <c r="R119" s="77"/>
      <c r="S119" s="77"/>
      <c r="T119" s="77"/>
      <c r="U119" s="77"/>
      <c r="V119" s="77"/>
      <c r="W119" s="77"/>
      <c r="X119" s="77"/>
      <c r="Y119" s="77"/>
      <c r="Z119" s="77"/>
    </row>
    <row r="120">
      <c r="A120" s="77"/>
      <c r="B120" s="77"/>
      <c r="C120" s="77"/>
      <c r="D120" s="77"/>
      <c r="E120" s="77"/>
      <c r="F120" s="77"/>
      <c r="G120" s="77"/>
      <c r="H120" s="77"/>
      <c r="I120" s="77"/>
      <c r="J120" s="77"/>
      <c r="K120" s="77"/>
      <c r="L120" s="77"/>
      <c r="M120" s="77"/>
      <c r="N120" s="77"/>
      <c r="O120" s="77"/>
      <c r="P120" s="77"/>
      <c r="Q120" s="77"/>
      <c r="R120" s="77"/>
      <c r="S120" s="77"/>
      <c r="T120" s="77"/>
      <c r="U120" s="77"/>
      <c r="V120" s="77"/>
      <c r="W120" s="77"/>
      <c r="X120" s="77"/>
      <c r="Y120" s="77"/>
      <c r="Z120" s="77"/>
    </row>
    <row r="121">
      <c r="A121" s="77"/>
      <c r="B121" s="77"/>
      <c r="C121" s="77"/>
      <c r="D121" s="77"/>
      <c r="E121" s="77"/>
      <c r="F121" s="77"/>
      <c r="G121" s="77"/>
      <c r="H121" s="77"/>
      <c r="I121" s="77"/>
      <c r="J121" s="77"/>
      <c r="K121" s="77"/>
      <c r="L121" s="77"/>
      <c r="M121" s="77"/>
      <c r="N121" s="77"/>
      <c r="O121" s="77"/>
      <c r="P121" s="77"/>
      <c r="Q121" s="77"/>
      <c r="R121" s="77"/>
      <c r="S121" s="77"/>
      <c r="T121" s="77"/>
      <c r="U121" s="77"/>
      <c r="V121" s="77"/>
      <c r="W121" s="77"/>
      <c r="X121" s="77"/>
      <c r="Y121" s="77"/>
      <c r="Z121" s="77"/>
    </row>
    <row r="122">
      <c r="A122" s="77"/>
      <c r="B122" s="77"/>
      <c r="C122" s="77"/>
      <c r="D122" s="77"/>
      <c r="E122" s="77"/>
      <c r="F122" s="77"/>
      <c r="G122" s="77"/>
      <c r="H122" s="77"/>
      <c r="I122" s="77"/>
      <c r="J122" s="77"/>
      <c r="K122" s="77"/>
      <c r="L122" s="77"/>
      <c r="M122" s="77"/>
      <c r="N122" s="77"/>
      <c r="O122" s="77"/>
      <c r="P122" s="77"/>
      <c r="Q122" s="77"/>
      <c r="R122" s="77"/>
      <c r="S122" s="77"/>
      <c r="T122" s="77"/>
      <c r="U122" s="77"/>
      <c r="V122" s="77"/>
      <c r="W122" s="77"/>
      <c r="X122" s="77"/>
      <c r="Y122" s="77"/>
      <c r="Z122" s="77"/>
    </row>
    <row r="123">
      <c r="A123" s="77"/>
      <c r="B123" s="77"/>
      <c r="C123" s="77"/>
      <c r="D123" s="77"/>
      <c r="E123" s="77"/>
      <c r="F123" s="77"/>
      <c r="G123" s="77"/>
      <c r="H123" s="77"/>
      <c r="I123" s="77"/>
      <c r="J123" s="77"/>
      <c r="K123" s="77"/>
      <c r="L123" s="77"/>
      <c r="M123" s="77"/>
      <c r="N123" s="77"/>
      <c r="O123" s="77"/>
      <c r="P123" s="77"/>
      <c r="Q123" s="77"/>
      <c r="R123" s="77"/>
      <c r="S123" s="77"/>
      <c r="T123" s="77"/>
      <c r="U123" s="77"/>
      <c r="V123" s="77"/>
      <c r="W123" s="77"/>
      <c r="X123" s="77"/>
      <c r="Y123" s="77"/>
      <c r="Z123" s="77"/>
    </row>
    <row r="124">
      <c r="A124" s="77"/>
      <c r="B124" s="77"/>
      <c r="C124" s="77"/>
      <c r="D124" s="77"/>
      <c r="E124" s="77"/>
      <c r="F124" s="77"/>
      <c r="G124" s="77"/>
      <c r="H124" s="77"/>
      <c r="I124" s="77"/>
      <c r="J124" s="77"/>
      <c r="K124" s="77"/>
      <c r="L124" s="77"/>
      <c r="M124" s="77"/>
      <c r="N124" s="77"/>
      <c r="O124" s="77"/>
      <c r="P124" s="77"/>
      <c r="Q124" s="77"/>
      <c r="R124" s="77"/>
      <c r="S124" s="77"/>
      <c r="T124" s="77"/>
      <c r="U124" s="77"/>
      <c r="V124" s="77"/>
      <c r="W124" s="77"/>
      <c r="X124" s="77"/>
      <c r="Y124" s="77"/>
      <c r="Z124" s="77"/>
    </row>
    <row r="125">
      <c r="A125" s="77"/>
      <c r="B125" s="77"/>
      <c r="C125" s="77"/>
      <c r="D125" s="77"/>
      <c r="E125" s="77"/>
      <c r="F125" s="77"/>
      <c r="G125" s="77"/>
      <c r="H125" s="77"/>
      <c r="I125" s="77"/>
      <c r="J125" s="77"/>
      <c r="K125" s="77"/>
      <c r="L125" s="77"/>
      <c r="M125" s="77"/>
      <c r="N125" s="77"/>
      <c r="O125" s="77"/>
      <c r="P125" s="77"/>
      <c r="Q125" s="77"/>
      <c r="R125" s="77"/>
      <c r="S125" s="77"/>
      <c r="T125" s="77"/>
      <c r="U125" s="77"/>
      <c r="V125" s="77"/>
      <c r="W125" s="77"/>
      <c r="X125" s="77"/>
      <c r="Y125" s="77"/>
      <c r="Z125" s="77"/>
    </row>
    <row r="126">
      <c r="A126" s="77"/>
      <c r="B126" s="77"/>
      <c r="C126" s="77"/>
      <c r="D126" s="77"/>
      <c r="E126" s="77"/>
      <c r="F126" s="77"/>
      <c r="G126" s="77"/>
      <c r="H126" s="77"/>
      <c r="I126" s="77"/>
      <c r="J126" s="77"/>
      <c r="K126" s="77"/>
      <c r="L126" s="77"/>
      <c r="M126" s="77"/>
      <c r="N126" s="77"/>
      <c r="O126" s="77"/>
      <c r="P126" s="77"/>
      <c r="Q126" s="77"/>
      <c r="R126" s="77"/>
      <c r="S126" s="77"/>
      <c r="T126" s="77"/>
      <c r="U126" s="77"/>
      <c r="V126" s="77"/>
      <c r="W126" s="77"/>
      <c r="X126" s="77"/>
      <c r="Y126" s="77"/>
      <c r="Z126" s="77"/>
    </row>
    <row r="127">
      <c r="A127" s="77"/>
      <c r="B127" s="77"/>
      <c r="C127" s="77"/>
      <c r="D127" s="77"/>
      <c r="E127" s="77"/>
      <c r="F127" s="77"/>
      <c r="G127" s="77"/>
      <c r="H127" s="77"/>
      <c r="I127" s="77"/>
      <c r="J127" s="77"/>
      <c r="K127" s="77"/>
      <c r="L127" s="77"/>
      <c r="M127" s="77"/>
      <c r="N127" s="77"/>
      <c r="O127" s="77"/>
      <c r="P127" s="77"/>
      <c r="Q127" s="77"/>
      <c r="R127" s="77"/>
      <c r="S127" s="77"/>
      <c r="T127" s="77"/>
      <c r="U127" s="77"/>
      <c r="V127" s="77"/>
      <c r="W127" s="77"/>
      <c r="X127" s="77"/>
      <c r="Y127" s="77"/>
      <c r="Z127" s="77"/>
    </row>
    <row r="128">
      <c r="A128" s="77"/>
      <c r="B128" s="77"/>
      <c r="C128" s="77"/>
      <c r="D128" s="77"/>
      <c r="E128" s="77"/>
      <c r="F128" s="77"/>
      <c r="G128" s="77"/>
      <c r="H128" s="77"/>
      <c r="I128" s="77"/>
      <c r="J128" s="77"/>
      <c r="K128" s="77"/>
      <c r="L128" s="77"/>
      <c r="M128" s="77"/>
      <c r="N128" s="77"/>
      <c r="O128" s="77"/>
      <c r="P128" s="77"/>
      <c r="Q128" s="77"/>
      <c r="R128" s="77"/>
      <c r="S128" s="77"/>
      <c r="T128" s="77"/>
      <c r="U128" s="77"/>
      <c r="V128" s="77"/>
      <c r="W128" s="77"/>
      <c r="X128" s="77"/>
      <c r="Y128" s="77"/>
      <c r="Z128" s="77"/>
    </row>
    <row r="129">
      <c r="A129" s="77"/>
      <c r="B129" s="77"/>
      <c r="C129" s="77"/>
      <c r="D129" s="77"/>
      <c r="E129" s="77"/>
      <c r="F129" s="77"/>
      <c r="G129" s="77"/>
      <c r="H129" s="77"/>
      <c r="I129" s="77"/>
      <c r="J129" s="77"/>
      <c r="K129" s="77"/>
      <c r="L129" s="77"/>
      <c r="M129" s="77"/>
      <c r="N129" s="77"/>
      <c r="O129" s="77"/>
      <c r="P129" s="77"/>
      <c r="Q129" s="77"/>
      <c r="R129" s="77"/>
      <c r="S129" s="77"/>
      <c r="T129" s="77"/>
      <c r="U129" s="77"/>
      <c r="V129" s="77"/>
      <c r="W129" s="77"/>
      <c r="X129" s="77"/>
      <c r="Y129" s="77"/>
      <c r="Z129" s="77"/>
    </row>
    <row r="130">
      <c r="A130" s="77"/>
      <c r="B130" s="77"/>
      <c r="C130" s="77"/>
      <c r="D130" s="77"/>
      <c r="E130" s="77"/>
      <c r="F130" s="77"/>
      <c r="G130" s="77"/>
      <c r="H130" s="77"/>
      <c r="I130" s="77"/>
      <c r="J130" s="77"/>
      <c r="K130" s="77"/>
      <c r="L130" s="77"/>
      <c r="M130" s="77"/>
      <c r="N130" s="77"/>
      <c r="O130" s="77"/>
      <c r="P130" s="77"/>
      <c r="Q130" s="77"/>
      <c r="R130" s="77"/>
      <c r="S130" s="77"/>
      <c r="T130" s="77"/>
      <c r="U130" s="77"/>
      <c r="V130" s="77"/>
      <c r="W130" s="77"/>
      <c r="X130" s="77"/>
      <c r="Y130" s="77"/>
      <c r="Z130" s="77"/>
    </row>
    <row r="131">
      <c r="A131" s="77"/>
      <c r="B131" s="77"/>
      <c r="C131" s="77"/>
      <c r="D131" s="77"/>
      <c r="E131" s="77"/>
      <c r="F131" s="77"/>
      <c r="G131" s="77"/>
      <c r="H131" s="77"/>
      <c r="I131" s="77"/>
      <c r="J131" s="77"/>
      <c r="K131" s="77"/>
      <c r="L131" s="77"/>
      <c r="M131" s="77"/>
      <c r="N131" s="77"/>
      <c r="O131" s="77"/>
      <c r="P131" s="77"/>
      <c r="Q131" s="77"/>
      <c r="R131" s="77"/>
      <c r="S131" s="77"/>
      <c r="T131" s="77"/>
      <c r="U131" s="77"/>
      <c r="V131" s="77"/>
      <c r="W131" s="77"/>
      <c r="X131" s="77"/>
      <c r="Y131" s="77"/>
      <c r="Z131" s="77"/>
    </row>
    <row r="132">
      <c r="A132" s="77"/>
      <c r="B132" s="77"/>
      <c r="C132" s="77"/>
      <c r="D132" s="77"/>
      <c r="E132" s="77"/>
      <c r="F132" s="77"/>
      <c r="G132" s="77"/>
      <c r="H132" s="77"/>
      <c r="I132" s="77"/>
      <c r="J132" s="77"/>
      <c r="K132" s="77"/>
      <c r="L132" s="77"/>
      <c r="M132" s="77"/>
      <c r="N132" s="77"/>
      <c r="O132" s="77"/>
      <c r="P132" s="77"/>
      <c r="Q132" s="77"/>
      <c r="R132" s="77"/>
      <c r="S132" s="77"/>
      <c r="T132" s="77"/>
      <c r="U132" s="77"/>
      <c r="V132" s="77"/>
      <c r="W132" s="77"/>
      <c r="X132" s="77"/>
      <c r="Y132" s="77"/>
      <c r="Z132" s="77"/>
    </row>
    <row r="133">
      <c r="A133" s="77"/>
      <c r="B133" s="77"/>
      <c r="C133" s="77"/>
      <c r="D133" s="77"/>
      <c r="E133" s="77"/>
      <c r="F133" s="77"/>
      <c r="G133" s="77"/>
      <c r="H133" s="77"/>
      <c r="I133" s="77"/>
      <c r="J133" s="77"/>
      <c r="K133" s="77"/>
      <c r="L133" s="77"/>
      <c r="M133" s="77"/>
      <c r="N133" s="77"/>
      <c r="O133" s="77"/>
      <c r="P133" s="77"/>
      <c r="Q133" s="77"/>
      <c r="R133" s="77"/>
      <c r="S133" s="77"/>
      <c r="T133" s="77"/>
      <c r="U133" s="77"/>
      <c r="V133" s="77"/>
      <c r="W133" s="77"/>
      <c r="X133" s="77"/>
      <c r="Y133" s="77"/>
      <c r="Z133" s="77"/>
    </row>
    <row r="134">
      <c r="A134" s="77"/>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row>
    <row r="135">
      <c r="A135" s="77"/>
      <c r="B135" s="77"/>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row>
    <row r="136">
      <c r="A136" s="77"/>
      <c r="B136" s="77"/>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row>
    <row r="137">
      <c r="A137" s="77"/>
      <c r="B137" s="77"/>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row>
    <row r="138">
      <c r="A138" s="77"/>
      <c r="B138" s="77"/>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row>
    <row r="139">
      <c r="A139" s="77"/>
      <c r="B139" s="77"/>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row>
    <row r="140">
      <c r="A140" s="77"/>
      <c r="B140" s="77"/>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row>
    <row r="141">
      <c r="A141" s="77"/>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row>
    <row r="142">
      <c r="A142" s="77"/>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row>
    <row r="143">
      <c r="A143" s="77"/>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row>
    <row r="144">
      <c r="A144" s="77"/>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row>
    <row r="145">
      <c r="A145" s="77"/>
      <c r="B145" s="77"/>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row>
    <row r="146">
      <c r="A146" s="77"/>
      <c r="B146" s="77"/>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row>
    <row r="147">
      <c r="A147" s="77"/>
      <c r="B147" s="77"/>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row>
    <row r="148">
      <c r="A148" s="77"/>
      <c r="B148" s="77"/>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row>
    <row r="149">
      <c r="A149" s="77"/>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row>
    <row r="150">
      <c r="A150" s="77"/>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row>
    <row r="151">
      <c r="A151" s="77"/>
      <c r="B151" s="77"/>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row>
    <row r="152">
      <c r="A152" s="77"/>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row>
    <row r="153">
      <c r="A153" s="77"/>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row>
    <row r="154">
      <c r="A154" s="77"/>
      <c r="B154" s="77"/>
      <c r="C154" s="77"/>
      <c r="D154" s="77"/>
      <c r="E154" s="77"/>
      <c r="F154" s="77"/>
      <c r="G154" s="77"/>
      <c r="H154" s="77"/>
      <c r="I154" s="77"/>
      <c r="J154" s="77"/>
      <c r="K154" s="77"/>
      <c r="L154" s="77"/>
      <c r="M154" s="77"/>
      <c r="N154" s="77"/>
      <c r="O154" s="77"/>
      <c r="P154" s="77"/>
      <c r="Q154" s="77"/>
      <c r="R154" s="77"/>
      <c r="S154" s="77"/>
      <c r="T154" s="77"/>
      <c r="U154" s="77"/>
      <c r="V154" s="77"/>
      <c r="W154" s="77"/>
      <c r="X154" s="77"/>
      <c r="Y154" s="77"/>
      <c r="Z154" s="77"/>
    </row>
    <row r="155">
      <c r="A155" s="77"/>
      <c r="B155" s="77"/>
      <c r="C155" s="77"/>
      <c r="D155" s="77"/>
      <c r="E155" s="77"/>
      <c r="F155" s="77"/>
      <c r="G155" s="77"/>
      <c r="H155" s="77"/>
      <c r="I155" s="77"/>
      <c r="J155" s="77"/>
      <c r="K155" s="77"/>
      <c r="L155" s="77"/>
      <c r="M155" s="77"/>
      <c r="N155" s="77"/>
      <c r="O155" s="77"/>
      <c r="P155" s="77"/>
      <c r="Q155" s="77"/>
      <c r="R155" s="77"/>
      <c r="S155" s="77"/>
      <c r="T155" s="77"/>
      <c r="U155" s="77"/>
      <c r="V155" s="77"/>
      <c r="W155" s="77"/>
      <c r="X155" s="77"/>
      <c r="Y155" s="77"/>
      <c r="Z155" s="77"/>
    </row>
    <row r="156">
      <c r="A156" s="77"/>
      <c r="B156" s="77"/>
      <c r="C156" s="77"/>
      <c r="D156" s="77"/>
      <c r="E156" s="77"/>
      <c r="F156" s="77"/>
      <c r="G156" s="77"/>
      <c r="H156" s="77"/>
      <c r="I156" s="77"/>
      <c r="J156" s="77"/>
      <c r="K156" s="77"/>
      <c r="L156" s="77"/>
      <c r="M156" s="77"/>
      <c r="N156" s="77"/>
      <c r="O156" s="77"/>
      <c r="P156" s="77"/>
      <c r="Q156" s="77"/>
      <c r="R156" s="77"/>
      <c r="S156" s="77"/>
      <c r="T156" s="77"/>
      <c r="U156" s="77"/>
      <c r="V156" s="77"/>
      <c r="W156" s="77"/>
      <c r="X156" s="77"/>
      <c r="Y156" s="77"/>
      <c r="Z156" s="77"/>
    </row>
    <row r="157">
      <c r="A157" s="77"/>
      <c r="B157" s="77"/>
      <c r="C157" s="77"/>
      <c r="D157" s="77"/>
      <c r="E157" s="77"/>
      <c r="F157" s="77"/>
      <c r="G157" s="77"/>
      <c r="H157" s="77"/>
      <c r="I157" s="77"/>
      <c r="J157" s="77"/>
      <c r="K157" s="77"/>
      <c r="L157" s="77"/>
      <c r="M157" s="77"/>
      <c r="N157" s="77"/>
      <c r="O157" s="77"/>
      <c r="P157" s="77"/>
      <c r="Q157" s="77"/>
      <c r="R157" s="77"/>
      <c r="S157" s="77"/>
      <c r="T157" s="77"/>
      <c r="U157" s="77"/>
      <c r="V157" s="77"/>
      <c r="W157" s="77"/>
      <c r="X157" s="77"/>
      <c r="Y157" s="77"/>
      <c r="Z157" s="77"/>
    </row>
    <row r="158">
      <c r="A158" s="77"/>
      <c r="B158" s="77"/>
      <c r="C158" s="77"/>
      <c r="D158" s="77"/>
      <c r="E158" s="77"/>
      <c r="F158" s="77"/>
      <c r="G158" s="77"/>
      <c r="H158" s="77"/>
      <c r="I158" s="77"/>
      <c r="J158" s="77"/>
      <c r="K158" s="77"/>
      <c r="L158" s="77"/>
      <c r="M158" s="77"/>
      <c r="N158" s="77"/>
      <c r="O158" s="77"/>
      <c r="P158" s="77"/>
      <c r="Q158" s="77"/>
      <c r="R158" s="77"/>
      <c r="S158" s="77"/>
      <c r="T158" s="77"/>
      <c r="U158" s="77"/>
      <c r="V158" s="77"/>
      <c r="W158" s="77"/>
      <c r="X158" s="77"/>
      <c r="Y158" s="77"/>
      <c r="Z158" s="77"/>
    </row>
    <row r="159">
      <c r="A159" s="77"/>
      <c r="B159" s="77"/>
      <c r="C159" s="77"/>
      <c r="D159" s="77"/>
      <c r="E159" s="77"/>
      <c r="F159" s="77"/>
      <c r="G159" s="77"/>
      <c r="H159" s="77"/>
      <c r="I159" s="77"/>
      <c r="J159" s="77"/>
      <c r="K159" s="77"/>
      <c r="L159" s="77"/>
      <c r="M159" s="77"/>
      <c r="N159" s="77"/>
      <c r="O159" s="77"/>
      <c r="P159" s="77"/>
      <c r="Q159" s="77"/>
      <c r="R159" s="77"/>
      <c r="S159" s="77"/>
      <c r="T159" s="77"/>
      <c r="U159" s="77"/>
      <c r="V159" s="77"/>
      <c r="W159" s="77"/>
      <c r="X159" s="77"/>
      <c r="Y159" s="77"/>
      <c r="Z159" s="77"/>
    </row>
    <row r="160">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row>
    <row r="161">
      <c r="A161" s="77"/>
      <c r="B161" s="77"/>
      <c r="C161" s="77"/>
      <c r="D161" s="77"/>
      <c r="E161" s="77"/>
      <c r="F161" s="77"/>
      <c r="G161" s="77"/>
      <c r="H161" s="77"/>
      <c r="I161" s="77"/>
      <c r="J161" s="77"/>
      <c r="K161" s="77"/>
      <c r="L161" s="77"/>
      <c r="M161" s="77"/>
      <c r="N161" s="77"/>
      <c r="O161" s="77"/>
      <c r="P161" s="77"/>
      <c r="Q161" s="77"/>
      <c r="R161" s="77"/>
      <c r="S161" s="77"/>
      <c r="T161" s="77"/>
      <c r="U161" s="77"/>
      <c r="V161" s="77"/>
      <c r="W161" s="77"/>
      <c r="X161" s="77"/>
      <c r="Y161" s="77"/>
      <c r="Z161" s="77"/>
    </row>
    <row r="162">
      <c r="A162" s="77"/>
      <c r="B162" s="77"/>
      <c r="C162" s="77"/>
      <c r="D162" s="77"/>
      <c r="E162" s="77"/>
      <c r="F162" s="77"/>
      <c r="G162" s="77"/>
      <c r="H162" s="77"/>
      <c r="I162" s="77"/>
      <c r="J162" s="77"/>
      <c r="K162" s="77"/>
      <c r="L162" s="77"/>
      <c r="M162" s="77"/>
      <c r="N162" s="77"/>
      <c r="O162" s="77"/>
      <c r="P162" s="77"/>
      <c r="Q162" s="77"/>
      <c r="R162" s="77"/>
      <c r="S162" s="77"/>
      <c r="T162" s="77"/>
      <c r="U162" s="77"/>
      <c r="V162" s="77"/>
      <c r="W162" s="77"/>
      <c r="X162" s="77"/>
      <c r="Y162" s="77"/>
      <c r="Z162" s="77"/>
    </row>
    <row r="163">
      <c r="A163" s="77"/>
      <c r="B163" s="77"/>
      <c r="C163" s="77"/>
      <c r="D163" s="77"/>
      <c r="E163" s="77"/>
      <c r="F163" s="77"/>
      <c r="G163" s="77"/>
      <c r="H163" s="77"/>
      <c r="I163" s="77"/>
      <c r="J163" s="77"/>
      <c r="K163" s="77"/>
      <c r="L163" s="77"/>
      <c r="M163" s="77"/>
      <c r="N163" s="77"/>
      <c r="O163" s="77"/>
      <c r="P163" s="77"/>
      <c r="Q163" s="77"/>
      <c r="R163" s="77"/>
      <c r="S163" s="77"/>
      <c r="T163" s="77"/>
      <c r="U163" s="77"/>
      <c r="V163" s="77"/>
      <c r="W163" s="77"/>
      <c r="X163" s="77"/>
      <c r="Y163" s="77"/>
      <c r="Z163" s="77"/>
    </row>
    <row r="164">
      <c r="A164" s="77"/>
      <c r="B164" s="77"/>
      <c r="C164" s="77"/>
      <c r="D164" s="77"/>
      <c r="E164" s="77"/>
      <c r="F164" s="77"/>
      <c r="G164" s="77"/>
      <c r="H164" s="77"/>
      <c r="I164" s="77"/>
      <c r="J164" s="77"/>
      <c r="K164" s="77"/>
      <c r="L164" s="77"/>
      <c r="M164" s="77"/>
      <c r="N164" s="77"/>
      <c r="O164" s="77"/>
      <c r="P164" s="77"/>
      <c r="Q164" s="77"/>
      <c r="R164" s="77"/>
      <c r="S164" s="77"/>
      <c r="T164" s="77"/>
      <c r="U164" s="77"/>
      <c r="V164" s="77"/>
      <c r="W164" s="77"/>
      <c r="X164" s="77"/>
      <c r="Y164" s="77"/>
      <c r="Z164" s="77"/>
    </row>
    <row r="165">
      <c r="A165" s="77"/>
      <c r="B165" s="77"/>
      <c r="C165" s="77"/>
      <c r="D165" s="77"/>
      <c r="E165" s="77"/>
      <c r="F165" s="77"/>
      <c r="G165" s="77"/>
      <c r="H165" s="77"/>
      <c r="I165" s="77"/>
      <c r="J165" s="77"/>
      <c r="K165" s="77"/>
      <c r="L165" s="77"/>
      <c r="M165" s="77"/>
      <c r="N165" s="77"/>
      <c r="O165" s="77"/>
      <c r="P165" s="77"/>
      <c r="Q165" s="77"/>
      <c r="R165" s="77"/>
      <c r="S165" s="77"/>
      <c r="T165" s="77"/>
      <c r="U165" s="77"/>
      <c r="V165" s="77"/>
      <c r="W165" s="77"/>
      <c r="X165" s="77"/>
      <c r="Y165" s="77"/>
      <c r="Z165" s="77"/>
    </row>
    <row r="166">
      <c r="A166" s="77"/>
      <c r="B166" s="77"/>
      <c r="C166" s="77"/>
      <c r="D166" s="77"/>
      <c r="E166" s="77"/>
      <c r="F166" s="77"/>
      <c r="G166" s="77"/>
      <c r="H166" s="77"/>
      <c r="I166" s="77"/>
      <c r="J166" s="77"/>
      <c r="K166" s="77"/>
      <c r="L166" s="77"/>
      <c r="M166" s="77"/>
      <c r="N166" s="77"/>
      <c r="O166" s="77"/>
      <c r="P166" s="77"/>
      <c r="Q166" s="77"/>
      <c r="R166" s="77"/>
      <c r="S166" s="77"/>
      <c r="T166" s="77"/>
      <c r="U166" s="77"/>
      <c r="V166" s="77"/>
      <c r="W166" s="77"/>
      <c r="X166" s="77"/>
      <c r="Y166" s="77"/>
      <c r="Z166" s="77"/>
    </row>
    <row r="16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row>
    <row r="168">
      <c r="A168" s="77"/>
      <c r="B168" s="77"/>
      <c r="C168" s="77"/>
      <c r="D168" s="77"/>
      <c r="E168" s="77"/>
      <c r="F168" s="77"/>
      <c r="G168" s="77"/>
      <c r="H168" s="77"/>
      <c r="I168" s="77"/>
      <c r="J168" s="77"/>
      <c r="K168" s="77"/>
      <c r="L168" s="77"/>
      <c r="M168" s="77"/>
      <c r="N168" s="77"/>
      <c r="O168" s="77"/>
      <c r="P168" s="77"/>
      <c r="Q168" s="77"/>
      <c r="R168" s="77"/>
      <c r="S168" s="77"/>
      <c r="T168" s="77"/>
      <c r="U168" s="77"/>
      <c r="V168" s="77"/>
      <c r="W168" s="77"/>
      <c r="X168" s="77"/>
      <c r="Y168" s="77"/>
      <c r="Z168" s="77"/>
    </row>
    <row r="169">
      <c r="A169" s="77"/>
      <c r="B169" s="77"/>
      <c r="C169" s="77"/>
      <c r="D169" s="77"/>
      <c r="E169" s="77"/>
      <c r="F169" s="77"/>
      <c r="G169" s="77"/>
      <c r="H169" s="77"/>
      <c r="I169" s="77"/>
      <c r="J169" s="77"/>
      <c r="K169" s="77"/>
      <c r="L169" s="77"/>
      <c r="M169" s="77"/>
      <c r="N169" s="77"/>
      <c r="O169" s="77"/>
      <c r="P169" s="77"/>
      <c r="Q169" s="77"/>
      <c r="R169" s="77"/>
      <c r="S169" s="77"/>
      <c r="T169" s="77"/>
      <c r="U169" s="77"/>
      <c r="V169" s="77"/>
      <c r="W169" s="77"/>
      <c r="X169" s="77"/>
      <c r="Y169" s="77"/>
      <c r="Z169" s="77"/>
    </row>
    <row r="170">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row>
    <row r="171">
      <c r="A171" s="77"/>
      <c r="B171" s="77"/>
      <c r="C171" s="77"/>
      <c r="D171" s="77"/>
      <c r="E171" s="77"/>
      <c r="F171" s="77"/>
      <c r="G171" s="77"/>
      <c r="H171" s="77"/>
      <c r="I171" s="77"/>
      <c r="J171" s="77"/>
      <c r="K171" s="77"/>
      <c r="L171" s="77"/>
      <c r="M171" s="77"/>
      <c r="N171" s="77"/>
      <c r="O171" s="77"/>
      <c r="P171" s="77"/>
      <c r="Q171" s="77"/>
      <c r="R171" s="77"/>
      <c r="S171" s="77"/>
      <c r="T171" s="77"/>
      <c r="U171" s="77"/>
      <c r="V171" s="77"/>
      <c r="W171" s="77"/>
      <c r="X171" s="77"/>
      <c r="Y171" s="77"/>
      <c r="Z171" s="77"/>
    </row>
    <row r="172">
      <c r="A172" s="77"/>
      <c r="B172" s="77"/>
      <c r="C172" s="77"/>
      <c r="D172" s="77"/>
      <c r="E172" s="77"/>
      <c r="F172" s="77"/>
      <c r="G172" s="77"/>
      <c r="H172" s="77"/>
      <c r="I172" s="77"/>
      <c r="J172" s="77"/>
      <c r="K172" s="77"/>
      <c r="L172" s="77"/>
      <c r="M172" s="77"/>
      <c r="N172" s="77"/>
      <c r="O172" s="77"/>
      <c r="P172" s="77"/>
      <c r="Q172" s="77"/>
      <c r="R172" s="77"/>
      <c r="S172" s="77"/>
      <c r="T172" s="77"/>
      <c r="U172" s="77"/>
      <c r="V172" s="77"/>
      <c r="W172" s="77"/>
      <c r="X172" s="77"/>
      <c r="Y172" s="77"/>
      <c r="Z172" s="77"/>
    </row>
    <row r="173">
      <c r="A173" s="77"/>
      <c r="B173" s="77"/>
      <c r="C173" s="77"/>
      <c r="D173" s="77"/>
      <c r="E173" s="77"/>
      <c r="F173" s="77"/>
      <c r="G173" s="77"/>
      <c r="H173" s="77"/>
      <c r="I173" s="77"/>
      <c r="J173" s="77"/>
      <c r="K173" s="77"/>
      <c r="L173" s="77"/>
      <c r="M173" s="77"/>
      <c r="N173" s="77"/>
      <c r="O173" s="77"/>
      <c r="P173" s="77"/>
      <c r="Q173" s="77"/>
      <c r="R173" s="77"/>
      <c r="S173" s="77"/>
      <c r="T173" s="77"/>
      <c r="U173" s="77"/>
      <c r="V173" s="77"/>
      <c r="W173" s="77"/>
      <c r="X173" s="77"/>
      <c r="Y173" s="77"/>
      <c r="Z173" s="77"/>
    </row>
    <row r="174">
      <c r="A174" s="77"/>
      <c r="B174" s="77"/>
      <c r="C174" s="77"/>
      <c r="D174" s="77"/>
      <c r="E174" s="77"/>
      <c r="F174" s="77"/>
      <c r="G174" s="77"/>
      <c r="H174" s="77"/>
      <c r="I174" s="77"/>
      <c r="J174" s="77"/>
      <c r="K174" s="77"/>
      <c r="L174" s="77"/>
      <c r="M174" s="77"/>
      <c r="N174" s="77"/>
      <c r="O174" s="77"/>
      <c r="P174" s="77"/>
      <c r="Q174" s="77"/>
      <c r="R174" s="77"/>
      <c r="S174" s="77"/>
      <c r="T174" s="77"/>
      <c r="U174" s="77"/>
      <c r="V174" s="77"/>
      <c r="W174" s="77"/>
      <c r="X174" s="77"/>
      <c r="Y174" s="77"/>
      <c r="Z174" s="77"/>
    </row>
    <row r="175">
      <c r="A175" s="77"/>
      <c r="B175" s="77"/>
      <c r="C175" s="77"/>
      <c r="D175" s="77"/>
      <c r="E175" s="77"/>
      <c r="F175" s="77"/>
      <c r="G175" s="77"/>
      <c r="H175" s="77"/>
      <c r="I175" s="77"/>
      <c r="J175" s="77"/>
      <c r="K175" s="77"/>
      <c r="L175" s="77"/>
      <c r="M175" s="77"/>
      <c r="N175" s="77"/>
      <c r="O175" s="77"/>
      <c r="P175" s="77"/>
      <c r="Q175" s="77"/>
      <c r="R175" s="77"/>
      <c r="S175" s="77"/>
      <c r="T175" s="77"/>
      <c r="U175" s="77"/>
      <c r="V175" s="77"/>
      <c r="W175" s="77"/>
      <c r="X175" s="77"/>
      <c r="Y175" s="77"/>
      <c r="Z175" s="77"/>
    </row>
    <row r="176">
      <c r="A176" s="77"/>
      <c r="B176" s="77"/>
      <c r="C176" s="77"/>
      <c r="D176" s="77"/>
      <c r="E176" s="77"/>
      <c r="F176" s="77"/>
      <c r="G176" s="77"/>
      <c r="H176" s="77"/>
      <c r="I176" s="77"/>
      <c r="J176" s="77"/>
      <c r="K176" s="77"/>
      <c r="L176" s="77"/>
      <c r="M176" s="77"/>
      <c r="N176" s="77"/>
      <c r="O176" s="77"/>
      <c r="P176" s="77"/>
      <c r="Q176" s="77"/>
      <c r="R176" s="77"/>
      <c r="S176" s="77"/>
      <c r="T176" s="77"/>
      <c r="U176" s="77"/>
      <c r="V176" s="77"/>
      <c r="W176" s="77"/>
      <c r="X176" s="77"/>
      <c r="Y176" s="77"/>
      <c r="Z176" s="77"/>
    </row>
    <row r="177">
      <c r="A177" s="77"/>
      <c r="B177" s="77"/>
      <c r="C177" s="77"/>
      <c r="D177" s="77"/>
      <c r="E177" s="77"/>
      <c r="F177" s="77"/>
      <c r="G177" s="77"/>
      <c r="H177" s="77"/>
      <c r="I177" s="77"/>
      <c r="J177" s="77"/>
      <c r="K177" s="77"/>
      <c r="L177" s="77"/>
      <c r="M177" s="77"/>
      <c r="N177" s="77"/>
      <c r="O177" s="77"/>
      <c r="P177" s="77"/>
      <c r="Q177" s="77"/>
      <c r="R177" s="77"/>
      <c r="S177" s="77"/>
      <c r="T177" s="77"/>
      <c r="U177" s="77"/>
      <c r="V177" s="77"/>
      <c r="W177" s="77"/>
      <c r="X177" s="77"/>
      <c r="Y177" s="77"/>
      <c r="Z177" s="77"/>
    </row>
    <row r="178">
      <c r="A178" s="77"/>
      <c r="B178" s="77"/>
      <c r="C178" s="77"/>
      <c r="D178" s="77"/>
      <c r="E178" s="77"/>
      <c r="F178" s="77"/>
      <c r="G178" s="77"/>
      <c r="H178" s="77"/>
      <c r="I178" s="77"/>
      <c r="J178" s="77"/>
      <c r="K178" s="77"/>
      <c r="L178" s="77"/>
      <c r="M178" s="77"/>
      <c r="N178" s="77"/>
      <c r="O178" s="77"/>
      <c r="P178" s="77"/>
      <c r="Q178" s="77"/>
      <c r="R178" s="77"/>
      <c r="S178" s="77"/>
      <c r="T178" s="77"/>
      <c r="U178" s="77"/>
      <c r="V178" s="77"/>
      <c r="W178" s="77"/>
      <c r="X178" s="77"/>
      <c r="Y178" s="77"/>
      <c r="Z178" s="77"/>
    </row>
    <row r="179">
      <c r="A179" s="77"/>
      <c r="B179" s="77"/>
      <c r="C179" s="77"/>
      <c r="D179" s="77"/>
      <c r="E179" s="77"/>
      <c r="F179" s="77"/>
      <c r="G179" s="77"/>
      <c r="H179" s="77"/>
      <c r="I179" s="77"/>
      <c r="J179" s="77"/>
      <c r="K179" s="77"/>
      <c r="L179" s="77"/>
      <c r="M179" s="77"/>
      <c r="N179" s="77"/>
      <c r="O179" s="77"/>
      <c r="P179" s="77"/>
      <c r="Q179" s="77"/>
      <c r="R179" s="77"/>
      <c r="S179" s="77"/>
      <c r="T179" s="77"/>
      <c r="U179" s="77"/>
      <c r="V179" s="77"/>
      <c r="W179" s="77"/>
      <c r="X179" s="77"/>
      <c r="Y179" s="77"/>
      <c r="Z179" s="77"/>
    </row>
    <row r="180">
      <c r="A180" s="77"/>
      <c r="B180" s="77"/>
      <c r="C180" s="77"/>
      <c r="D180" s="77"/>
      <c r="E180" s="77"/>
      <c r="F180" s="77"/>
      <c r="G180" s="77"/>
      <c r="H180" s="77"/>
      <c r="I180" s="77"/>
      <c r="J180" s="77"/>
      <c r="K180" s="77"/>
      <c r="L180" s="77"/>
      <c r="M180" s="77"/>
      <c r="N180" s="77"/>
      <c r="O180" s="77"/>
      <c r="P180" s="77"/>
      <c r="Q180" s="77"/>
      <c r="R180" s="77"/>
      <c r="S180" s="77"/>
      <c r="T180" s="77"/>
      <c r="U180" s="77"/>
      <c r="V180" s="77"/>
      <c r="W180" s="77"/>
      <c r="X180" s="77"/>
      <c r="Y180" s="77"/>
      <c r="Z180" s="77"/>
    </row>
    <row r="181">
      <c r="A181" s="77"/>
      <c r="B181" s="77"/>
      <c r="C181" s="77"/>
      <c r="D181" s="77"/>
      <c r="E181" s="77"/>
      <c r="F181" s="77"/>
      <c r="G181" s="77"/>
      <c r="H181" s="77"/>
      <c r="I181" s="77"/>
      <c r="J181" s="77"/>
      <c r="K181" s="77"/>
      <c r="L181" s="77"/>
      <c r="M181" s="77"/>
      <c r="N181" s="77"/>
      <c r="O181" s="77"/>
      <c r="P181" s="77"/>
      <c r="Q181" s="77"/>
      <c r="R181" s="77"/>
      <c r="S181" s="77"/>
      <c r="T181" s="77"/>
      <c r="U181" s="77"/>
      <c r="V181" s="77"/>
      <c r="W181" s="77"/>
      <c r="X181" s="77"/>
      <c r="Y181" s="77"/>
      <c r="Z181" s="77"/>
    </row>
    <row r="182">
      <c r="A182" s="77"/>
      <c r="B182" s="77"/>
      <c r="C182" s="77"/>
      <c r="D182" s="77"/>
      <c r="E182" s="77"/>
      <c r="F182" s="77"/>
      <c r="G182" s="77"/>
      <c r="H182" s="77"/>
      <c r="I182" s="77"/>
      <c r="J182" s="77"/>
      <c r="K182" s="77"/>
      <c r="L182" s="77"/>
      <c r="M182" s="77"/>
      <c r="N182" s="77"/>
      <c r="O182" s="77"/>
      <c r="P182" s="77"/>
      <c r="Q182" s="77"/>
      <c r="R182" s="77"/>
      <c r="S182" s="77"/>
      <c r="T182" s="77"/>
      <c r="U182" s="77"/>
      <c r="V182" s="77"/>
      <c r="W182" s="77"/>
      <c r="X182" s="77"/>
      <c r="Y182" s="77"/>
      <c r="Z182" s="77"/>
    </row>
    <row r="183">
      <c r="A183" s="77"/>
      <c r="B183" s="77"/>
      <c r="C183" s="77"/>
      <c r="D183" s="77"/>
      <c r="E183" s="77"/>
      <c r="F183" s="77"/>
      <c r="G183" s="77"/>
      <c r="H183" s="77"/>
      <c r="I183" s="77"/>
      <c r="J183" s="77"/>
      <c r="K183" s="77"/>
      <c r="L183" s="77"/>
      <c r="M183" s="77"/>
      <c r="N183" s="77"/>
      <c r="O183" s="77"/>
      <c r="P183" s="77"/>
      <c r="Q183" s="77"/>
      <c r="R183" s="77"/>
      <c r="S183" s="77"/>
      <c r="T183" s="77"/>
      <c r="U183" s="77"/>
      <c r="V183" s="77"/>
      <c r="W183" s="77"/>
      <c r="X183" s="77"/>
      <c r="Y183" s="77"/>
      <c r="Z183" s="77"/>
    </row>
    <row r="184">
      <c r="A184" s="77"/>
      <c r="B184" s="77"/>
      <c r="C184" s="77"/>
      <c r="D184" s="77"/>
      <c r="E184" s="77"/>
      <c r="F184" s="77"/>
      <c r="G184" s="77"/>
      <c r="H184" s="77"/>
      <c r="I184" s="77"/>
      <c r="J184" s="77"/>
      <c r="K184" s="77"/>
      <c r="L184" s="77"/>
      <c r="M184" s="77"/>
      <c r="N184" s="77"/>
      <c r="O184" s="77"/>
      <c r="P184" s="77"/>
      <c r="Q184" s="77"/>
      <c r="R184" s="77"/>
      <c r="S184" s="77"/>
      <c r="T184" s="77"/>
      <c r="U184" s="77"/>
      <c r="V184" s="77"/>
      <c r="W184" s="77"/>
      <c r="X184" s="77"/>
      <c r="Y184" s="77"/>
      <c r="Z184" s="77"/>
    </row>
    <row r="185">
      <c r="A185" s="77"/>
      <c r="B185" s="77"/>
      <c r="C185" s="77"/>
      <c r="D185" s="77"/>
      <c r="E185" s="77"/>
      <c r="F185" s="77"/>
      <c r="G185" s="77"/>
      <c r="H185" s="77"/>
      <c r="I185" s="77"/>
      <c r="J185" s="77"/>
      <c r="K185" s="77"/>
      <c r="L185" s="77"/>
      <c r="M185" s="77"/>
      <c r="N185" s="77"/>
      <c r="O185" s="77"/>
      <c r="P185" s="77"/>
      <c r="Q185" s="77"/>
      <c r="R185" s="77"/>
      <c r="S185" s="77"/>
      <c r="T185" s="77"/>
      <c r="U185" s="77"/>
      <c r="V185" s="77"/>
      <c r="W185" s="77"/>
      <c r="X185" s="77"/>
      <c r="Y185" s="77"/>
      <c r="Z185" s="77"/>
    </row>
    <row r="186">
      <c r="A186" s="77"/>
      <c r="B186" s="77"/>
      <c r="C186" s="77"/>
      <c r="D186" s="77"/>
      <c r="E186" s="77"/>
      <c r="F186" s="77"/>
      <c r="G186" s="77"/>
      <c r="H186" s="77"/>
      <c r="I186" s="77"/>
      <c r="J186" s="77"/>
      <c r="K186" s="77"/>
      <c r="L186" s="77"/>
      <c r="M186" s="77"/>
      <c r="N186" s="77"/>
      <c r="O186" s="77"/>
      <c r="P186" s="77"/>
      <c r="Q186" s="77"/>
      <c r="R186" s="77"/>
      <c r="S186" s="77"/>
      <c r="T186" s="77"/>
      <c r="U186" s="77"/>
      <c r="V186" s="77"/>
      <c r="W186" s="77"/>
      <c r="X186" s="77"/>
      <c r="Y186" s="77"/>
      <c r="Z186" s="77"/>
    </row>
    <row r="187">
      <c r="A187" s="77"/>
      <c r="B187" s="77"/>
      <c r="C187" s="77"/>
      <c r="D187" s="77"/>
      <c r="E187" s="77"/>
      <c r="F187" s="77"/>
      <c r="G187" s="77"/>
      <c r="H187" s="77"/>
      <c r="I187" s="77"/>
      <c r="J187" s="77"/>
      <c r="K187" s="77"/>
      <c r="L187" s="77"/>
      <c r="M187" s="77"/>
      <c r="N187" s="77"/>
      <c r="O187" s="77"/>
      <c r="P187" s="77"/>
      <c r="Q187" s="77"/>
      <c r="R187" s="77"/>
      <c r="S187" s="77"/>
      <c r="T187" s="77"/>
      <c r="U187" s="77"/>
      <c r="V187" s="77"/>
      <c r="W187" s="77"/>
      <c r="X187" s="77"/>
      <c r="Y187" s="77"/>
      <c r="Z187" s="77"/>
    </row>
    <row r="188">
      <c r="A188" s="77"/>
      <c r="B188" s="77"/>
      <c r="C188" s="77"/>
      <c r="D188" s="77"/>
      <c r="E188" s="77"/>
      <c r="F188" s="77"/>
      <c r="G188" s="77"/>
      <c r="H188" s="77"/>
      <c r="I188" s="77"/>
      <c r="J188" s="77"/>
      <c r="K188" s="77"/>
      <c r="L188" s="77"/>
      <c r="M188" s="77"/>
      <c r="N188" s="77"/>
      <c r="O188" s="77"/>
      <c r="P188" s="77"/>
      <c r="Q188" s="77"/>
      <c r="R188" s="77"/>
      <c r="S188" s="77"/>
      <c r="T188" s="77"/>
      <c r="U188" s="77"/>
      <c r="V188" s="77"/>
      <c r="W188" s="77"/>
      <c r="X188" s="77"/>
      <c r="Y188" s="77"/>
      <c r="Z188" s="77"/>
    </row>
    <row r="189">
      <c r="A189" s="77"/>
      <c r="B189" s="77"/>
      <c r="C189" s="77"/>
      <c r="D189" s="77"/>
      <c r="E189" s="77"/>
      <c r="F189" s="77"/>
      <c r="G189" s="77"/>
      <c r="H189" s="77"/>
      <c r="I189" s="77"/>
      <c r="J189" s="77"/>
      <c r="K189" s="77"/>
      <c r="L189" s="77"/>
      <c r="M189" s="77"/>
      <c r="N189" s="77"/>
      <c r="O189" s="77"/>
      <c r="P189" s="77"/>
      <c r="Q189" s="77"/>
      <c r="R189" s="77"/>
      <c r="S189" s="77"/>
      <c r="T189" s="77"/>
      <c r="U189" s="77"/>
      <c r="V189" s="77"/>
      <c r="W189" s="77"/>
      <c r="X189" s="77"/>
      <c r="Y189" s="77"/>
      <c r="Z189" s="77"/>
    </row>
    <row r="190">
      <c r="A190" s="77"/>
      <c r="B190" s="77"/>
      <c r="C190" s="77"/>
      <c r="D190" s="77"/>
      <c r="E190" s="77"/>
      <c r="F190" s="77"/>
      <c r="G190" s="77"/>
      <c r="H190" s="77"/>
      <c r="I190" s="77"/>
      <c r="J190" s="77"/>
      <c r="K190" s="77"/>
      <c r="L190" s="77"/>
      <c r="M190" s="77"/>
      <c r="N190" s="77"/>
      <c r="O190" s="77"/>
      <c r="P190" s="77"/>
      <c r="Q190" s="77"/>
      <c r="R190" s="77"/>
      <c r="S190" s="77"/>
      <c r="T190" s="77"/>
      <c r="U190" s="77"/>
      <c r="V190" s="77"/>
      <c r="W190" s="77"/>
      <c r="X190" s="77"/>
      <c r="Y190" s="77"/>
      <c r="Z190" s="77"/>
    </row>
    <row r="191">
      <c r="A191" s="77"/>
      <c r="B191" s="77"/>
      <c r="C191" s="77"/>
      <c r="D191" s="77"/>
      <c r="E191" s="77"/>
      <c r="F191" s="77"/>
      <c r="G191" s="77"/>
      <c r="H191" s="77"/>
      <c r="I191" s="77"/>
      <c r="J191" s="77"/>
      <c r="K191" s="77"/>
      <c r="L191" s="77"/>
      <c r="M191" s="77"/>
      <c r="N191" s="77"/>
      <c r="O191" s="77"/>
      <c r="P191" s="77"/>
      <c r="Q191" s="77"/>
      <c r="R191" s="77"/>
      <c r="S191" s="77"/>
      <c r="T191" s="77"/>
      <c r="U191" s="77"/>
      <c r="V191" s="77"/>
      <c r="W191" s="77"/>
      <c r="X191" s="77"/>
      <c r="Y191" s="77"/>
      <c r="Z191" s="77"/>
    </row>
    <row r="192">
      <c r="A192" s="77"/>
      <c r="B192" s="77"/>
      <c r="C192" s="77"/>
      <c r="D192" s="77"/>
      <c r="E192" s="77"/>
      <c r="F192" s="77"/>
      <c r="G192" s="77"/>
      <c r="H192" s="77"/>
      <c r="I192" s="77"/>
      <c r="J192" s="77"/>
      <c r="K192" s="77"/>
      <c r="L192" s="77"/>
      <c r="M192" s="77"/>
      <c r="N192" s="77"/>
      <c r="O192" s="77"/>
      <c r="P192" s="77"/>
      <c r="Q192" s="77"/>
      <c r="R192" s="77"/>
      <c r="S192" s="77"/>
      <c r="T192" s="77"/>
      <c r="U192" s="77"/>
      <c r="V192" s="77"/>
      <c r="W192" s="77"/>
      <c r="X192" s="77"/>
      <c r="Y192" s="77"/>
      <c r="Z192" s="77"/>
    </row>
    <row r="193">
      <c r="A193" s="77"/>
      <c r="B193" s="77"/>
      <c r="C193" s="77"/>
      <c r="D193" s="77"/>
      <c r="E193" s="77"/>
      <c r="F193" s="77"/>
      <c r="G193" s="77"/>
      <c r="H193" s="77"/>
      <c r="I193" s="77"/>
      <c r="J193" s="77"/>
      <c r="K193" s="77"/>
      <c r="L193" s="77"/>
      <c r="M193" s="77"/>
      <c r="N193" s="77"/>
      <c r="O193" s="77"/>
      <c r="P193" s="77"/>
      <c r="Q193" s="77"/>
      <c r="R193" s="77"/>
      <c r="S193" s="77"/>
      <c r="T193" s="77"/>
      <c r="U193" s="77"/>
      <c r="V193" s="77"/>
      <c r="W193" s="77"/>
      <c r="X193" s="77"/>
      <c r="Y193" s="77"/>
      <c r="Z193" s="77"/>
    </row>
    <row r="194">
      <c r="A194" s="77"/>
      <c r="B194" s="77"/>
      <c r="C194" s="77"/>
      <c r="D194" s="77"/>
      <c r="E194" s="77"/>
      <c r="F194" s="77"/>
      <c r="G194" s="77"/>
      <c r="H194" s="77"/>
      <c r="I194" s="77"/>
      <c r="J194" s="77"/>
      <c r="K194" s="77"/>
      <c r="L194" s="77"/>
      <c r="M194" s="77"/>
      <c r="N194" s="77"/>
      <c r="O194" s="77"/>
      <c r="P194" s="77"/>
      <c r="Q194" s="77"/>
      <c r="R194" s="77"/>
      <c r="S194" s="77"/>
      <c r="T194" s="77"/>
      <c r="U194" s="77"/>
      <c r="V194" s="77"/>
      <c r="W194" s="77"/>
      <c r="X194" s="77"/>
      <c r="Y194" s="77"/>
      <c r="Z194" s="77"/>
    </row>
    <row r="195">
      <c r="A195" s="77"/>
      <c r="B195" s="77"/>
      <c r="C195" s="77"/>
      <c r="D195" s="77"/>
      <c r="E195" s="77"/>
      <c r="F195" s="77"/>
      <c r="G195" s="77"/>
      <c r="H195" s="77"/>
      <c r="I195" s="77"/>
      <c r="J195" s="77"/>
      <c r="K195" s="77"/>
      <c r="L195" s="77"/>
      <c r="M195" s="77"/>
      <c r="N195" s="77"/>
      <c r="O195" s="77"/>
      <c r="P195" s="77"/>
      <c r="Q195" s="77"/>
      <c r="R195" s="77"/>
      <c r="S195" s="77"/>
      <c r="T195" s="77"/>
      <c r="U195" s="77"/>
      <c r="V195" s="77"/>
      <c r="W195" s="77"/>
      <c r="X195" s="77"/>
      <c r="Y195" s="77"/>
      <c r="Z195" s="77"/>
    </row>
    <row r="196">
      <c r="A196" s="77"/>
      <c r="B196" s="77"/>
      <c r="C196" s="77"/>
      <c r="D196" s="77"/>
      <c r="E196" s="77"/>
      <c r="F196" s="77"/>
      <c r="G196" s="77"/>
      <c r="H196" s="77"/>
      <c r="I196" s="77"/>
      <c r="J196" s="77"/>
      <c r="K196" s="77"/>
      <c r="L196" s="77"/>
      <c r="M196" s="77"/>
      <c r="N196" s="77"/>
      <c r="O196" s="77"/>
      <c r="P196" s="77"/>
      <c r="Q196" s="77"/>
      <c r="R196" s="77"/>
      <c r="S196" s="77"/>
      <c r="T196" s="77"/>
      <c r="U196" s="77"/>
      <c r="V196" s="77"/>
      <c r="W196" s="77"/>
      <c r="X196" s="77"/>
      <c r="Y196" s="77"/>
      <c r="Z196" s="77"/>
    </row>
    <row r="197">
      <c r="A197" s="77"/>
      <c r="B197" s="77"/>
      <c r="C197" s="77"/>
      <c r="D197" s="77"/>
      <c r="E197" s="77"/>
      <c r="F197" s="77"/>
      <c r="G197" s="77"/>
      <c r="H197" s="77"/>
      <c r="I197" s="77"/>
      <c r="J197" s="77"/>
      <c r="K197" s="77"/>
      <c r="L197" s="77"/>
      <c r="M197" s="77"/>
      <c r="N197" s="77"/>
      <c r="O197" s="77"/>
      <c r="P197" s="77"/>
      <c r="Q197" s="77"/>
      <c r="R197" s="77"/>
      <c r="S197" s="77"/>
      <c r="T197" s="77"/>
      <c r="U197" s="77"/>
      <c r="V197" s="77"/>
      <c r="W197" s="77"/>
      <c r="X197" s="77"/>
      <c r="Y197" s="77"/>
      <c r="Z197" s="77"/>
    </row>
    <row r="198">
      <c r="A198" s="77"/>
      <c r="B198" s="77"/>
      <c r="C198" s="77"/>
      <c r="D198" s="77"/>
      <c r="E198" s="77"/>
      <c r="F198" s="77"/>
      <c r="G198" s="77"/>
      <c r="H198" s="77"/>
      <c r="I198" s="77"/>
      <c r="J198" s="77"/>
      <c r="K198" s="77"/>
      <c r="L198" s="77"/>
      <c r="M198" s="77"/>
      <c r="N198" s="77"/>
      <c r="O198" s="77"/>
      <c r="P198" s="77"/>
      <c r="Q198" s="77"/>
      <c r="R198" s="77"/>
      <c r="S198" s="77"/>
      <c r="T198" s="77"/>
      <c r="U198" s="77"/>
      <c r="V198" s="77"/>
      <c r="W198" s="77"/>
      <c r="X198" s="77"/>
      <c r="Y198" s="77"/>
      <c r="Z198" s="77"/>
    </row>
    <row r="199">
      <c r="A199" s="77"/>
      <c r="B199" s="77"/>
      <c r="C199" s="77"/>
      <c r="D199" s="77"/>
      <c r="E199" s="77"/>
      <c r="F199" s="77"/>
      <c r="G199" s="77"/>
      <c r="H199" s="77"/>
      <c r="I199" s="77"/>
      <c r="J199" s="77"/>
      <c r="K199" s="77"/>
      <c r="L199" s="77"/>
      <c r="M199" s="77"/>
      <c r="N199" s="77"/>
      <c r="O199" s="77"/>
      <c r="P199" s="77"/>
      <c r="Q199" s="77"/>
      <c r="R199" s="77"/>
      <c r="S199" s="77"/>
      <c r="T199" s="77"/>
      <c r="U199" s="77"/>
      <c r="V199" s="77"/>
      <c r="W199" s="77"/>
      <c r="X199" s="77"/>
      <c r="Y199" s="77"/>
      <c r="Z199" s="77"/>
    </row>
    <row r="200">
      <c r="A200" s="77"/>
      <c r="B200" s="77"/>
      <c r="C200" s="77"/>
      <c r="D200" s="77"/>
      <c r="E200" s="77"/>
      <c r="F200" s="77"/>
      <c r="G200" s="77"/>
      <c r="H200" s="77"/>
      <c r="I200" s="77"/>
      <c r="J200" s="77"/>
      <c r="K200" s="77"/>
      <c r="L200" s="77"/>
      <c r="M200" s="77"/>
      <c r="N200" s="77"/>
      <c r="O200" s="77"/>
      <c r="P200" s="77"/>
      <c r="Q200" s="77"/>
      <c r="R200" s="77"/>
      <c r="S200" s="77"/>
      <c r="T200" s="77"/>
      <c r="U200" s="77"/>
      <c r="V200" s="77"/>
      <c r="W200" s="77"/>
      <c r="X200" s="77"/>
      <c r="Y200" s="77"/>
      <c r="Z200" s="77"/>
    </row>
    <row r="201">
      <c r="A201" s="77"/>
      <c r="B201" s="77"/>
      <c r="C201" s="77"/>
      <c r="D201" s="77"/>
      <c r="E201" s="77"/>
      <c r="F201" s="77"/>
      <c r="G201" s="77"/>
      <c r="H201" s="77"/>
      <c r="I201" s="77"/>
      <c r="J201" s="77"/>
      <c r="K201" s="77"/>
      <c r="L201" s="77"/>
      <c r="M201" s="77"/>
      <c r="N201" s="77"/>
      <c r="O201" s="77"/>
      <c r="P201" s="77"/>
      <c r="Q201" s="77"/>
      <c r="R201" s="77"/>
      <c r="S201" s="77"/>
      <c r="T201" s="77"/>
      <c r="U201" s="77"/>
      <c r="V201" s="77"/>
      <c r="W201" s="77"/>
      <c r="X201" s="77"/>
      <c r="Y201" s="77"/>
      <c r="Z201" s="77"/>
    </row>
    <row r="202">
      <c r="A202" s="77"/>
      <c r="B202" s="77"/>
      <c r="C202" s="77"/>
      <c r="D202" s="77"/>
      <c r="E202" s="77"/>
      <c r="F202" s="77"/>
      <c r="G202" s="77"/>
      <c r="H202" s="77"/>
      <c r="I202" s="77"/>
      <c r="J202" s="77"/>
      <c r="K202" s="77"/>
      <c r="L202" s="77"/>
      <c r="M202" s="77"/>
      <c r="N202" s="77"/>
      <c r="O202" s="77"/>
      <c r="P202" s="77"/>
      <c r="Q202" s="77"/>
      <c r="R202" s="77"/>
      <c r="S202" s="77"/>
      <c r="T202" s="77"/>
      <c r="U202" s="77"/>
      <c r="V202" s="77"/>
      <c r="W202" s="77"/>
      <c r="X202" s="77"/>
      <c r="Y202" s="77"/>
      <c r="Z202" s="77"/>
    </row>
    <row r="203">
      <c r="A203" s="77"/>
      <c r="B203" s="77"/>
      <c r="C203" s="77"/>
      <c r="D203" s="77"/>
      <c r="E203" s="77"/>
      <c r="F203" s="77"/>
      <c r="G203" s="77"/>
      <c r="H203" s="77"/>
      <c r="I203" s="77"/>
      <c r="J203" s="77"/>
      <c r="K203" s="77"/>
      <c r="L203" s="77"/>
      <c r="M203" s="77"/>
      <c r="N203" s="77"/>
      <c r="O203" s="77"/>
      <c r="P203" s="77"/>
      <c r="Q203" s="77"/>
      <c r="R203" s="77"/>
      <c r="S203" s="77"/>
      <c r="T203" s="77"/>
      <c r="U203" s="77"/>
      <c r="V203" s="77"/>
      <c r="W203" s="77"/>
      <c r="X203" s="77"/>
      <c r="Y203" s="77"/>
      <c r="Z203" s="77"/>
    </row>
    <row r="204">
      <c r="A204" s="77"/>
      <c r="B204" s="77"/>
      <c r="C204" s="77"/>
      <c r="D204" s="77"/>
      <c r="E204" s="77"/>
      <c r="F204" s="77"/>
      <c r="G204" s="77"/>
      <c r="H204" s="77"/>
      <c r="I204" s="77"/>
      <c r="J204" s="77"/>
      <c r="K204" s="77"/>
      <c r="L204" s="77"/>
      <c r="M204" s="77"/>
      <c r="N204" s="77"/>
      <c r="O204" s="77"/>
      <c r="P204" s="77"/>
      <c r="Q204" s="77"/>
      <c r="R204" s="77"/>
      <c r="S204" s="77"/>
      <c r="T204" s="77"/>
      <c r="U204" s="77"/>
      <c r="V204" s="77"/>
      <c r="W204" s="77"/>
      <c r="X204" s="77"/>
      <c r="Y204" s="77"/>
      <c r="Z204" s="77"/>
    </row>
    <row r="205">
      <c r="A205" s="77"/>
      <c r="B205" s="77"/>
      <c r="C205" s="77"/>
      <c r="D205" s="77"/>
      <c r="E205" s="77"/>
      <c r="F205" s="77"/>
      <c r="G205" s="77"/>
      <c r="H205" s="77"/>
      <c r="I205" s="77"/>
      <c r="J205" s="77"/>
      <c r="K205" s="77"/>
      <c r="L205" s="77"/>
      <c r="M205" s="77"/>
      <c r="N205" s="77"/>
      <c r="O205" s="77"/>
      <c r="P205" s="77"/>
      <c r="Q205" s="77"/>
      <c r="R205" s="77"/>
      <c r="S205" s="77"/>
      <c r="T205" s="77"/>
      <c r="U205" s="77"/>
      <c r="V205" s="77"/>
      <c r="W205" s="77"/>
      <c r="X205" s="77"/>
      <c r="Y205" s="77"/>
      <c r="Z205" s="77"/>
    </row>
    <row r="206">
      <c r="A206" s="77"/>
      <c r="B206" s="77"/>
      <c r="C206" s="77"/>
      <c r="D206" s="77"/>
      <c r="E206" s="77"/>
      <c r="F206" s="77"/>
      <c r="G206" s="77"/>
      <c r="H206" s="77"/>
      <c r="I206" s="77"/>
      <c r="J206" s="77"/>
      <c r="K206" s="77"/>
      <c r="L206" s="77"/>
      <c r="M206" s="77"/>
      <c r="N206" s="77"/>
      <c r="O206" s="77"/>
      <c r="P206" s="77"/>
      <c r="Q206" s="77"/>
      <c r="R206" s="77"/>
      <c r="S206" s="77"/>
      <c r="T206" s="77"/>
      <c r="U206" s="77"/>
      <c r="V206" s="77"/>
      <c r="W206" s="77"/>
      <c r="X206" s="77"/>
      <c r="Y206" s="77"/>
      <c r="Z206" s="77"/>
    </row>
    <row r="207">
      <c r="A207" s="77"/>
      <c r="B207" s="77"/>
      <c r="C207" s="77"/>
      <c r="D207" s="77"/>
      <c r="E207" s="77"/>
      <c r="F207" s="77"/>
      <c r="G207" s="77"/>
      <c r="H207" s="77"/>
      <c r="I207" s="77"/>
      <c r="J207" s="77"/>
      <c r="K207" s="77"/>
      <c r="L207" s="77"/>
      <c r="M207" s="77"/>
      <c r="N207" s="77"/>
      <c r="O207" s="77"/>
      <c r="P207" s="77"/>
      <c r="Q207" s="77"/>
      <c r="R207" s="77"/>
      <c r="S207" s="77"/>
      <c r="T207" s="77"/>
      <c r="U207" s="77"/>
      <c r="V207" s="77"/>
      <c r="W207" s="77"/>
      <c r="X207" s="77"/>
      <c r="Y207" s="77"/>
      <c r="Z207" s="77"/>
    </row>
    <row r="208">
      <c r="A208" s="77"/>
      <c r="B208" s="77"/>
      <c r="C208" s="77"/>
      <c r="D208" s="77"/>
      <c r="E208" s="77"/>
      <c r="F208" s="77"/>
      <c r="G208" s="77"/>
      <c r="H208" s="77"/>
      <c r="I208" s="77"/>
      <c r="J208" s="77"/>
      <c r="K208" s="77"/>
      <c r="L208" s="77"/>
      <c r="M208" s="77"/>
      <c r="N208" s="77"/>
      <c r="O208" s="77"/>
      <c r="P208" s="77"/>
      <c r="Q208" s="77"/>
      <c r="R208" s="77"/>
      <c r="S208" s="77"/>
      <c r="T208" s="77"/>
      <c r="U208" s="77"/>
      <c r="V208" s="77"/>
      <c r="W208" s="77"/>
      <c r="X208" s="77"/>
      <c r="Y208" s="77"/>
      <c r="Z208" s="77"/>
    </row>
    <row r="209">
      <c r="A209" s="77"/>
      <c r="B209" s="77"/>
      <c r="C209" s="77"/>
      <c r="D209" s="77"/>
      <c r="E209" s="77"/>
      <c r="F209" s="77"/>
      <c r="G209" s="77"/>
      <c r="H209" s="77"/>
      <c r="I209" s="77"/>
      <c r="J209" s="77"/>
      <c r="K209" s="77"/>
      <c r="L209" s="77"/>
      <c r="M209" s="77"/>
      <c r="N209" s="77"/>
      <c r="O209" s="77"/>
      <c r="P209" s="77"/>
      <c r="Q209" s="77"/>
      <c r="R209" s="77"/>
      <c r="S209" s="77"/>
      <c r="T209" s="77"/>
      <c r="U209" s="77"/>
      <c r="V209" s="77"/>
      <c r="W209" s="77"/>
      <c r="X209" s="77"/>
      <c r="Y209" s="77"/>
      <c r="Z209" s="77"/>
    </row>
    <row r="210">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row>
    <row r="211">
      <c r="A211" s="77"/>
      <c r="B211" s="77"/>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row>
    <row r="212">
      <c r="A212" s="77"/>
      <c r="B212" s="77"/>
      <c r="C212" s="77"/>
      <c r="D212" s="77"/>
      <c r="E212" s="77"/>
      <c r="F212" s="77"/>
      <c r="G212" s="77"/>
      <c r="H212" s="77"/>
      <c r="I212" s="77"/>
      <c r="J212" s="77"/>
      <c r="K212" s="77"/>
      <c r="L212" s="77"/>
      <c r="M212" s="77"/>
      <c r="N212" s="77"/>
      <c r="O212" s="77"/>
      <c r="P212" s="77"/>
      <c r="Q212" s="77"/>
      <c r="R212" s="77"/>
      <c r="S212" s="77"/>
      <c r="T212" s="77"/>
      <c r="U212" s="77"/>
      <c r="V212" s="77"/>
      <c r="W212" s="77"/>
      <c r="X212" s="77"/>
      <c r="Y212" s="77"/>
      <c r="Z212" s="77"/>
    </row>
    <row r="213">
      <c r="A213" s="77"/>
      <c r="B213" s="77"/>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row>
    <row r="214">
      <c r="A214" s="77"/>
      <c r="B214" s="77"/>
      <c r="C214" s="77"/>
      <c r="D214" s="77"/>
      <c r="E214" s="77"/>
      <c r="F214" s="77"/>
      <c r="G214" s="77"/>
      <c r="H214" s="77"/>
      <c r="I214" s="77"/>
      <c r="J214" s="77"/>
      <c r="K214" s="77"/>
      <c r="L214" s="77"/>
      <c r="M214" s="77"/>
      <c r="N214" s="77"/>
      <c r="O214" s="77"/>
      <c r="P214" s="77"/>
      <c r="Q214" s="77"/>
      <c r="R214" s="77"/>
      <c r="S214" s="77"/>
      <c r="T214" s="77"/>
      <c r="U214" s="77"/>
      <c r="V214" s="77"/>
      <c r="W214" s="77"/>
      <c r="X214" s="77"/>
      <c r="Y214" s="77"/>
      <c r="Z214" s="77"/>
    </row>
    <row r="215">
      <c r="A215" s="77"/>
      <c r="B215" s="77"/>
      <c r="C215" s="77"/>
      <c r="D215" s="77"/>
      <c r="E215" s="77"/>
      <c r="F215" s="77"/>
      <c r="G215" s="77"/>
      <c r="H215" s="77"/>
      <c r="I215" s="77"/>
      <c r="J215" s="77"/>
      <c r="K215" s="77"/>
      <c r="L215" s="77"/>
      <c r="M215" s="77"/>
      <c r="N215" s="77"/>
      <c r="O215" s="77"/>
      <c r="P215" s="77"/>
      <c r="Q215" s="77"/>
      <c r="R215" s="77"/>
      <c r="S215" s="77"/>
      <c r="T215" s="77"/>
      <c r="U215" s="77"/>
      <c r="V215" s="77"/>
      <c r="W215" s="77"/>
      <c r="X215" s="77"/>
      <c r="Y215" s="77"/>
      <c r="Z215" s="77"/>
    </row>
    <row r="216">
      <c r="A216" s="77"/>
      <c r="B216" s="77"/>
      <c r="C216" s="77"/>
      <c r="D216" s="77"/>
      <c r="E216" s="77"/>
      <c r="F216" s="77"/>
      <c r="G216" s="77"/>
      <c r="H216" s="77"/>
      <c r="I216" s="77"/>
      <c r="J216" s="77"/>
      <c r="K216" s="77"/>
      <c r="L216" s="77"/>
      <c r="M216" s="77"/>
      <c r="N216" s="77"/>
      <c r="O216" s="77"/>
      <c r="P216" s="77"/>
      <c r="Q216" s="77"/>
      <c r="R216" s="77"/>
      <c r="S216" s="77"/>
      <c r="T216" s="77"/>
      <c r="U216" s="77"/>
      <c r="V216" s="77"/>
      <c r="W216" s="77"/>
      <c r="X216" s="77"/>
      <c r="Y216" s="77"/>
      <c r="Z216" s="77"/>
    </row>
    <row r="21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row>
    <row r="218">
      <c r="A218" s="77"/>
      <c r="B218" s="77"/>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row>
    <row r="219">
      <c r="A219" s="77"/>
      <c r="B219" s="77"/>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row>
    <row r="220">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row>
    <row r="221">
      <c r="A221" s="77"/>
      <c r="B221" s="77"/>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row>
    <row r="222">
      <c r="A222" s="77"/>
      <c r="B222" s="77"/>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row>
    <row r="223">
      <c r="A223" s="77"/>
      <c r="B223" s="77"/>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row>
    <row r="224">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row>
    <row r="225">
      <c r="A225" s="77"/>
      <c r="B225" s="77"/>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row>
    <row r="226">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row>
    <row r="227">
      <c r="A227" s="77"/>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row>
    <row r="228">
      <c r="A228" s="77"/>
      <c r="B228" s="77"/>
      <c r="C228" s="77"/>
      <c r="D228" s="77"/>
      <c r="E228" s="77"/>
      <c r="F228" s="77"/>
      <c r="G228" s="77"/>
      <c r="H228" s="77"/>
      <c r="I228" s="77"/>
      <c r="J228" s="77"/>
      <c r="K228" s="77"/>
      <c r="L228" s="77"/>
      <c r="M228" s="77"/>
      <c r="N228" s="77"/>
      <c r="O228" s="77"/>
      <c r="P228" s="77"/>
      <c r="Q228" s="77"/>
      <c r="R228" s="77"/>
      <c r="S228" s="77"/>
      <c r="T228" s="77"/>
      <c r="U228" s="77"/>
      <c r="V228" s="77"/>
      <c r="W228" s="77"/>
      <c r="X228" s="77"/>
      <c r="Y228" s="77"/>
      <c r="Z228" s="77"/>
    </row>
    <row r="229">
      <c r="A229" s="77"/>
      <c r="B229" s="77"/>
      <c r="C229" s="77"/>
      <c r="D229" s="77"/>
      <c r="E229" s="77"/>
      <c r="F229" s="77"/>
      <c r="G229" s="77"/>
      <c r="H229" s="77"/>
      <c r="I229" s="77"/>
      <c r="J229" s="77"/>
      <c r="K229" s="77"/>
      <c r="L229" s="77"/>
      <c r="M229" s="77"/>
      <c r="N229" s="77"/>
      <c r="O229" s="77"/>
      <c r="P229" s="77"/>
      <c r="Q229" s="77"/>
      <c r="R229" s="77"/>
      <c r="S229" s="77"/>
      <c r="T229" s="77"/>
      <c r="U229" s="77"/>
      <c r="V229" s="77"/>
      <c r="W229" s="77"/>
      <c r="X229" s="77"/>
      <c r="Y229" s="77"/>
      <c r="Z229" s="77"/>
    </row>
    <row r="230">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row>
    <row r="231">
      <c r="A231" s="77"/>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row>
    <row r="232">
      <c r="A232" s="77"/>
      <c r="B232" s="77"/>
      <c r="C232" s="77"/>
      <c r="D232" s="77"/>
      <c r="E232" s="77"/>
      <c r="F232" s="77"/>
      <c r="G232" s="77"/>
      <c r="H232" s="77"/>
      <c r="I232" s="77"/>
      <c r="J232" s="77"/>
      <c r="K232" s="77"/>
      <c r="L232" s="77"/>
      <c r="M232" s="77"/>
      <c r="N232" s="77"/>
      <c r="O232" s="77"/>
      <c r="P232" s="77"/>
      <c r="Q232" s="77"/>
      <c r="R232" s="77"/>
      <c r="S232" s="77"/>
      <c r="T232" s="77"/>
      <c r="U232" s="77"/>
      <c r="V232" s="77"/>
      <c r="W232" s="77"/>
      <c r="X232" s="77"/>
      <c r="Y232" s="77"/>
      <c r="Z232" s="77"/>
    </row>
    <row r="233">
      <c r="A233" s="77"/>
      <c r="B233" s="77"/>
      <c r="C233" s="77"/>
      <c r="D233" s="77"/>
      <c r="E233" s="77"/>
      <c r="F233" s="77"/>
      <c r="G233" s="77"/>
      <c r="H233" s="77"/>
      <c r="I233" s="77"/>
      <c r="J233" s="77"/>
      <c r="K233" s="77"/>
      <c r="L233" s="77"/>
      <c r="M233" s="77"/>
      <c r="N233" s="77"/>
      <c r="O233" s="77"/>
      <c r="P233" s="77"/>
      <c r="Q233" s="77"/>
      <c r="R233" s="77"/>
      <c r="S233" s="77"/>
      <c r="T233" s="77"/>
      <c r="U233" s="77"/>
      <c r="V233" s="77"/>
      <c r="W233" s="77"/>
      <c r="X233" s="77"/>
      <c r="Y233" s="77"/>
      <c r="Z233" s="77"/>
    </row>
    <row r="234">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row>
    <row r="235">
      <c r="A235" s="77"/>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row>
    <row r="236">
      <c r="A236" s="77"/>
      <c r="B236" s="77"/>
      <c r="C236" s="77"/>
      <c r="D236" s="77"/>
      <c r="E236" s="77"/>
      <c r="F236" s="77"/>
      <c r="G236" s="77"/>
      <c r="H236" s="77"/>
      <c r="I236" s="77"/>
      <c r="J236" s="77"/>
      <c r="K236" s="77"/>
      <c r="L236" s="77"/>
      <c r="M236" s="77"/>
      <c r="N236" s="77"/>
      <c r="O236" s="77"/>
      <c r="P236" s="77"/>
      <c r="Q236" s="77"/>
      <c r="R236" s="77"/>
      <c r="S236" s="77"/>
      <c r="T236" s="77"/>
      <c r="U236" s="77"/>
      <c r="V236" s="77"/>
      <c r="W236" s="77"/>
      <c r="X236" s="77"/>
      <c r="Y236" s="77"/>
      <c r="Z236" s="77"/>
    </row>
    <row r="237">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row>
    <row r="238">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row>
    <row r="239">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row>
    <row r="240">
      <c r="A240" s="77"/>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row>
    <row r="241">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row>
    <row r="242">
      <c r="A242" s="77"/>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row>
    <row r="243">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row>
    <row r="244">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row>
    <row r="245">
      <c r="A245" s="77"/>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row>
    <row r="246">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row>
    <row r="24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row>
    <row r="248">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row>
    <row r="249">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row>
    <row r="250">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row>
    <row r="251">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row>
    <row r="25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row>
    <row r="253">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row>
    <row r="254">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row>
    <row r="255">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row>
    <row r="256">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row>
    <row r="25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row>
    <row r="258">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row>
    <row r="259">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row>
    <row r="260">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row>
    <row r="261">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row>
    <row r="26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row>
    <row r="263">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row>
    <row r="264">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row>
    <row r="265">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row>
    <row r="266">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row>
    <row r="26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row>
    <row r="268">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row>
    <row r="269">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row>
    <row r="270">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row>
    <row r="271">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row>
    <row r="27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row>
    <row r="273">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row>
    <row r="274">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row>
    <row r="275">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row>
    <row r="276">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row>
    <row r="27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row>
    <row r="278">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row>
    <row r="279">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row>
    <row r="280">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row>
    <row r="281">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row>
    <row r="28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row>
    <row r="283">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row>
    <row r="284">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row>
    <row r="285">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row>
    <row r="286">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row>
    <row r="28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row>
    <row r="288">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row>
    <row r="289">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row>
    <row r="290">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row>
    <row r="291">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row>
    <row r="29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row>
    <row r="293">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row>
    <row r="294">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row>
    <row r="295">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row>
    <row r="296">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row>
    <row r="29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row>
    <row r="298">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row>
    <row r="299">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row>
    <row r="300">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row>
    <row r="301">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row>
    <row r="3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row>
    <row r="303">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row>
    <row r="304">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row>
    <row r="305">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row>
    <row r="306">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row>
    <row r="3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row>
    <row r="308">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row>
    <row r="309">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row>
    <row r="310">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row>
    <row r="311">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row>
    <row r="31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row>
    <row r="313">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row>
    <row r="314">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row>
    <row r="315">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row>
    <row r="316">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row>
    <row r="31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row>
    <row r="318">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row>
    <row r="319">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row>
    <row r="320">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row>
    <row r="321">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row>
    <row r="32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row>
    <row r="323">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row>
    <row r="324">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row>
    <row r="325">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row>
    <row r="326">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row>
    <row r="32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row>
    <row r="328">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row>
    <row r="329">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row>
    <row r="330">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row>
    <row r="331">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row>
    <row r="33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row>
    <row r="333">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row>
    <row r="334">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row>
    <row r="335">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row>
    <row r="336">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row>
    <row r="33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row>
    <row r="338">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row>
    <row r="339">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row>
    <row r="340">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row>
    <row r="341">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row>
    <row r="34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row>
    <row r="343">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row>
    <row r="344">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row>
    <row r="345">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row>
    <row r="346">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row>
    <row r="34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row>
    <row r="348">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row>
    <row r="349">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row>
    <row r="350">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row>
    <row r="351">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row>
    <row r="35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row>
    <row r="353">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row>
    <row r="354">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row>
    <row r="355">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row>
    <row r="356">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row>
    <row r="35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row>
    <row r="358">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row>
    <row r="359">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row>
    <row r="360">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row>
    <row r="361">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row>
    <row r="36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row>
    <row r="363">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row>
    <row r="364">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row>
    <row r="365">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row>
    <row r="366">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row>
    <row r="36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row>
    <row r="368">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row>
    <row r="369">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row>
    <row r="370">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row>
    <row r="371">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row>
    <row r="37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row>
    <row r="373">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row>
    <row r="374">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row>
    <row r="375">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row>
    <row r="376">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row>
    <row r="37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row>
    <row r="378">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row>
    <row r="379">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row>
    <row r="380">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row>
    <row r="381">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row>
    <row r="38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row>
    <row r="383">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row>
    <row r="384">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row>
    <row r="385">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row>
    <row r="386">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row>
    <row r="38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row>
    <row r="388">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row>
    <row r="389">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row>
    <row r="390">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row>
    <row r="391">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row>
    <row r="39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row>
    <row r="393">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row>
    <row r="394">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row>
    <row r="395">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row>
    <row r="396">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row>
    <row r="39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row>
    <row r="398">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row>
    <row r="399">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row>
    <row r="400">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row>
    <row r="401">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row>
    <row r="4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row>
    <row r="403">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row>
    <row r="404">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row>
    <row r="405">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row>
    <row r="406">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row>
    <row r="4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row>
    <row r="408">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row>
    <row r="409">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row>
    <row r="410">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row>
    <row r="411">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row>
    <row r="41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row>
    <row r="413">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row>
    <row r="414">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row>
    <row r="415">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row>
    <row r="416">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row>
    <row r="41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row>
    <row r="418">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row>
    <row r="419">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row>
    <row r="420">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row>
    <row r="421">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row>
    <row r="42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row>
    <row r="423">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row>
    <row r="424">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row>
    <row r="425">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row>
    <row r="426">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row>
    <row r="42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row>
    <row r="428">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row>
    <row r="429">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row>
    <row r="430">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row>
    <row r="431">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row>
    <row r="43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row>
    <row r="433">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row>
    <row r="434">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row>
    <row r="435">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row>
    <row r="436">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row>
    <row r="43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row>
    <row r="438">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row>
    <row r="439">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row>
    <row r="440">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row>
    <row r="441">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row>
    <row r="442">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row>
    <row r="443">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row>
    <row r="444">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row>
    <row r="445">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row>
    <row r="446">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row>
    <row r="44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row>
    <row r="448">
      <c r="A448" s="77"/>
      <c r="B448" s="77"/>
      <c r="C448" s="77"/>
      <c r="D448" s="77"/>
      <c r="E448" s="77"/>
      <c r="F448" s="77"/>
      <c r="G448" s="77"/>
      <c r="H448" s="77"/>
      <c r="I448" s="77"/>
      <c r="J448" s="77"/>
      <c r="K448" s="77"/>
      <c r="L448" s="77"/>
      <c r="M448" s="77"/>
      <c r="N448" s="77"/>
      <c r="O448" s="77"/>
      <c r="P448" s="77"/>
      <c r="Q448" s="77"/>
      <c r="R448" s="77"/>
      <c r="S448" s="77"/>
      <c r="T448" s="77"/>
      <c r="U448" s="77"/>
      <c r="V448" s="77"/>
      <c r="W448" s="77"/>
      <c r="X448" s="77"/>
      <c r="Y448" s="77"/>
      <c r="Z448" s="77"/>
    </row>
    <row r="449">
      <c r="A449" s="77"/>
      <c r="B449" s="77"/>
      <c r="C449" s="77"/>
      <c r="D449" s="77"/>
      <c r="E449" s="77"/>
      <c r="F449" s="77"/>
      <c r="G449" s="77"/>
      <c r="H449" s="77"/>
      <c r="I449" s="77"/>
      <c r="J449" s="77"/>
      <c r="K449" s="77"/>
      <c r="L449" s="77"/>
      <c r="M449" s="77"/>
      <c r="N449" s="77"/>
      <c r="O449" s="77"/>
      <c r="P449" s="77"/>
      <c r="Q449" s="77"/>
      <c r="R449" s="77"/>
      <c r="S449" s="77"/>
      <c r="T449" s="77"/>
      <c r="U449" s="77"/>
      <c r="V449" s="77"/>
      <c r="W449" s="77"/>
      <c r="X449" s="77"/>
      <c r="Y449" s="77"/>
      <c r="Z449" s="77"/>
    </row>
    <row r="450">
      <c r="A450" s="77"/>
      <c r="B450" s="77"/>
      <c r="C450" s="77"/>
      <c r="D450" s="77"/>
      <c r="E450" s="77"/>
      <c r="F450" s="77"/>
      <c r="G450" s="77"/>
      <c r="H450" s="77"/>
      <c r="I450" s="77"/>
      <c r="J450" s="77"/>
      <c r="K450" s="77"/>
      <c r="L450" s="77"/>
      <c r="M450" s="77"/>
      <c r="N450" s="77"/>
      <c r="O450" s="77"/>
      <c r="P450" s="77"/>
      <c r="Q450" s="77"/>
      <c r="R450" s="77"/>
      <c r="S450" s="77"/>
      <c r="T450" s="77"/>
      <c r="U450" s="77"/>
      <c r="V450" s="77"/>
      <c r="W450" s="77"/>
      <c r="X450" s="77"/>
      <c r="Y450" s="77"/>
      <c r="Z450" s="77"/>
    </row>
    <row r="451">
      <c r="A451" s="77"/>
      <c r="B451" s="77"/>
      <c r="C451" s="77"/>
      <c r="D451" s="77"/>
      <c r="E451" s="77"/>
      <c r="F451" s="77"/>
      <c r="G451" s="77"/>
      <c r="H451" s="77"/>
      <c r="I451" s="77"/>
      <c r="J451" s="77"/>
      <c r="K451" s="77"/>
      <c r="L451" s="77"/>
      <c r="M451" s="77"/>
      <c r="N451" s="77"/>
      <c r="O451" s="77"/>
      <c r="P451" s="77"/>
      <c r="Q451" s="77"/>
      <c r="R451" s="77"/>
      <c r="S451" s="77"/>
      <c r="T451" s="77"/>
      <c r="U451" s="77"/>
      <c r="V451" s="77"/>
      <c r="W451" s="77"/>
      <c r="X451" s="77"/>
      <c r="Y451" s="77"/>
      <c r="Z451" s="77"/>
    </row>
    <row r="452">
      <c r="A452" s="77"/>
      <c r="B452" s="77"/>
      <c r="C452" s="77"/>
      <c r="D452" s="77"/>
      <c r="E452" s="77"/>
      <c r="F452" s="77"/>
      <c r="G452" s="77"/>
      <c r="H452" s="77"/>
      <c r="I452" s="77"/>
      <c r="J452" s="77"/>
      <c r="K452" s="77"/>
      <c r="L452" s="77"/>
      <c r="M452" s="77"/>
      <c r="N452" s="77"/>
      <c r="O452" s="77"/>
      <c r="P452" s="77"/>
      <c r="Q452" s="77"/>
      <c r="R452" s="77"/>
      <c r="S452" s="77"/>
      <c r="T452" s="77"/>
      <c r="U452" s="77"/>
      <c r="V452" s="77"/>
      <c r="W452" s="77"/>
      <c r="X452" s="77"/>
      <c r="Y452" s="77"/>
      <c r="Z452" s="77"/>
    </row>
    <row r="453">
      <c r="A453" s="77"/>
      <c r="B453" s="77"/>
      <c r="C453" s="77"/>
      <c r="D453" s="77"/>
      <c r="E453" s="77"/>
      <c r="F453" s="77"/>
      <c r="G453" s="77"/>
      <c r="H453" s="77"/>
      <c r="I453" s="77"/>
      <c r="J453" s="77"/>
      <c r="K453" s="77"/>
      <c r="L453" s="77"/>
      <c r="M453" s="77"/>
      <c r="N453" s="77"/>
      <c r="O453" s="77"/>
      <c r="P453" s="77"/>
      <c r="Q453" s="77"/>
      <c r="R453" s="77"/>
      <c r="S453" s="77"/>
      <c r="T453" s="77"/>
      <c r="U453" s="77"/>
      <c r="V453" s="77"/>
      <c r="W453" s="77"/>
      <c r="X453" s="77"/>
      <c r="Y453" s="77"/>
      <c r="Z453" s="77"/>
    </row>
    <row r="454">
      <c r="A454" s="77"/>
      <c r="B454" s="77"/>
      <c r="C454" s="77"/>
      <c r="D454" s="77"/>
      <c r="E454" s="77"/>
      <c r="F454" s="77"/>
      <c r="G454" s="77"/>
      <c r="H454" s="77"/>
      <c r="I454" s="77"/>
      <c r="J454" s="77"/>
      <c r="K454" s="77"/>
      <c r="L454" s="77"/>
      <c r="M454" s="77"/>
      <c r="N454" s="77"/>
      <c r="O454" s="77"/>
      <c r="P454" s="77"/>
      <c r="Q454" s="77"/>
      <c r="R454" s="77"/>
      <c r="S454" s="77"/>
      <c r="T454" s="77"/>
      <c r="U454" s="77"/>
      <c r="V454" s="77"/>
      <c r="W454" s="77"/>
      <c r="X454" s="77"/>
      <c r="Y454" s="77"/>
      <c r="Z454" s="77"/>
    </row>
    <row r="455">
      <c r="A455" s="77"/>
      <c r="B455" s="77"/>
      <c r="C455" s="77"/>
      <c r="D455" s="77"/>
      <c r="E455" s="77"/>
      <c r="F455" s="77"/>
      <c r="G455" s="77"/>
      <c r="H455" s="77"/>
      <c r="I455" s="77"/>
      <c r="J455" s="77"/>
      <c r="K455" s="77"/>
      <c r="L455" s="77"/>
      <c r="M455" s="77"/>
      <c r="N455" s="77"/>
      <c r="O455" s="77"/>
      <c r="P455" s="77"/>
      <c r="Q455" s="77"/>
      <c r="R455" s="77"/>
      <c r="S455" s="77"/>
      <c r="T455" s="77"/>
      <c r="U455" s="77"/>
      <c r="V455" s="77"/>
      <c r="W455" s="77"/>
      <c r="X455" s="77"/>
      <c r="Y455" s="77"/>
      <c r="Z455" s="77"/>
    </row>
    <row r="456">
      <c r="A456" s="77"/>
      <c r="B456" s="77"/>
      <c r="C456" s="77"/>
      <c r="D456" s="77"/>
      <c r="E456" s="77"/>
      <c r="F456" s="77"/>
      <c r="G456" s="77"/>
      <c r="H456" s="77"/>
      <c r="I456" s="77"/>
      <c r="J456" s="77"/>
      <c r="K456" s="77"/>
      <c r="L456" s="77"/>
      <c r="M456" s="77"/>
      <c r="N456" s="77"/>
      <c r="O456" s="77"/>
      <c r="P456" s="77"/>
      <c r="Q456" s="77"/>
      <c r="R456" s="77"/>
      <c r="S456" s="77"/>
      <c r="T456" s="77"/>
      <c r="U456" s="77"/>
      <c r="V456" s="77"/>
      <c r="W456" s="77"/>
      <c r="X456" s="77"/>
      <c r="Y456" s="77"/>
      <c r="Z456" s="77"/>
    </row>
    <row r="457">
      <c r="A457" s="77"/>
      <c r="B457" s="77"/>
      <c r="C457" s="77"/>
      <c r="D457" s="77"/>
      <c r="E457" s="77"/>
      <c r="F457" s="77"/>
      <c r="G457" s="77"/>
      <c r="H457" s="77"/>
      <c r="I457" s="77"/>
      <c r="J457" s="77"/>
      <c r="K457" s="77"/>
      <c r="L457" s="77"/>
      <c r="M457" s="77"/>
      <c r="N457" s="77"/>
      <c r="O457" s="77"/>
      <c r="P457" s="77"/>
      <c r="Q457" s="77"/>
      <c r="R457" s="77"/>
      <c r="S457" s="77"/>
      <c r="T457" s="77"/>
      <c r="U457" s="77"/>
      <c r="V457" s="77"/>
      <c r="W457" s="77"/>
      <c r="X457" s="77"/>
      <c r="Y457" s="77"/>
      <c r="Z457" s="77"/>
    </row>
    <row r="458">
      <c r="A458" s="77"/>
      <c r="B458" s="77"/>
      <c r="C458" s="77"/>
      <c r="D458" s="77"/>
      <c r="E458" s="77"/>
      <c r="F458" s="77"/>
      <c r="G458" s="77"/>
      <c r="H458" s="77"/>
      <c r="I458" s="77"/>
      <c r="J458" s="77"/>
      <c r="K458" s="77"/>
      <c r="L458" s="77"/>
      <c r="M458" s="77"/>
      <c r="N458" s="77"/>
      <c r="O458" s="77"/>
      <c r="P458" s="77"/>
      <c r="Q458" s="77"/>
      <c r="R458" s="77"/>
      <c r="S458" s="77"/>
      <c r="T458" s="77"/>
      <c r="U458" s="77"/>
      <c r="V458" s="77"/>
      <c r="W458" s="77"/>
      <c r="X458" s="77"/>
      <c r="Y458" s="77"/>
      <c r="Z458" s="77"/>
    </row>
    <row r="459">
      <c r="A459" s="77"/>
      <c r="B459" s="77"/>
      <c r="C459" s="77"/>
      <c r="D459" s="77"/>
      <c r="E459" s="77"/>
      <c r="F459" s="77"/>
      <c r="G459" s="77"/>
      <c r="H459" s="77"/>
      <c r="I459" s="77"/>
      <c r="J459" s="77"/>
      <c r="K459" s="77"/>
      <c r="L459" s="77"/>
      <c r="M459" s="77"/>
      <c r="N459" s="77"/>
      <c r="O459" s="77"/>
      <c r="P459" s="77"/>
      <c r="Q459" s="77"/>
      <c r="R459" s="77"/>
      <c r="S459" s="77"/>
      <c r="T459" s="77"/>
      <c r="U459" s="77"/>
      <c r="V459" s="77"/>
      <c r="W459" s="77"/>
      <c r="X459" s="77"/>
      <c r="Y459" s="77"/>
      <c r="Z459" s="77"/>
    </row>
    <row r="460">
      <c r="A460" s="77"/>
      <c r="B460" s="77"/>
      <c r="C460" s="77"/>
      <c r="D460" s="77"/>
      <c r="E460" s="77"/>
      <c r="F460" s="77"/>
      <c r="G460" s="77"/>
      <c r="H460" s="77"/>
      <c r="I460" s="77"/>
      <c r="J460" s="77"/>
      <c r="K460" s="77"/>
      <c r="L460" s="77"/>
      <c r="M460" s="77"/>
      <c r="N460" s="77"/>
      <c r="O460" s="77"/>
      <c r="P460" s="77"/>
      <c r="Q460" s="77"/>
      <c r="R460" s="77"/>
      <c r="S460" s="77"/>
      <c r="T460" s="77"/>
      <c r="U460" s="77"/>
      <c r="V460" s="77"/>
      <c r="W460" s="77"/>
      <c r="X460" s="77"/>
      <c r="Y460" s="77"/>
      <c r="Z460" s="77"/>
    </row>
    <row r="461">
      <c r="A461" s="77"/>
      <c r="B461" s="77"/>
      <c r="C461" s="77"/>
      <c r="D461" s="77"/>
      <c r="E461" s="77"/>
      <c r="F461" s="77"/>
      <c r="G461" s="77"/>
      <c r="H461" s="77"/>
      <c r="I461" s="77"/>
      <c r="J461" s="77"/>
      <c r="K461" s="77"/>
      <c r="L461" s="77"/>
      <c r="M461" s="77"/>
      <c r="N461" s="77"/>
      <c r="O461" s="77"/>
      <c r="P461" s="77"/>
      <c r="Q461" s="77"/>
      <c r="R461" s="77"/>
      <c r="S461" s="77"/>
      <c r="T461" s="77"/>
      <c r="U461" s="77"/>
      <c r="V461" s="77"/>
      <c r="W461" s="77"/>
      <c r="X461" s="77"/>
      <c r="Y461" s="77"/>
      <c r="Z461" s="77"/>
    </row>
    <row r="462">
      <c r="A462" s="77"/>
      <c r="B462" s="77"/>
      <c r="C462" s="77"/>
      <c r="D462" s="77"/>
      <c r="E462" s="77"/>
      <c r="F462" s="77"/>
      <c r="G462" s="77"/>
      <c r="H462" s="77"/>
      <c r="I462" s="77"/>
      <c r="J462" s="77"/>
      <c r="K462" s="77"/>
      <c r="L462" s="77"/>
      <c r="M462" s="77"/>
      <c r="N462" s="77"/>
      <c r="O462" s="77"/>
      <c r="P462" s="77"/>
      <c r="Q462" s="77"/>
      <c r="R462" s="77"/>
      <c r="S462" s="77"/>
      <c r="T462" s="77"/>
      <c r="U462" s="77"/>
      <c r="V462" s="77"/>
      <c r="W462" s="77"/>
      <c r="X462" s="77"/>
      <c r="Y462" s="77"/>
      <c r="Z462" s="77"/>
    </row>
    <row r="463">
      <c r="A463" s="77"/>
      <c r="B463" s="77"/>
      <c r="C463" s="77"/>
      <c r="D463" s="77"/>
      <c r="E463" s="77"/>
      <c r="F463" s="77"/>
      <c r="G463" s="77"/>
      <c r="H463" s="77"/>
      <c r="I463" s="77"/>
      <c r="J463" s="77"/>
      <c r="K463" s="77"/>
      <c r="L463" s="77"/>
      <c r="M463" s="77"/>
      <c r="N463" s="77"/>
      <c r="O463" s="77"/>
      <c r="P463" s="77"/>
      <c r="Q463" s="77"/>
      <c r="R463" s="77"/>
      <c r="S463" s="77"/>
      <c r="T463" s="77"/>
      <c r="U463" s="77"/>
      <c r="V463" s="77"/>
      <c r="W463" s="77"/>
      <c r="X463" s="77"/>
      <c r="Y463" s="77"/>
      <c r="Z463" s="77"/>
    </row>
    <row r="464">
      <c r="A464" s="77"/>
      <c r="B464" s="77"/>
      <c r="C464" s="77"/>
      <c r="D464" s="77"/>
      <c r="E464" s="77"/>
      <c r="F464" s="77"/>
      <c r="G464" s="77"/>
      <c r="H464" s="77"/>
      <c r="I464" s="77"/>
      <c r="J464" s="77"/>
      <c r="K464" s="77"/>
      <c r="L464" s="77"/>
      <c r="M464" s="77"/>
      <c r="N464" s="77"/>
      <c r="O464" s="77"/>
      <c r="P464" s="77"/>
      <c r="Q464" s="77"/>
      <c r="R464" s="77"/>
      <c r="S464" s="77"/>
      <c r="T464" s="77"/>
      <c r="U464" s="77"/>
      <c r="V464" s="77"/>
      <c r="W464" s="77"/>
      <c r="X464" s="77"/>
      <c r="Y464" s="77"/>
      <c r="Z464" s="77"/>
    </row>
    <row r="465">
      <c r="A465" s="77"/>
      <c r="B465" s="77"/>
      <c r="C465" s="77"/>
      <c r="D465" s="77"/>
      <c r="E465" s="77"/>
      <c r="F465" s="77"/>
      <c r="G465" s="77"/>
      <c r="H465" s="77"/>
      <c r="I465" s="77"/>
      <c r="J465" s="77"/>
      <c r="K465" s="77"/>
      <c r="L465" s="77"/>
      <c r="M465" s="77"/>
      <c r="N465" s="77"/>
      <c r="O465" s="77"/>
      <c r="P465" s="77"/>
      <c r="Q465" s="77"/>
      <c r="R465" s="77"/>
      <c r="S465" s="77"/>
      <c r="T465" s="77"/>
      <c r="U465" s="77"/>
      <c r="V465" s="77"/>
      <c r="W465" s="77"/>
      <c r="X465" s="77"/>
      <c r="Y465" s="77"/>
      <c r="Z465" s="77"/>
    </row>
    <row r="466">
      <c r="A466" s="77"/>
      <c r="B466" s="77"/>
      <c r="C466" s="77"/>
      <c r="D466" s="77"/>
      <c r="E466" s="77"/>
      <c r="F466" s="77"/>
      <c r="G466" s="77"/>
      <c r="H466" s="77"/>
      <c r="I466" s="77"/>
      <c r="J466" s="77"/>
      <c r="K466" s="77"/>
      <c r="L466" s="77"/>
      <c r="M466" s="77"/>
      <c r="N466" s="77"/>
      <c r="O466" s="77"/>
      <c r="P466" s="77"/>
      <c r="Q466" s="77"/>
      <c r="R466" s="77"/>
      <c r="S466" s="77"/>
      <c r="T466" s="77"/>
      <c r="U466" s="77"/>
      <c r="V466" s="77"/>
      <c r="W466" s="77"/>
      <c r="X466" s="77"/>
      <c r="Y466" s="77"/>
      <c r="Z466" s="77"/>
    </row>
    <row r="467">
      <c r="A467" s="77"/>
      <c r="B467" s="77"/>
      <c r="C467" s="77"/>
      <c r="D467" s="77"/>
      <c r="E467" s="77"/>
      <c r="F467" s="77"/>
      <c r="G467" s="77"/>
      <c r="H467" s="77"/>
      <c r="I467" s="77"/>
      <c r="J467" s="77"/>
      <c r="K467" s="77"/>
      <c r="L467" s="77"/>
      <c r="M467" s="77"/>
      <c r="N467" s="77"/>
      <c r="O467" s="77"/>
      <c r="P467" s="77"/>
      <c r="Q467" s="77"/>
      <c r="R467" s="77"/>
      <c r="S467" s="77"/>
      <c r="T467" s="77"/>
      <c r="U467" s="77"/>
      <c r="V467" s="77"/>
      <c r="W467" s="77"/>
      <c r="X467" s="77"/>
      <c r="Y467" s="77"/>
      <c r="Z467" s="77"/>
    </row>
    <row r="468">
      <c r="A468" s="77"/>
      <c r="B468" s="77"/>
      <c r="C468" s="77"/>
      <c r="D468" s="77"/>
      <c r="E468" s="77"/>
      <c r="F468" s="77"/>
      <c r="G468" s="77"/>
      <c r="H468" s="77"/>
      <c r="I468" s="77"/>
      <c r="J468" s="77"/>
      <c r="K468" s="77"/>
      <c r="L468" s="77"/>
      <c r="M468" s="77"/>
      <c r="N468" s="77"/>
      <c r="O468" s="77"/>
      <c r="P468" s="77"/>
      <c r="Q468" s="77"/>
      <c r="R468" s="77"/>
      <c r="S468" s="77"/>
      <c r="T468" s="77"/>
      <c r="U468" s="77"/>
      <c r="V468" s="77"/>
      <c r="W468" s="77"/>
      <c r="X468" s="77"/>
      <c r="Y468" s="77"/>
      <c r="Z468" s="77"/>
    </row>
    <row r="469">
      <c r="A469" s="77"/>
      <c r="B469" s="77"/>
      <c r="C469" s="77"/>
      <c r="D469" s="77"/>
      <c r="E469" s="77"/>
      <c r="F469" s="77"/>
      <c r="G469" s="77"/>
      <c r="H469" s="77"/>
      <c r="I469" s="77"/>
      <c r="J469" s="77"/>
      <c r="K469" s="77"/>
      <c r="L469" s="77"/>
      <c r="M469" s="77"/>
      <c r="N469" s="77"/>
      <c r="O469" s="77"/>
      <c r="P469" s="77"/>
      <c r="Q469" s="77"/>
      <c r="R469" s="77"/>
      <c r="S469" s="77"/>
      <c r="T469" s="77"/>
      <c r="U469" s="77"/>
      <c r="V469" s="77"/>
      <c r="W469" s="77"/>
      <c r="X469" s="77"/>
      <c r="Y469" s="77"/>
      <c r="Z469" s="77"/>
    </row>
    <row r="470">
      <c r="A470" s="77"/>
      <c r="B470" s="77"/>
      <c r="C470" s="77"/>
      <c r="D470" s="77"/>
      <c r="E470" s="77"/>
      <c r="F470" s="77"/>
      <c r="G470" s="77"/>
      <c r="H470" s="77"/>
      <c r="I470" s="77"/>
      <c r="J470" s="77"/>
      <c r="K470" s="77"/>
      <c r="L470" s="77"/>
      <c r="M470" s="77"/>
      <c r="N470" s="77"/>
      <c r="O470" s="77"/>
      <c r="P470" s="77"/>
      <c r="Q470" s="77"/>
      <c r="R470" s="77"/>
      <c r="S470" s="77"/>
      <c r="T470" s="77"/>
      <c r="U470" s="77"/>
      <c r="V470" s="77"/>
      <c r="W470" s="77"/>
      <c r="X470" s="77"/>
      <c r="Y470" s="77"/>
      <c r="Z470" s="77"/>
    </row>
    <row r="471">
      <c r="A471" s="77"/>
      <c r="B471" s="77"/>
      <c r="C471" s="77"/>
      <c r="D471" s="77"/>
      <c r="E471" s="77"/>
      <c r="F471" s="77"/>
      <c r="G471" s="77"/>
      <c r="H471" s="77"/>
      <c r="I471" s="77"/>
      <c r="J471" s="77"/>
      <c r="K471" s="77"/>
      <c r="L471" s="77"/>
      <c r="M471" s="77"/>
      <c r="N471" s="77"/>
      <c r="O471" s="77"/>
      <c r="P471" s="77"/>
      <c r="Q471" s="77"/>
      <c r="R471" s="77"/>
      <c r="S471" s="77"/>
      <c r="T471" s="77"/>
      <c r="U471" s="77"/>
      <c r="V471" s="77"/>
      <c r="W471" s="77"/>
      <c r="X471" s="77"/>
      <c r="Y471" s="77"/>
      <c r="Z471" s="77"/>
    </row>
    <row r="472">
      <c r="A472" s="77"/>
      <c r="B472" s="77"/>
      <c r="C472" s="77"/>
      <c r="D472" s="77"/>
      <c r="E472" s="77"/>
      <c r="F472" s="77"/>
      <c r="G472" s="77"/>
      <c r="H472" s="77"/>
      <c r="I472" s="77"/>
      <c r="J472" s="77"/>
      <c r="K472" s="77"/>
      <c r="L472" s="77"/>
      <c r="M472" s="77"/>
      <c r="N472" s="77"/>
      <c r="O472" s="77"/>
      <c r="P472" s="77"/>
      <c r="Q472" s="77"/>
      <c r="R472" s="77"/>
      <c r="S472" s="77"/>
      <c r="T472" s="77"/>
      <c r="U472" s="77"/>
      <c r="V472" s="77"/>
      <c r="W472" s="77"/>
      <c r="X472" s="77"/>
      <c r="Y472" s="77"/>
      <c r="Z472" s="77"/>
    </row>
    <row r="473">
      <c r="A473" s="77"/>
      <c r="B473" s="77"/>
      <c r="C473" s="77"/>
      <c r="D473" s="77"/>
      <c r="E473" s="77"/>
      <c r="F473" s="77"/>
      <c r="G473" s="77"/>
      <c r="H473" s="77"/>
      <c r="I473" s="77"/>
      <c r="J473" s="77"/>
      <c r="K473" s="77"/>
      <c r="L473" s="77"/>
      <c r="M473" s="77"/>
      <c r="N473" s="77"/>
      <c r="O473" s="77"/>
      <c r="P473" s="77"/>
      <c r="Q473" s="77"/>
      <c r="R473" s="77"/>
      <c r="S473" s="77"/>
      <c r="T473" s="77"/>
      <c r="U473" s="77"/>
      <c r="V473" s="77"/>
      <c r="W473" s="77"/>
      <c r="X473" s="77"/>
      <c r="Y473" s="77"/>
      <c r="Z473" s="77"/>
    </row>
    <row r="474">
      <c r="A474" s="77"/>
      <c r="B474" s="77"/>
      <c r="C474" s="77"/>
      <c r="D474" s="77"/>
      <c r="E474" s="77"/>
      <c r="F474" s="77"/>
      <c r="G474" s="77"/>
      <c r="H474" s="77"/>
      <c r="I474" s="77"/>
      <c r="J474" s="77"/>
      <c r="K474" s="77"/>
      <c r="L474" s="77"/>
      <c r="M474" s="77"/>
      <c r="N474" s="77"/>
      <c r="O474" s="77"/>
      <c r="P474" s="77"/>
      <c r="Q474" s="77"/>
      <c r="R474" s="77"/>
      <c r="S474" s="77"/>
      <c r="T474" s="77"/>
      <c r="U474" s="77"/>
      <c r="V474" s="77"/>
      <c r="W474" s="77"/>
      <c r="X474" s="77"/>
      <c r="Y474" s="77"/>
      <c r="Z474" s="77"/>
    </row>
    <row r="475">
      <c r="A475" s="77"/>
      <c r="B475" s="77"/>
      <c r="C475" s="77"/>
      <c r="D475" s="77"/>
      <c r="E475" s="77"/>
      <c r="F475" s="77"/>
      <c r="G475" s="77"/>
      <c r="H475" s="77"/>
      <c r="I475" s="77"/>
      <c r="J475" s="77"/>
      <c r="K475" s="77"/>
      <c r="L475" s="77"/>
      <c r="M475" s="77"/>
      <c r="N475" s="77"/>
      <c r="O475" s="77"/>
      <c r="P475" s="77"/>
      <c r="Q475" s="77"/>
      <c r="R475" s="77"/>
      <c r="S475" s="77"/>
      <c r="T475" s="77"/>
      <c r="U475" s="77"/>
      <c r="V475" s="77"/>
      <c r="W475" s="77"/>
      <c r="X475" s="77"/>
      <c r="Y475" s="77"/>
      <c r="Z475" s="77"/>
    </row>
    <row r="476">
      <c r="A476" s="77"/>
      <c r="B476" s="77"/>
      <c r="C476" s="77"/>
      <c r="D476" s="77"/>
      <c r="E476" s="77"/>
      <c r="F476" s="77"/>
      <c r="G476" s="77"/>
      <c r="H476" s="77"/>
      <c r="I476" s="77"/>
      <c r="J476" s="77"/>
      <c r="K476" s="77"/>
      <c r="L476" s="77"/>
      <c r="M476" s="77"/>
      <c r="N476" s="77"/>
      <c r="O476" s="77"/>
      <c r="P476" s="77"/>
      <c r="Q476" s="77"/>
      <c r="R476" s="77"/>
      <c r="S476" s="77"/>
      <c r="T476" s="77"/>
      <c r="U476" s="77"/>
      <c r="V476" s="77"/>
      <c r="W476" s="77"/>
      <c r="X476" s="77"/>
      <c r="Y476" s="77"/>
      <c r="Z476" s="77"/>
    </row>
    <row r="477">
      <c r="A477" s="77"/>
      <c r="B477" s="77"/>
      <c r="C477" s="77"/>
      <c r="D477" s="77"/>
      <c r="E477" s="77"/>
      <c r="F477" s="77"/>
      <c r="G477" s="77"/>
      <c r="H477" s="77"/>
      <c r="I477" s="77"/>
      <c r="J477" s="77"/>
      <c r="K477" s="77"/>
      <c r="L477" s="77"/>
      <c r="M477" s="77"/>
      <c r="N477" s="77"/>
      <c r="O477" s="77"/>
      <c r="P477" s="77"/>
      <c r="Q477" s="77"/>
      <c r="R477" s="77"/>
      <c r="S477" s="77"/>
      <c r="T477" s="77"/>
      <c r="U477" s="77"/>
      <c r="V477" s="77"/>
      <c r="W477" s="77"/>
      <c r="X477" s="77"/>
      <c r="Y477" s="77"/>
      <c r="Z477" s="77"/>
    </row>
    <row r="478">
      <c r="A478" s="77"/>
      <c r="B478" s="77"/>
      <c r="C478" s="77"/>
      <c r="D478" s="77"/>
      <c r="E478" s="77"/>
      <c r="F478" s="77"/>
      <c r="G478" s="77"/>
      <c r="H478" s="77"/>
      <c r="I478" s="77"/>
      <c r="J478" s="77"/>
      <c r="K478" s="77"/>
      <c r="L478" s="77"/>
      <c r="M478" s="77"/>
      <c r="N478" s="77"/>
      <c r="O478" s="77"/>
      <c r="P478" s="77"/>
      <c r="Q478" s="77"/>
      <c r="R478" s="77"/>
      <c r="S478" s="77"/>
      <c r="T478" s="77"/>
      <c r="U478" s="77"/>
      <c r="V478" s="77"/>
      <c r="W478" s="77"/>
      <c r="X478" s="77"/>
      <c r="Y478" s="77"/>
      <c r="Z478" s="77"/>
    </row>
    <row r="479">
      <c r="A479" s="77"/>
      <c r="B479" s="77"/>
      <c r="C479" s="77"/>
      <c r="D479" s="77"/>
      <c r="E479" s="77"/>
      <c r="F479" s="77"/>
      <c r="G479" s="77"/>
      <c r="H479" s="77"/>
      <c r="I479" s="77"/>
      <c r="J479" s="77"/>
      <c r="K479" s="77"/>
      <c r="L479" s="77"/>
      <c r="M479" s="77"/>
      <c r="N479" s="77"/>
      <c r="O479" s="77"/>
      <c r="P479" s="77"/>
      <c r="Q479" s="77"/>
      <c r="R479" s="77"/>
      <c r="S479" s="77"/>
      <c r="T479" s="77"/>
      <c r="U479" s="77"/>
      <c r="V479" s="77"/>
      <c r="W479" s="77"/>
      <c r="X479" s="77"/>
      <c r="Y479" s="77"/>
      <c r="Z479" s="77"/>
    </row>
    <row r="480">
      <c r="A480" s="77"/>
      <c r="B480" s="77"/>
      <c r="C480" s="77"/>
      <c r="D480" s="77"/>
      <c r="E480" s="77"/>
      <c r="F480" s="77"/>
      <c r="G480" s="77"/>
      <c r="H480" s="77"/>
      <c r="I480" s="77"/>
      <c r="J480" s="77"/>
      <c r="K480" s="77"/>
      <c r="L480" s="77"/>
      <c r="M480" s="77"/>
      <c r="N480" s="77"/>
      <c r="O480" s="77"/>
      <c r="P480" s="77"/>
      <c r="Q480" s="77"/>
      <c r="R480" s="77"/>
      <c r="S480" s="77"/>
      <c r="T480" s="77"/>
      <c r="U480" s="77"/>
      <c r="V480" s="77"/>
      <c r="W480" s="77"/>
      <c r="X480" s="77"/>
      <c r="Y480" s="77"/>
      <c r="Z480" s="77"/>
    </row>
    <row r="481">
      <c r="A481" s="77"/>
      <c r="B481" s="77"/>
      <c r="C481" s="77"/>
      <c r="D481" s="77"/>
      <c r="E481" s="77"/>
      <c r="F481" s="77"/>
      <c r="G481" s="77"/>
      <c r="H481" s="77"/>
      <c r="I481" s="77"/>
      <c r="J481" s="77"/>
      <c r="K481" s="77"/>
      <c r="L481" s="77"/>
      <c r="M481" s="77"/>
      <c r="N481" s="77"/>
      <c r="O481" s="77"/>
      <c r="P481" s="77"/>
      <c r="Q481" s="77"/>
      <c r="R481" s="77"/>
      <c r="S481" s="77"/>
      <c r="T481" s="77"/>
      <c r="U481" s="77"/>
      <c r="V481" s="77"/>
      <c r="W481" s="77"/>
      <c r="X481" s="77"/>
      <c r="Y481" s="77"/>
      <c r="Z481" s="77"/>
    </row>
    <row r="482">
      <c r="A482" s="77"/>
      <c r="B482" s="77"/>
      <c r="C482" s="77"/>
      <c r="D482" s="77"/>
      <c r="E482" s="77"/>
      <c r="F482" s="77"/>
      <c r="G482" s="77"/>
      <c r="H482" s="77"/>
      <c r="I482" s="77"/>
      <c r="J482" s="77"/>
      <c r="K482" s="77"/>
      <c r="L482" s="77"/>
      <c r="M482" s="77"/>
      <c r="N482" s="77"/>
      <c r="O482" s="77"/>
      <c r="P482" s="77"/>
      <c r="Q482" s="77"/>
      <c r="R482" s="77"/>
      <c r="S482" s="77"/>
      <c r="T482" s="77"/>
      <c r="U482" s="77"/>
      <c r="V482" s="77"/>
      <c r="W482" s="77"/>
      <c r="X482" s="77"/>
      <c r="Y482" s="77"/>
      <c r="Z482" s="77"/>
    </row>
    <row r="483">
      <c r="A483" s="77"/>
      <c r="B483" s="77"/>
      <c r="C483" s="77"/>
      <c r="D483" s="77"/>
      <c r="E483" s="77"/>
      <c r="F483" s="77"/>
      <c r="G483" s="77"/>
      <c r="H483" s="77"/>
      <c r="I483" s="77"/>
      <c r="J483" s="77"/>
      <c r="K483" s="77"/>
      <c r="L483" s="77"/>
      <c r="M483" s="77"/>
      <c r="N483" s="77"/>
      <c r="O483" s="77"/>
      <c r="P483" s="77"/>
      <c r="Q483" s="77"/>
      <c r="R483" s="77"/>
      <c r="S483" s="77"/>
      <c r="T483" s="77"/>
      <c r="U483" s="77"/>
      <c r="V483" s="77"/>
      <c r="W483" s="77"/>
      <c r="X483" s="77"/>
      <c r="Y483" s="77"/>
      <c r="Z483" s="77"/>
    </row>
    <row r="484">
      <c r="A484" s="77"/>
      <c r="B484" s="77"/>
      <c r="C484" s="77"/>
      <c r="D484" s="77"/>
      <c r="E484" s="77"/>
      <c r="F484" s="77"/>
      <c r="G484" s="77"/>
      <c r="H484" s="77"/>
      <c r="I484" s="77"/>
      <c r="J484" s="77"/>
      <c r="K484" s="77"/>
      <c r="L484" s="77"/>
      <c r="M484" s="77"/>
      <c r="N484" s="77"/>
      <c r="O484" s="77"/>
      <c r="P484" s="77"/>
      <c r="Q484" s="77"/>
      <c r="R484" s="77"/>
      <c r="S484" s="77"/>
      <c r="T484" s="77"/>
      <c r="U484" s="77"/>
      <c r="V484" s="77"/>
      <c r="W484" s="77"/>
      <c r="X484" s="77"/>
      <c r="Y484" s="77"/>
      <c r="Z484" s="77"/>
    </row>
    <row r="485">
      <c r="A485" s="77"/>
      <c r="B485" s="77"/>
      <c r="C485" s="77"/>
      <c r="D485" s="77"/>
      <c r="E485" s="77"/>
      <c r="F485" s="77"/>
      <c r="G485" s="77"/>
      <c r="H485" s="77"/>
      <c r="I485" s="77"/>
      <c r="J485" s="77"/>
      <c r="K485" s="77"/>
      <c r="L485" s="77"/>
      <c r="M485" s="77"/>
      <c r="N485" s="77"/>
      <c r="O485" s="77"/>
      <c r="P485" s="77"/>
      <c r="Q485" s="77"/>
      <c r="R485" s="77"/>
      <c r="S485" s="77"/>
      <c r="T485" s="77"/>
      <c r="U485" s="77"/>
      <c r="V485" s="77"/>
      <c r="W485" s="77"/>
      <c r="X485" s="77"/>
      <c r="Y485" s="77"/>
      <c r="Z485" s="77"/>
    </row>
    <row r="486">
      <c r="A486" s="77"/>
      <c r="B486" s="77"/>
      <c r="C486" s="77"/>
      <c r="D486" s="77"/>
      <c r="E486" s="77"/>
      <c r="F486" s="77"/>
      <c r="G486" s="77"/>
      <c r="H486" s="77"/>
      <c r="I486" s="77"/>
      <c r="J486" s="77"/>
      <c r="K486" s="77"/>
      <c r="L486" s="77"/>
      <c r="M486" s="77"/>
      <c r="N486" s="77"/>
      <c r="O486" s="77"/>
      <c r="P486" s="77"/>
      <c r="Q486" s="77"/>
      <c r="R486" s="77"/>
      <c r="S486" s="77"/>
      <c r="T486" s="77"/>
      <c r="U486" s="77"/>
      <c r="V486" s="77"/>
      <c r="W486" s="77"/>
      <c r="X486" s="77"/>
      <c r="Y486" s="77"/>
      <c r="Z486" s="77"/>
    </row>
    <row r="487">
      <c r="A487" s="77"/>
      <c r="B487" s="77"/>
      <c r="C487" s="77"/>
      <c r="D487" s="77"/>
      <c r="E487" s="77"/>
      <c r="F487" s="77"/>
      <c r="G487" s="77"/>
      <c r="H487" s="77"/>
      <c r="I487" s="77"/>
      <c r="J487" s="77"/>
      <c r="K487" s="77"/>
      <c r="L487" s="77"/>
      <c r="M487" s="77"/>
      <c r="N487" s="77"/>
      <c r="O487" s="77"/>
      <c r="P487" s="77"/>
      <c r="Q487" s="77"/>
      <c r="R487" s="77"/>
      <c r="S487" s="77"/>
      <c r="T487" s="77"/>
      <c r="U487" s="77"/>
      <c r="V487" s="77"/>
      <c r="W487" s="77"/>
      <c r="X487" s="77"/>
      <c r="Y487" s="77"/>
      <c r="Z487" s="77"/>
    </row>
    <row r="488">
      <c r="A488" s="77"/>
      <c r="B488" s="77"/>
      <c r="C488" s="77"/>
      <c r="D488" s="77"/>
      <c r="E488" s="77"/>
      <c r="F488" s="77"/>
      <c r="G488" s="77"/>
      <c r="H488" s="77"/>
      <c r="I488" s="77"/>
      <c r="J488" s="77"/>
      <c r="K488" s="77"/>
      <c r="L488" s="77"/>
      <c r="M488" s="77"/>
      <c r="N488" s="77"/>
      <c r="O488" s="77"/>
      <c r="P488" s="77"/>
      <c r="Q488" s="77"/>
      <c r="R488" s="77"/>
      <c r="S488" s="77"/>
      <c r="T488" s="77"/>
      <c r="U488" s="77"/>
      <c r="V488" s="77"/>
      <c r="W488" s="77"/>
      <c r="X488" s="77"/>
      <c r="Y488" s="77"/>
      <c r="Z488" s="77"/>
    </row>
    <row r="489">
      <c r="A489" s="77"/>
      <c r="B489" s="77"/>
      <c r="C489" s="77"/>
      <c r="D489" s="77"/>
      <c r="E489" s="77"/>
      <c r="F489" s="77"/>
      <c r="G489" s="77"/>
      <c r="H489" s="77"/>
      <c r="I489" s="77"/>
      <c r="J489" s="77"/>
      <c r="K489" s="77"/>
      <c r="L489" s="77"/>
      <c r="M489" s="77"/>
      <c r="N489" s="77"/>
      <c r="O489" s="77"/>
      <c r="P489" s="77"/>
      <c r="Q489" s="77"/>
      <c r="R489" s="77"/>
      <c r="S489" s="77"/>
      <c r="T489" s="77"/>
      <c r="U489" s="77"/>
      <c r="V489" s="77"/>
      <c r="W489" s="77"/>
      <c r="X489" s="77"/>
      <c r="Y489" s="77"/>
      <c r="Z489" s="77"/>
    </row>
    <row r="490">
      <c r="A490" s="77"/>
      <c r="B490" s="77"/>
      <c r="C490" s="77"/>
      <c r="D490" s="77"/>
      <c r="E490" s="77"/>
      <c r="F490" s="77"/>
      <c r="G490" s="77"/>
      <c r="H490" s="77"/>
      <c r="I490" s="77"/>
      <c r="J490" s="77"/>
      <c r="K490" s="77"/>
      <c r="L490" s="77"/>
      <c r="M490" s="77"/>
      <c r="N490" s="77"/>
      <c r="O490" s="77"/>
      <c r="P490" s="77"/>
      <c r="Q490" s="77"/>
      <c r="R490" s="77"/>
      <c r="S490" s="77"/>
      <c r="T490" s="77"/>
      <c r="U490" s="77"/>
      <c r="V490" s="77"/>
      <c r="W490" s="77"/>
      <c r="X490" s="77"/>
      <c r="Y490" s="77"/>
      <c r="Z490" s="77"/>
    </row>
    <row r="491">
      <c r="A491" s="77"/>
      <c r="B491" s="77"/>
      <c r="C491" s="77"/>
      <c r="D491" s="77"/>
      <c r="E491" s="77"/>
      <c r="F491" s="77"/>
      <c r="G491" s="77"/>
      <c r="H491" s="77"/>
      <c r="I491" s="77"/>
      <c r="J491" s="77"/>
      <c r="K491" s="77"/>
      <c r="L491" s="77"/>
      <c r="M491" s="77"/>
      <c r="N491" s="77"/>
      <c r="O491" s="77"/>
      <c r="P491" s="77"/>
      <c r="Q491" s="77"/>
      <c r="R491" s="77"/>
      <c r="S491" s="77"/>
      <c r="T491" s="77"/>
      <c r="U491" s="77"/>
      <c r="V491" s="77"/>
      <c r="W491" s="77"/>
      <c r="X491" s="77"/>
      <c r="Y491" s="77"/>
      <c r="Z491" s="77"/>
    </row>
    <row r="492">
      <c r="A492" s="77"/>
      <c r="B492" s="77"/>
      <c r="C492" s="77"/>
      <c r="D492" s="77"/>
      <c r="E492" s="77"/>
      <c r="F492" s="77"/>
      <c r="G492" s="77"/>
      <c r="H492" s="77"/>
      <c r="I492" s="77"/>
      <c r="J492" s="77"/>
      <c r="K492" s="77"/>
      <c r="L492" s="77"/>
      <c r="M492" s="77"/>
      <c r="N492" s="77"/>
      <c r="O492" s="77"/>
      <c r="P492" s="77"/>
      <c r="Q492" s="77"/>
      <c r="R492" s="77"/>
      <c r="S492" s="77"/>
      <c r="T492" s="77"/>
      <c r="U492" s="77"/>
      <c r="V492" s="77"/>
      <c r="W492" s="77"/>
      <c r="X492" s="77"/>
      <c r="Y492" s="77"/>
      <c r="Z492" s="77"/>
    </row>
    <row r="493">
      <c r="A493" s="77"/>
      <c r="B493" s="77"/>
      <c r="C493" s="77"/>
      <c r="D493" s="77"/>
      <c r="E493" s="77"/>
      <c r="F493" s="77"/>
      <c r="G493" s="77"/>
      <c r="H493" s="77"/>
      <c r="I493" s="77"/>
      <c r="J493" s="77"/>
      <c r="K493" s="77"/>
      <c r="L493" s="77"/>
      <c r="M493" s="77"/>
      <c r="N493" s="77"/>
      <c r="O493" s="77"/>
      <c r="P493" s="77"/>
      <c r="Q493" s="77"/>
      <c r="R493" s="77"/>
      <c r="S493" s="77"/>
      <c r="T493" s="77"/>
      <c r="U493" s="77"/>
      <c r="V493" s="77"/>
      <c r="W493" s="77"/>
      <c r="X493" s="77"/>
      <c r="Y493" s="77"/>
      <c r="Z493" s="77"/>
    </row>
    <row r="494">
      <c r="A494" s="77"/>
      <c r="B494" s="77"/>
      <c r="C494" s="77"/>
      <c r="D494" s="77"/>
      <c r="E494" s="77"/>
      <c r="F494" s="77"/>
      <c r="G494" s="77"/>
      <c r="H494" s="77"/>
      <c r="I494" s="77"/>
      <c r="J494" s="77"/>
      <c r="K494" s="77"/>
      <c r="L494" s="77"/>
      <c r="M494" s="77"/>
      <c r="N494" s="77"/>
      <c r="O494" s="77"/>
      <c r="P494" s="77"/>
      <c r="Q494" s="77"/>
      <c r="R494" s="77"/>
      <c r="S494" s="77"/>
      <c r="T494" s="77"/>
      <c r="U494" s="77"/>
      <c r="V494" s="77"/>
      <c r="W494" s="77"/>
      <c r="X494" s="77"/>
      <c r="Y494" s="77"/>
      <c r="Z494" s="77"/>
    </row>
    <row r="495">
      <c r="A495" s="77"/>
      <c r="B495" s="77"/>
      <c r="C495" s="77"/>
      <c r="D495" s="77"/>
      <c r="E495" s="77"/>
      <c r="F495" s="77"/>
      <c r="G495" s="77"/>
      <c r="H495" s="77"/>
      <c r="I495" s="77"/>
      <c r="J495" s="77"/>
      <c r="K495" s="77"/>
      <c r="L495" s="77"/>
      <c r="M495" s="77"/>
      <c r="N495" s="77"/>
      <c r="O495" s="77"/>
      <c r="P495" s="77"/>
      <c r="Q495" s="77"/>
      <c r="R495" s="77"/>
      <c r="S495" s="77"/>
      <c r="T495" s="77"/>
      <c r="U495" s="77"/>
      <c r="V495" s="77"/>
      <c r="W495" s="77"/>
      <c r="X495" s="77"/>
      <c r="Y495" s="77"/>
      <c r="Z495" s="77"/>
    </row>
    <row r="496">
      <c r="A496" s="77"/>
      <c r="B496" s="77"/>
      <c r="C496" s="77"/>
      <c r="D496" s="77"/>
      <c r="E496" s="77"/>
      <c r="F496" s="77"/>
      <c r="G496" s="77"/>
      <c r="H496" s="77"/>
      <c r="I496" s="77"/>
      <c r="J496" s="77"/>
      <c r="K496" s="77"/>
      <c r="L496" s="77"/>
      <c r="M496" s="77"/>
      <c r="N496" s="77"/>
      <c r="O496" s="77"/>
      <c r="P496" s="77"/>
      <c r="Q496" s="77"/>
      <c r="R496" s="77"/>
      <c r="S496" s="77"/>
      <c r="T496" s="77"/>
      <c r="U496" s="77"/>
      <c r="V496" s="77"/>
      <c r="W496" s="77"/>
      <c r="X496" s="77"/>
      <c r="Y496" s="77"/>
      <c r="Z496" s="77"/>
    </row>
    <row r="497">
      <c r="A497" s="77"/>
      <c r="B497" s="77"/>
      <c r="C497" s="77"/>
      <c r="D497" s="77"/>
      <c r="E497" s="77"/>
      <c r="F497" s="77"/>
      <c r="G497" s="77"/>
      <c r="H497" s="77"/>
      <c r="I497" s="77"/>
      <c r="J497" s="77"/>
      <c r="K497" s="77"/>
      <c r="L497" s="77"/>
      <c r="M497" s="77"/>
      <c r="N497" s="77"/>
      <c r="O497" s="77"/>
      <c r="P497" s="77"/>
      <c r="Q497" s="77"/>
      <c r="R497" s="77"/>
      <c r="S497" s="77"/>
      <c r="T497" s="77"/>
      <c r="U497" s="77"/>
      <c r="V497" s="77"/>
      <c r="W497" s="77"/>
      <c r="X497" s="77"/>
      <c r="Y497" s="77"/>
      <c r="Z497" s="77"/>
    </row>
    <row r="498">
      <c r="A498" s="77"/>
      <c r="B498" s="77"/>
      <c r="C498" s="77"/>
      <c r="D498" s="77"/>
      <c r="E498" s="77"/>
      <c r="F498" s="77"/>
      <c r="G498" s="77"/>
      <c r="H498" s="77"/>
      <c r="I498" s="77"/>
      <c r="J498" s="77"/>
      <c r="K498" s="77"/>
      <c r="L498" s="77"/>
      <c r="M498" s="77"/>
      <c r="N498" s="77"/>
      <c r="O498" s="77"/>
      <c r="P498" s="77"/>
      <c r="Q498" s="77"/>
      <c r="R498" s="77"/>
      <c r="S498" s="77"/>
      <c r="T498" s="77"/>
      <c r="U498" s="77"/>
      <c r="V498" s="77"/>
      <c r="W498" s="77"/>
      <c r="X498" s="77"/>
      <c r="Y498" s="77"/>
      <c r="Z498" s="77"/>
    </row>
    <row r="499">
      <c r="A499" s="77"/>
      <c r="B499" s="77"/>
      <c r="C499" s="77"/>
      <c r="D499" s="77"/>
      <c r="E499" s="77"/>
      <c r="F499" s="77"/>
      <c r="G499" s="77"/>
      <c r="H499" s="77"/>
      <c r="I499" s="77"/>
      <c r="J499" s="77"/>
      <c r="K499" s="77"/>
      <c r="L499" s="77"/>
      <c r="M499" s="77"/>
      <c r="N499" s="77"/>
      <c r="O499" s="77"/>
      <c r="P499" s="77"/>
      <c r="Q499" s="77"/>
      <c r="R499" s="77"/>
      <c r="S499" s="77"/>
      <c r="T499" s="77"/>
      <c r="U499" s="77"/>
      <c r="V499" s="77"/>
      <c r="W499" s="77"/>
      <c r="X499" s="77"/>
      <c r="Y499" s="77"/>
      <c r="Z499" s="77"/>
    </row>
    <row r="500">
      <c r="A500" s="77"/>
      <c r="B500" s="77"/>
      <c r="C500" s="77"/>
      <c r="D500" s="77"/>
      <c r="E500" s="77"/>
      <c r="F500" s="77"/>
      <c r="G500" s="77"/>
      <c r="H500" s="77"/>
      <c r="I500" s="77"/>
      <c r="J500" s="77"/>
      <c r="K500" s="77"/>
      <c r="L500" s="77"/>
      <c r="M500" s="77"/>
      <c r="N500" s="77"/>
      <c r="O500" s="77"/>
      <c r="P500" s="77"/>
      <c r="Q500" s="77"/>
      <c r="R500" s="77"/>
      <c r="S500" s="77"/>
      <c r="T500" s="77"/>
      <c r="U500" s="77"/>
      <c r="V500" s="77"/>
      <c r="W500" s="77"/>
      <c r="X500" s="77"/>
      <c r="Y500" s="77"/>
      <c r="Z500" s="77"/>
    </row>
    <row r="501">
      <c r="A501" s="77"/>
      <c r="B501" s="77"/>
      <c r="C501" s="77"/>
      <c r="D501" s="77"/>
      <c r="E501" s="77"/>
      <c r="F501" s="77"/>
      <c r="G501" s="77"/>
      <c r="H501" s="77"/>
      <c r="I501" s="77"/>
      <c r="J501" s="77"/>
      <c r="K501" s="77"/>
      <c r="L501" s="77"/>
      <c r="M501" s="77"/>
      <c r="N501" s="77"/>
      <c r="O501" s="77"/>
      <c r="P501" s="77"/>
      <c r="Q501" s="77"/>
      <c r="R501" s="77"/>
      <c r="S501" s="77"/>
      <c r="T501" s="77"/>
      <c r="U501" s="77"/>
      <c r="V501" s="77"/>
      <c r="W501" s="77"/>
      <c r="X501" s="77"/>
      <c r="Y501" s="77"/>
      <c r="Z501" s="77"/>
    </row>
    <row r="502">
      <c r="A502" s="77"/>
      <c r="B502" s="77"/>
      <c r="C502" s="77"/>
      <c r="D502" s="77"/>
      <c r="E502" s="77"/>
      <c r="F502" s="77"/>
      <c r="G502" s="77"/>
      <c r="H502" s="77"/>
      <c r="I502" s="77"/>
      <c r="J502" s="77"/>
      <c r="K502" s="77"/>
      <c r="L502" s="77"/>
      <c r="M502" s="77"/>
      <c r="N502" s="77"/>
      <c r="O502" s="77"/>
      <c r="P502" s="77"/>
      <c r="Q502" s="77"/>
      <c r="R502" s="77"/>
      <c r="S502" s="77"/>
      <c r="T502" s="77"/>
      <c r="U502" s="77"/>
      <c r="V502" s="77"/>
      <c r="W502" s="77"/>
      <c r="X502" s="77"/>
      <c r="Y502" s="77"/>
      <c r="Z502" s="77"/>
    </row>
    <row r="503">
      <c r="A503" s="77"/>
      <c r="B503" s="77"/>
      <c r="C503" s="77"/>
      <c r="D503" s="77"/>
      <c r="E503" s="77"/>
      <c r="F503" s="77"/>
      <c r="G503" s="77"/>
      <c r="H503" s="77"/>
      <c r="I503" s="77"/>
      <c r="J503" s="77"/>
      <c r="K503" s="77"/>
      <c r="L503" s="77"/>
      <c r="M503" s="77"/>
      <c r="N503" s="77"/>
      <c r="O503" s="77"/>
      <c r="P503" s="77"/>
      <c r="Q503" s="77"/>
      <c r="R503" s="77"/>
      <c r="S503" s="77"/>
      <c r="T503" s="77"/>
      <c r="U503" s="77"/>
      <c r="V503" s="77"/>
      <c r="W503" s="77"/>
      <c r="X503" s="77"/>
      <c r="Y503" s="77"/>
      <c r="Z503" s="77"/>
    </row>
    <row r="504">
      <c r="A504" s="77"/>
      <c r="B504" s="77"/>
      <c r="C504" s="77"/>
      <c r="D504" s="77"/>
      <c r="E504" s="77"/>
      <c r="F504" s="77"/>
      <c r="G504" s="77"/>
      <c r="H504" s="77"/>
      <c r="I504" s="77"/>
      <c r="J504" s="77"/>
      <c r="K504" s="77"/>
      <c r="L504" s="77"/>
      <c r="M504" s="77"/>
      <c r="N504" s="77"/>
      <c r="O504" s="77"/>
      <c r="P504" s="77"/>
      <c r="Q504" s="77"/>
      <c r="R504" s="77"/>
      <c r="S504" s="77"/>
      <c r="T504" s="77"/>
      <c r="U504" s="77"/>
      <c r="V504" s="77"/>
      <c r="W504" s="77"/>
      <c r="X504" s="77"/>
      <c r="Y504" s="77"/>
      <c r="Z504" s="77"/>
    </row>
    <row r="505">
      <c r="A505" s="77"/>
      <c r="B505" s="77"/>
      <c r="C505" s="77"/>
      <c r="D505" s="77"/>
      <c r="E505" s="77"/>
      <c r="F505" s="77"/>
      <c r="G505" s="77"/>
      <c r="H505" s="77"/>
      <c r="I505" s="77"/>
      <c r="J505" s="77"/>
      <c r="K505" s="77"/>
      <c r="L505" s="77"/>
      <c r="M505" s="77"/>
      <c r="N505" s="77"/>
      <c r="O505" s="77"/>
      <c r="P505" s="77"/>
      <c r="Q505" s="77"/>
      <c r="R505" s="77"/>
      <c r="S505" s="77"/>
      <c r="T505" s="77"/>
      <c r="U505" s="77"/>
      <c r="V505" s="77"/>
      <c r="W505" s="77"/>
      <c r="X505" s="77"/>
      <c r="Y505" s="77"/>
      <c r="Z505" s="77"/>
    </row>
    <row r="506">
      <c r="A506" s="77"/>
      <c r="B506" s="77"/>
      <c r="C506" s="77"/>
      <c r="D506" s="77"/>
      <c r="E506" s="77"/>
      <c r="F506" s="77"/>
      <c r="G506" s="77"/>
      <c r="H506" s="77"/>
      <c r="I506" s="77"/>
      <c r="J506" s="77"/>
      <c r="K506" s="77"/>
      <c r="L506" s="77"/>
      <c r="M506" s="77"/>
      <c r="N506" s="77"/>
      <c r="O506" s="77"/>
      <c r="P506" s="77"/>
      <c r="Q506" s="77"/>
      <c r="R506" s="77"/>
      <c r="S506" s="77"/>
      <c r="T506" s="77"/>
      <c r="U506" s="77"/>
      <c r="V506" s="77"/>
      <c r="W506" s="77"/>
      <c r="X506" s="77"/>
      <c r="Y506" s="77"/>
      <c r="Z506" s="77"/>
    </row>
    <row r="507">
      <c r="A507" s="77"/>
      <c r="B507" s="77"/>
      <c r="C507" s="77"/>
      <c r="D507" s="77"/>
      <c r="E507" s="77"/>
      <c r="F507" s="77"/>
      <c r="G507" s="77"/>
      <c r="H507" s="77"/>
      <c r="I507" s="77"/>
      <c r="J507" s="77"/>
      <c r="K507" s="77"/>
      <c r="L507" s="77"/>
      <c r="M507" s="77"/>
      <c r="N507" s="77"/>
      <c r="O507" s="77"/>
      <c r="P507" s="77"/>
      <c r="Q507" s="77"/>
      <c r="R507" s="77"/>
      <c r="S507" s="77"/>
      <c r="T507" s="77"/>
      <c r="U507" s="77"/>
      <c r="V507" s="77"/>
      <c r="W507" s="77"/>
      <c r="X507" s="77"/>
      <c r="Y507" s="77"/>
      <c r="Z507" s="77"/>
    </row>
    <row r="508">
      <c r="A508" s="77"/>
      <c r="B508" s="77"/>
      <c r="C508" s="77"/>
      <c r="D508" s="77"/>
      <c r="E508" s="77"/>
      <c r="F508" s="77"/>
      <c r="G508" s="77"/>
      <c r="H508" s="77"/>
      <c r="I508" s="77"/>
      <c r="J508" s="77"/>
      <c r="K508" s="77"/>
      <c r="L508" s="77"/>
      <c r="M508" s="77"/>
      <c r="N508" s="77"/>
      <c r="O508" s="77"/>
      <c r="P508" s="77"/>
      <c r="Q508" s="77"/>
      <c r="R508" s="77"/>
      <c r="S508" s="77"/>
      <c r="T508" s="77"/>
      <c r="U508" s="77"/>
      <c r="V508" s="77"/>
      <c r="W508" s="77"/>
      <c r="X508" s="77"/>
      <c r="Y508" s="77"/>
      <c r="Z508" s="77"/>
    </row>
    <row r="509">
      <c r="A509" s="77"/>
      <c r="B509" s="77"/>
      <c r="C509" s="77"/>
      <c r="D509" s="77"/>
      <c r="E509" s="77"/>
      <c r="F509" s="77"/>
      <c r="G509" s="77"/>
      <c r="H509" s="77"/>
      <c r="I509" s="77"/>
      <c r="J509" s="77"/>
      <c r="K509" s="77"/>
      <c r="L509" s="77"/>
      <c r="M509" s="77"/>
      <c r="N509" s="77"/>
      <c r="O509" s="77"/>
      <c r="P509" s="77"/>
      <c r="Q509" s="77"/>
      <c r="R509" s="77"/>
      <c r="S509" s="77"/>
      <c r="T509" s="77"/>
      <c r="U509" s="77"/>
      <c r="V509" s="77"/>
      <c r="W509" s="77"/>
      <c r="X509" s="77"/>
      <c r="Y509" s="77"/>
      <c r="Z509" s="77"/>
    </row>
    <row r="510">
      <c r="A510" s="77"/>
      <c r="B510" s="77"/>
      <c r="C510" s="77"/>
      <c r="D510" s="77"/>
      <c r="E510" s="77"/>
      <c r="F510" s="77"/>
      <c r="G510" s="77"/>
      <c r="H510" s="77"/>
      <c r="I510" s="77"/>
      <c r="J510" s="77"/>
      <c r="K510" s="77"/>
      <c r="L510" s="77"/>
      <c r="M510" s="77"/>
      <c r="N510" s="77"/>
      <c r="O510" s="77"/>
      <c r="P510" s="77"/>
      <c r="Q510" s="77"/>
      <c r="R510" s="77"/>
      <c r="S510" s="77"/>
      <c r="T510" s="77"/>
      <c r="U510" s="77"/>
      <c r="V510" s="77"/>
      <c r="W510" s="77"/>
      <c r="X510" s="77"/>
      <c r="Y510" s="77"/>
      <c r="Z510" s="77"/>
    </row>
    <row r="511">
      <c r="A511" s="77"/>
      <c r="B511" s="77"/>
      <c r="C511" s="77"/>
      <c r="D511" s="77"/>
      <c r="E511" s="77"/>
      <c r="F511" s="77"/>
      <c r="G511" s="77"/>
      <c r="H511" s="77"/>
      <c r="I511" s="77"/>
      <c r="J511" s="77"/>
      <c r="K511" s="77"/>
      <c r="L511" s="77"/>
      <c r="M511" s="77"/>
      <c r="N511" s="77"/>
      <c r="O511" s="77"/>
      <c r="P511" s="77"/>
      <c r="Q511" s="77"/>
      <c r="R511" s="77"/>
      <c r="S511" s="77"/>
      <c r="T511" s="77"/>
      <c r="U511" s="77"/>
      <c r="V511" s="77"/>
      <c r="W511" s="77"/>
      <c r="X511" s="77"/>
      <c r="Y511" s="77"/>
      <c r="Z511" s="77"/>
    </row>
    <row r="512">
      <c r="A512" s="77"/>
      <c r="B512" s="77"/>
      <c r="C512" s="77"/>
      <c r="D512" s="77"/>
      <c r="E512" s="77"/>
      <c r="F512" s="77"/>
      <c r="G512" s="77"/>
      <c r="H512" s="77"/>
      <c r="I512" s="77"/>
      <c r="J512" s="77"/>
      <c r="K512" s="77"/>
      <c r="L512" s="77"/>
      <c r="M512" s="77"/>
      <c r="N512" s="77"/>
      <c r="O512" s="77"/>
      <c r="P512" s="77"/>
      <c r="Q512" s="77"/>
      <c r="R512" s="77"/>
      <c r="S512" s="77"/>
      <c r="T512" s="77"/>
      <c r="U512" s="77"/>
      <c r="V512" s="77"/>
      <c r="W512" s="77"/>
      <c r="X512" s="77"/>
      <c r="Y512" s="77"/>
      <c r="Z512" s="77"/>
    </row>
    <row r="513">
      <c r="A513" s="77"/>
      <c r="B513" s="77"/>
      <c r="C513" s="77"/>
      <c r="D513" s="77"/>
      <c r="E513" s="77"/>
      <c r="F513" s="77"/>
      <c r="G513" s="77"/>
      <c r="H513" s="77"/>
      <c r="I513" s="77"/>
      <c r="J513" s="77"/>
      <c r="K513" s="77"/>
      <c r="L513" s="77"/>
      <c r="M513" s="77"/>
      <c r="N513" s="77"/>
      <c r="O513" s="77"/>
      <c r="P513" s="77"/>
      <c r="Q513" s="77"/>
      <c r="R513" s="77"/>
      <c r="S513" s="77"/>
      <c r="T513" s="77"/>
      <c r="U513" s="77"/>
      <c r="V513" s="77"/>
      <c r="W513" s="77"/>
      <c r="X513" s="77"/>
      <c r="Y513" s="77"/>
      <c r="Z513" s="77"/>
    </row>
    <row r="514">
      <c r="A514" s="77"/>
      <c r="B514" s="77"/>
      <c r="C514" s="77"/>
      <c r="D514" s="77"/>
      <c r="E514" s="77"/>
      <c r="F514" s="77"/>
      <c r="G514" s="77"/>
      <c r="H514" s="77"/>
      <c r="I514" s="77"/>
      <c r="J514" s="77"/>
      <c r="K514" s="77"/>
      <c r="L514" s="77"/>
      <c r="M514" s="77"/>
      <c r="N514" s="77"/>
      <c r="O514" s="77"/>
      <c r="P514" s="77"/>
      <c r="Q514" s="77"/>
      <c r="R514" s="77"/>
      <c r="S514" s="77"/>
      <c r="T514" s="77"/>
      <c r="U514" s="77"/>
      <c r="V514" s="77"/>
      <c r="W514" s="77"/>
      <c r="X514" s="77"/>
      <c r="Y514" s="77"/>
      <c r="Z514" s="77"/>
    </row>
    <row r="515">
      <c r="A515" s="77"/>
      <c r="B515" s="77"/>
      <c r="C515" s="77"/>
      <c r="D515" s="77"/>
      <c r="E515" s="77"/>
      <c r="F515" s="77"/>
      <c r="G515" s="77"/>
      <c r="H515" s="77"/>
      <c r="I515" s="77"/>
      <c r="J515" s="77"/>
      <c r="K515" s="77"/>
      <c r="L515" s="77"/>
      <c r="M515" s="77"/>
      <c r="N515" s="77"/>
      <c r="O515" s="77"/>
      <c r="P515" s="77"/>
      <c r="Q515" s="77"/>
      <c r="R515" s="77"/>
      <c r="S515" s="77"/>
      <c r="T515" s="77"/>
      <c r="U515" s="77"/>
      <c r="V515" s="77"/>
      <c r="W515" s="77"/>
      <c r="X515" s="77"/>
      <c r="Y515" s="77"/>
      <c r="Z515" s="77"/>
    </row>
    <row r="516">
      <c r="A516" s="77"/>
      <c r="B516" s="77"/>
      <c r="C516" s="77"/>
      <c r="D516" s="77"/>
      <c r="E516" s="77"/>
      <c r="F516" s="77"/>
      <c r="G516" s="77"/>
      <c r="H516" s="77"/>
      <c r="I516" s="77"/>
      <c r="J516" s="77"/>
      <c r="K516" s="77"/>
      <c r="L516" s="77"/>
      <c r="M516" s="77"/>
      <c r="N516" s="77"/>
      <c r="O516" s="77"/>
      <c r="P516" s="77"/>
      <c r="Q516" s="77"/>
      <c r="R516" s="77"/>
      <c r="S516" s="77"/>
      <c r="T516" s="77"/>
      <c r="U516" s="77"/>
      <c r="V516" s="77"/>
      <c r="W516" s="77"/>
      <c r="X516" s="77"/>
      <c r="Y516" s="77"/>
      <c r="Z516" s="77"/>
    </row>
    <row r="517">
      <c r="A517" s="77"/>
      <c r="B517" s="77"/>
      <c r="C517" s="77"/>
      <c r="D517" s="77"/>
      <c r="E517" s="77"/>
      <c r="F517" s="77"/>
      <c r="G517" s="77"/>
      <c r="H517" s="77"/>
      <c r="I517" s="77"/>
      <c r="J517" s="77"/>
      <c r="K517" s="77"/>
      <c r="L517" s="77"/>
      <c r="M517" s="77"/>
      <c r="N517" s="77"/>
      <c r="O517" s="77"/>
      <c r="P517" s="77"/>
      <c r="Q517" s="77"/>
      <c r="R517" s="77"/>
      <c r="S517" s="77"/>
      <c r="T517" s="77"/>
      <c r="U517" s="77"/>
      <c r="V517" s="77"/>
      <c r="W517" s="77"/>
      <c r="X517" s="77"/>
      <c r="Y517" s="77"/>
      <c r="Z517" s="77"/>
    </row>
    <row r="518">
      <c r="A518" s="77"/>
      <c r="B518" s="77"/>
      <c r="C518" s="77"/>
      <c r="D518" s="77"/>
      <c r="E518" s="77"/>
      <c r="F518" s="77"/>
      <c r="G518" s="77"/>
      <c r="H518" s="77"/>
      <c r="I518" s="77"/>
      <c r="J518" s="77"/>
      <c r="K518" s="77"/>
      <c r="L518" s="77"/>
      <c r="M518" s="77"/>
      <c r="N518" s="77"/>
      <c r="O518" s="77"/>
      <c r="P518" s="77"/>
      <c r="Q518" s="77"/>
      <c r="R518" s="77"/>
      <c r="S518" s="77"/>
      <c r="T518" s="77"/>
      <c r="U518" s="77"/>
      <c r="V518" s="77"/>
      <c r="W518" s="77"/>
      <c r="X518" s="77"/>
      <c r="Y518" s="77"/>
      <c r="Z518" s="77"/>
    </row>
    <row r="519">
      <c r="A519" s="77"/>
      <c r="B519" s="77"/>
      <c r="C519" s="77"/>
      <c r="D519" s="77"/>
      <c r="E519" s="77"/>
      <c r="F519" s="77"/>
      <c r="G519" s="77"/>
      <c r="H519" s="77"/>
      <c r="I519" s="77"/>
      <c r="J519" s="77"/>
      <c r="K519" s="77"/>
      <c r="L519" s="77"/>
      <c r="M519" s="77"/>
      <c r="N519" s="77"/>
      <c r="O519" s="77"/>
      <c r="P519" s="77"/>
      <c r="Q519" s="77"/>
      <c r="R519" s="77"/>
      <c r="S519" s="77"/>
      <c r="T519" s="77"/>
      <c r="U519" s="77"/>
      <c r="V519" s="77"/>
      <c r="W519" s="77"/>
      <c r="X519" s="77"/>
      <c r="Y519" s="77"/>
      <c r="Z519" s="77"/>
    </row>
    <row r="520">
      <c r="A520" s="77"/>
      <c r="B520" s="77"/>
      <c r="C520" s="77"/>
      <c r="D520" s="77"/>
      <c r="E520" s="77"/>
      <c r="F520" s="77"/>
      <c r="G520" s="77"/>
      <c r="H520" s="77"/>
      <c r="I520" s="77"/>
      <c r="J520" s="77"/>
      <c r="K520" s="77"/>
      <c r="L520" s="77"/>
      <c r="M520" s="77"/>
      <c r="N520" s="77"/>
      <c r="O520" s="77"/>
      <c r="P520" s="77"/>
      <c r="Q520" s="77"/>
      <c r="R520" s="77"/>
      <c r="S520" s="77"/>
      <c r="T520" s="77"/>
      <c r="U520" s="77"/>
      <c r="V520" s="77"/>
      <c r="W520" s="77"/>
      <c r="X520" s="77"/>
      <c r="Y520" s="77"/>
      <c r="Z520" s="77"/>
    </row>
    <row r="521">
      <c r="A521" s="77"/>
      <c r="B521" s="77"/>
      <c r="C521" s="77"/>
      <c r="D521" s="77"/>
      <c r="E521" s="77"/>
      <c r="F521" s="77"/>
      <c r="G521" s="77"/>
      <c r="H521" s="77"/>
      <c r="I521" s="77"/>
      <c r="J521" s="77"/>
      <c r="K521" s="77"/>
      <c r="L521" s="77"/>
      <c r="M521" s="77"/>
      <c r="N521" s="77"/>
      <c r="O521" s="77"/>
      <c r="P521" s="77"/>
      <c r="Q521" s="77"/>
      <c r="R521" s="77"/>
      <c r="S521" s="77"/>
      <c r="T521" s="77"/>
      <c r="U521" s="77"/>
      <c r="V521" s="77"/>
      <c r="W521" s="77"/>
      <c r="X521" s="77"/>
      <c r="Y521" s="77"/>
      <c r="Z521" s="77"/>
    </row>
    <row r="522">
      <c r="A522" s="77"/>
      <c r="B522" s="77"/>
      <c r="C522" s="77"/>
      <c r="D522" s="77"/>
      <c r="E522" s="77"/>
      <c r="F522" s="77"/>
      <c r="G522" s="77"/>
      <c r="H522" s="77"/>
      <c r="I522" s="77"/>
      <c r="J522" s="77"/>
      <c r="K522" s="77"/>
      <c r="L522" s="77"/>
      <c r="M522" s="77"/>
      <c r="N522" s="77"/>
      <c r="O522" s="77"/>
      <c r="P522" s="77"/>
      <c r="Q522" s="77"/>
      <c r="R522" s="77"/>
      <c r="S522" s="77"/>
      <c r="T522" s="77"/>
      <c r="U522" s="77"/>
      <c r="V522" s="77"/>
      <c r="W522" s="77"/>
      <c r="X522" s="77"/>
      <c r="Y522" s="77"/>
      <c r="Z522" s="77"/>
    </row>
    <row r="523">
      <c r="A523" s="77"/>
      <c r="B523" s="77"/>
      <c r="C523" s="77"/>
      <c r="D523" s="77"/>
      <c r="E523" s="77"/>
      <c r="F523" s="77"/>
      <c r="G523" s="77"/>
      <c r="H523" s="77"/>
      <c r="I523" s="77"/>
      <c r="J523" s="77"/>
      <c r="K523" s="77"/>
      <c r="L523" s="77"/>
      <c r="M523" s="77"/>
      <c r="N523" s="77"/>
      <c r="O523" s="77"/>
      <c r="P523" s="77"/>
      <c r="Q523" s="77"/>
      <c r="R523" s="77"/>
      <c r="S523" s="77"/>
      <c r="T523" s="77"/>
      <c r="U523" s="77"/>
      <c r="V523" s="77"/>
      <c r="W523" s="77"/>
      <c r="X523" s="77"/>
      <c r="Y523" s="77"/>
      <c r="Z523" s="77"/>
    </row>
    <row r="524">
      <c r="A524" s="77"/>
      <c r="B524" s="77"/>
      <c r="C524" s="77"/>
      <c r="D524" s="77"/>
      <c r="E524" s="77"/>
      <c r="F524" s="77"/>
      <c r="G524" s="77"/>
      <c r="H524" s="77"/>
      <c r="I524" s="77"/>
      <c r="J524" s="77"/>
      <c r="K524" s="77"/>
      <c r="L524" s="77"/>
      <c r="M524" s="77"/>
      <c r="N524" s="77"/>
      <c r="O524" s="77"/>
      <c r="P524" s="77"/>
      <c r="Q524" s="77"/>
      <c r="R524" s="77"/>
      <c r="S524" s="77"/>
      <c r="T524" s="77"/>
      <c r="U524" s="77"/>
      <c r="V524" s="77"/>
      <c r="W524" s="77"/>
      <c r="X524" s="77"/>
      <c r="Y524" s="77"/>
      <c r="Z524" s="77"/>
    </row>
    <row r="525">
      <c r="A525" s="77"/>
      <c r="B525" s="77"/>
      <c r="C525" s="77"/>
      <c r="D525" s="77"/>
      <c r="E525" s="77"/>
      <c r="F525" s="77"/>
      <c r="G525" s="77"/>
      <c r="H525" s="77"/>
      <c r="I525" s="77"/>
      <c r="J525" s="77"/>
      <c r="K525" s="77"/>
      <c r="L525" s="77"/>
      <c r="M525" s="77"/>
      <c r="N525" s="77"/>
      <c r="O525" s="77"/>
      <c r="P525" s="77"/>
      <c r="Q525" s="77"/>
      <c r="R525" s="77"/>
      <c r="S525" s="77"/>
      <c r="T525" s="77"/>
      <c r="U525" s="77"/>
      <c r="V525" s="77"/>
      <c r="W525" s="77"/>
      <c r="X525" s="77"/>
      <c r="Y525" s="77"/>
      <c r="Z525" s="77"/>
    </row>
    <row r="526">
      <c r="A526" s="77"/>
      <c r="B526" s="77"/>
      <c r="C526" s="77"/>
      <c r="D526" s="77"/>
      <c r="E526" s="77"/>
      <c r="F526" s="77"/>
      <c r="G526" s="77"/>
      <c r="H526" s="77"/>
      <c r="I526" s="77"/>
      <c r="J526" s="77"/>
      <c r="K526" s="77"/>
      <c r="L526" s="77"/>
      <c r="M526" s="77"/>
      <c r="N526" s="77"/>
      <c r="O526" s="77"/>
      <c r="P526" s="77"/>
      <c r="Q526" s="77"/>
      <c r="R526" s="77"/>
      <c r="S526" s="77"/>
      <c r="T526" s="77"/>
      <c r="U526" s="77"/>
      <c r="V526" s="77"/>
      <c r="W526" s="77"/>
      <c r="X526" s="77"/>
      <c r="Y526" s="77"/>
      <c r="Z526" s="77"/>
    </row>
    <row r="527">
      <c r="A527" s="77"/>
      <c r="B527" s="77"/>
      <c r="C527" s="77"/>
      <c r="D527" s="77"/>
      <c r="E527" s="77"/>
      <c r="F527" s="77"/>
      <c r="G527" s="77"/>
      <c r="H527" s="77"/>
      <c r="I527" s="77"/>
      <c r="J527" s="77"/>
      <c r="K527" s="77"/>
      <c r="L527" s="77"/>
      <c r="M527" s="77"/>
      <c r="N527" s="77"/>
      <c r="O527" s="77"/>
      <c r="P527" s="77"/>
      <c r="Q527" s="77"/>
      <c r="R527" s="77"/>
      <c r="S527" s="77"/>
      <c r="T527" s="77"/>
      <c r="U527" s="77"/>
      <c r="V527" s="77"/>
      <c r="W527" s="77"/>
      <c r="X527" s="77"/>
      <c r="Y527" s="77"/>
      <c r="Z527" s="77"/>
    </row>
    <row r="528">
      <c r="A528" s="77"/>
      <c r="B528" s="77"/>
      <c r="C528" s="77"/>
      <c r="D528" s="77"/>
      <c r="E528" s="77"/>
      <c r="F528" s="77"/>
      <c r="G528" s="77"/>
      <c r="H528" s="77"/>
      <c r="I528" s="77"/>
      <c r="J528" s="77"/>
      <c r="K528" s="77"/>
      <c r="L528" s="77"/>
      <c r="M528" s="77"/>
      <c r="N528" s="77"/>
      <c r="O528" s="77"/>
      <c r="P528" s="77"/>
      <c r="Q528" s="77"/>
      <c r="R528" s="77"/>
      <c r="S528" s="77"/>
      <c r="T528" s="77"/>
      <c r="U528" s="77"/>
      <c r="V528" s="77"/>
      <c r="W528" s="77"/>
      <c r="X528" s="77"/>
      <c r="Y528" s="77"/>
      <c r="Z528" s="77"/>
    </row>
    <row r="529">
      <c r="A529" s="77"/>
      <c r="B529" s="77"/>
      <c r="C529" s="77"/>
      <c r="D529" s="77"/>
      <c r="E529" s="77"/>
      <c r="F529" s="77"/>
      <c r="G529" s="77"/>
      <c r="H529" s="77"/>
      <c r="I529" s="77"/>
      <c r="J529" s="77"/>
      <c r="K529" s="77"/>
      <c r="L529" s="77"/>
      <c r="M529" s="77"/>
      <c r="N529" s="77"/>
      <c r="O529" s="77"/>
      <c r="P529" s="77"/>
      <c r="Q529" s="77"/>
      <c r="R529" s="77"/>
      <c r="S529" s="77"/>
      <c r="T529" s="77"/>
      <c r="U529" s="77"/>
      <c r="V529" s="77"/>
      <c r="W529" s="77"/>
      <c r="X529" s="77"/>
      <c r="Y529" s="77"/>
      <c r="Z529" s="77"/>
    </row>
    <row r="530">
      <c r="A530" s="77"/>
      <c r="B530" s="77"/>
      <c r="C530" s="77"/>
      <c r="D530" s="77"/>
      <c r="E530" s="77"/>
      <c r="F530" s="77"/>
      <c r="G530" s="77"/>
      <c r="H530" s="77"/>
      <c r="I530" s="77"/>
      <c r="J530" s="77"/>
      <c r="K530" s="77"/>
      <c r="L530" s="77"/>
      <c r="M530" s="77"/>
      <c r="N530" s="77"/>
      <c r="O530" s="77"/>
      <c r="P530" s="77"/>
      <c r="Q530" s="77"/>
      <c r="R530" s="77"/>
      <c r="S530" s="77"/>
      <c r="T530" s="77"/>
      <c r="U530" s="77"/>
      <c r="V530" s="77"/>
      <c r="W530" s="77"/>
      <c r="X530" s="77"/>
      <c r="Y530" s="77"/>
      <c r="Z530" s="77"/>
    </row>
    <row r="531">
      <c r="A531" s="77"/>
      <c r="B531" s="77"/>
      <c r="C531" s="77"/>
      <c r="D531" s="77"/>
      <c r="E531" s="77"/>
      <c r="F531" s="77"/>
      <c r="G531" s="77"/>
      <c r="H531" s="77"/>
      <c r="I531" s="77"/>
      <c r="J531" s="77"/>
      <c r="K531" s="77"/>
      <c r="L531" s="77"/>
      <c r="M531" s="77"/>
      <c r="N531" s="77"/>
      <c r="O531" s="77"/>
      <c r="P531" s="77"/>
      <c r="Q531" s="77"/>
      <c r="R531" s="77"/>
      <c r="S531" s="77"/>
      <c r="T531" s="77"/>
      <c r="U531" s="77"/>
      <c r="V531" s="77"/>
      <c r="W531" s="77"/>
      <c r="X531" s="77"/>
      <c r="Y531" s="77"/>
      <c r="Z531" s="77"/>
    </row>
    <row r="532">
      <c r="A532" s="77"/>
      <c r="B532" s="77"/>
      <c r="C532" s="77"/>
      <c r="D532" s="77"/>
      <c r="E532" s="77"/>
      <c r="F532" s="77"/>
      <c r="G532" s="77"/>
      <c r="H532" s="77"/>
      <c r="I532" s="77"/>
      <c r="J532" s="77"/>
      <c r="K532" s="77"/>
      <c r="L532" s="77"/>
      <c r="M532" s="77"/>
      <c r="N532" s="77"/>
      <c r="O532" s="77"/>
      <c r="P532" s="77"/>
      <c r="Q532" s="77"/>
      <c r="R532" s="77"/>
      <c r="S532" s="77"/>
      <c r="T532" s="77"/>
      <c r="U532" s="77"/>
      <c r="V532" s="77"/>
      <c r="W532" s="77"/>
      <c r="X532" s="77"/>
      <c r="Y532" s="77"/>
      <c r="Z532" s="77"/>
    </row>
    <row r="533">
      <c r="A533" s="77"/>
      <c r="B533" s="77"/>
      <c r="C533" s="77"/>
      <c r="D533" s="77"/>
      <c r="E533" s="77"/>
      <c r="F533" s="77"/>
      <c r="G533" s="77"/>
      <c r="H533" s="77"/>
      <c r="I533" s="77"/>
      <c r="J533" s="77"/>
      <c r="K533" s="77"/>
      <c r="L533" s="77"/>
      <c r="M533" s="77"/>
      <c r="N533" s="77"/>
      <c r="O533" s="77"/>
      <c r="P533" s="77"/>
      <c r="Q533" s="77"/>
      <c r="R533" s="77"/>
      <c r="S533" s="77"/>
      <c r="T533" s="77"/>
      <c r="U533" s="77"/>
      <c r="V533" s="77"/>
      <c r="W533" s="77"/>
      <c r="X533" s="77"/>
      <c r="Y533" s="77"/>
      <c r="Z533" s="77"/>
    </row>
    <row r="534">
      <c r="A534" s="77"/>
      <c r="B534" s="77"/>
      <c r="C534" s="77"/>
      <c r="D534" s="77"/>
      <c r="E534" s="77"/>
      <c r="F534" s="77"/>
      <c r="G534" s="77"/>
      <c r="H534" s="77"/>
      <c r="I534" s="77"/>
      <c r="J534" s="77"/>
      <c r="K534" s="77"/>
      <c r="L534" s="77"/>
      <c r="M534" s="77"/>
      <c r="N534" s="77"/>
      <c r="O534" s="77"/>
      <c r="P534" s="77"/>
      <c r="Q534" s="77"/>
      <c r="R534" s="77"/>
      <c r="S534" s="77"/>
      <c r="T534" s="77"/>
      <c r="U534" s="77"/>
      <c r="V534" s="77"/>
      <c r="W534" s="77"/>
      <c r="X534" s="77"/>
      <c r="Y534" s="77"/>
      <c r="Z534" s="77"/>
    </row>
    <row r="535">
      <c r="A535" s="77"/>
      <c r="B535" s="77"/>
      <c r="C535" s="77"/>
      <c r="D535" s="77"/>
      <c r="E535" s="77"/>
      <c r="F535" s="77"/>
      <c r="G535" s="77"/>
      <c r="H535" s="77"/>
      <c r="I535" s="77"/>
      <c r="J535" s="77"/>
      <c r="K535" s="77"/>
      <c r="L535" s="77"/>
      <c r="M535" s="77"/>
      <c r="N535" s="77"/>
      <c r="O535" s="77"/>
      <c r="P535" s="77"/>
      <c r="Q535" s="77"/>
      <c r="R535" s="77"/>
      <c r="S535" s="77"/>
      <c r="T535" s="77"/>
      <c r="U535" s="77"/>
      <c r="V535" s="77"/>
      <c r="W535" s="77"/>
      <c r="X535" s="77"/>
      <c r="Y535" s="77"/>
      <c r="Z535" s="77"/>
    </row>
    <row r="536">
      <c r="A536" s="77"/>
      <c r="B536" s="77"/>
      <c r="C536" s="77"/>
      <c r="D536" s="77"/>
      <c r="E536" s="77"/>
      <c r="F536" s="77"/>
      <c r="G536" s="77"/>
      <c r="H536" s="77"/>
      <c r="I536" s="77"/>
      <c r="J536" s="77"/>
      <c r="K536" s="77"/>
      <c r="L536" s="77"/>
      <c r="M536" s="77"/>
      <c r="N536" s="77"/>
      <c r="O536" s="77"/>
      <c r="P536" s="77"/>
      <c r="Q536" s="77"/>
      <c r="R536" s="77"/>
      <c r="S536" s="77"/>
      <c r="T536" s="77"/>
      <c r="U536" s="77"/>
      <c r="V536" s="77"/>
      <c r="W536" s="77"/>
      <c r="X536" s="77"/>
      <c r="Y536" s="77"/>
      <c r="Z536" s="77"/>
    </row>
    <row r="537">
      <c r="A537" s="77"/>
      <c r="B537" s="77"/>
      <c r="C537" s="77"/>
      <c r="D537" s="77"/>
      <c r="E537" s="77"/>
      <c r="F537" s="77"/>
      <c r="G537" s="77"/>
      <c r="H537" s="77"/>
      <c r="I537" s="77"/>
      <c r="J537" s="77"/>
      <c r="K537" s="77"/>
      <c r="L537" s="77"/>
      <c r="M537" s="77"/>
      <c r="N537" s="77"/>
      <c r="O537" s="77"/>
      <c r="P537" s="77"/>
      <c r="Q537" s="77"/>
      <c r="R537" s="77"/>
      <c r="S537" s="77"/>
      <c r="T537" s="77"/>
      <c r="U537" s="77"/>
      <c r="V537" s="77"/>
      <c r="W537" s="77"/>
      <c r="X537" s="77"/>
      <c r="Y537" s="77"/>
      <c r="Z537" s="77"/>
    </row>
    <row r="538">
      <c r="A538" s="77"/>
      <c r="B538" s="77"/>
      <c r="C538" s="77"/>
      <c r="D538" s="77"/>
      <c r="E538" s="77"/>
      <c r="F538" s="77"/>
      <c r="G538" s="77"/>
      <c r="H538" s="77"/>
      <c r="I538" s="77"/>
      <c r="J538" s="77"/>
      <c r="K538" s="77"/>
      <c r="L538" s="77"/>
      <c r="M538" s="77"/>
      <c r="N538" s="77"/>
      <c r="O538" s="77"/>
      <c r="P538" s="77"/>
      <c r="Q538" s="77"/>
      <c r="R538" s="77"/>
      <c r="S538" s="77"/>
      <c r="T538" s="77"/>
      <c r="U538" s="77"/>
      <c r="V538" s="77"/>
      <c r="W538" s="77"/>
      <c r="X538" s="77"/>
      <c r="Y538" s="77"/>
      <c r="Z538" s="77"/>
    </row>
    <row r="539">
      <c r="A539" s="77"/>
      <c r="B539" s="77"/>
      <c r="C539" s="77"/>
      <c r="D539" s="77"/>
      <c r="E539" s="77"/>
      <c r="F539" s="77"/>
      <c r="G539" s="77"/>
      <c r="H539" s="77"/>
      <c r="I539" s="77"/>
      <c r="J539" s="77"/>
      <c r="K539" s="77"/>
      <c r="L539" s="77"/>
      <c r="M539" s="77"/>
      <c r="N539" s="77"/>
      <c r="O539" s="77"/>
      <c r="P539" s="77"/>
      <c r="Q539" s="77"/>
      <c r="R539" s="77"/>
      <c r="S539" s="77"/>
      <c r="T539" s="77"/>
      <c r="U539" s="77"/>
      <c r="V539" s="77"/>
      <c r="W539" s="77"/>
      <c r="X539" s="77"/>
      <c r="Y539" s="77"/>
      <c r="Z539" s="77"/>
    </row>
    <row r="540">
      <c r="A540" s="77"/>
      <c r="B540" s="77"/>
      <c r="C540" s="77"/>
      <c r="D540" s="77"/>
      <c r="E540" s="77"/>
      <c r="F540" s="77"/>
      <c r="G540" s="77"/>
      <c r="H540" s="77"/>
      <c r="I540" s="77"/>
      <c r="J540" s="77"/>
      <c r="K540" s="77"/>
      <c r="L540" s="77"/>
      <c r="M540" s="77"/>
      <c r="N540" s="77"/>
      <c r="O540" s="77"/>
      <c r="P540" s="77"/>
      <c r="Q540" s="77"/>
      <c r="R540" s="77"/>
      <c r="S540" s="77"/>
      <c r="T540" s="77"/>
      <c r="U540" s="77"/>
      <c r="V540" s="77"/>
      <c r="W540" s="77"/>
      <c r="X540" s="77"/>
      <c r="Y540" s="77"/>
      <c r="Z540" s="77"/>
    </row>
    <row r="541">
      <c r="A541" s="77"/>
      <c r="B541" s="77"/>
      <c r="C541" s="77"/>
      <c r="D541" s="77"/>
      <c r="E541" s="77"/>
      <c r="F541" s="77"/>
      <c r="G541" s="77"/>
      <c r="H541" s="77"/>
      <c r="I541" s="77"/>
      <c r="J541" s="77"/>
      <c r="K541" s="77"/>
      <c r="L541" s="77"/>
      <c r="M541" s="77"/>
      <c r="N541" s="77"/>
      <c r="O541" s="77"/>
      <c r="P541" s="77"/>
      <c r="Q541" s="77"/>
      <c r="R541" s="77"/>
      <c r="S541" s="77"/>
      <c r="T541" s="77"/>
      <c r="U541" s="77"/>
      <c r="V541" s="77"/>
      <c r="W541" s="77"/>
      <c r="X541" s="77"/>
      <c r="Y541" s="77"/>
      <c r="Z541" s="77"/>
    </row>
    <row r="542">
      <c r="A542" s="77"/>
      <c r="B542" s="77"/>
      <c r="C542" s="77"/>
      <c r="D542" s="77"/>
      <c r="E542" s="77"/>
      <c r="F542" s="77"/>
      <c r="G542" s="77"/>
      <c r="H542" s="77"/>
      <c r="I542" s="77"/>
      <c r="J542" s="77"/>
      <c r="K542" s="77"/>
      <c r="L542" s="77"/>
      <c r="M542" s="77"/>
      <c r="N542" s="77"/>
      <c r="O542" s="77"/>
      <c r="P542" s="77"/>
      <c r="Q542" s="77"/>
      <c r="R542" s="77"/>
      <c r="S542" s="77"/>
      <c r="T542" s="77"/>
      <c r="U542" s="77"/>
      <c r="V542" s="77"/>
      <c r="W542" s="77"/>
      <c r="X542" s="77"/>
      <c r="Y542" s="77"/>
      <c r="Z542" s="77"/>
    </row>
    <row r="543">
      <c r="A543" s="77"/>
      <c r="B543" s="77"/>
      <c r="C543" s="77"/>
      <c r="D543" s="77"/>
      <c r="E543" s="77"/>
      <c r="F543" s="77"/>
      <c r="G543" s="77"/>
      <c r="H543" s="77"/>
      <c r="I543" s="77"/>
      <c r="J543" s="77"/>
      <c r="K543" s="77"/>
      <c r="L543" s="77"/>
      <c r="M543" s="77"/>
      <c r="N543" s="77"/>
      <c r="O543" s="77"/>
      <c r="P543" s="77"/>
      <c r="Q543" s="77"/>
      <c r="R543" s="77"/>
      <c r="S543" s="77"/>
      <c r="T543" s="77"/>
      <c r="U543" s="77"/>
      <c r="V543" s="77"/>
      <c r="W543" s="77"/>
      <c r="X543" s="77"/>
      <c r="Y543" s="77"/>
      <c r="Z543" s="77"/>
    </row>
    <row r="544">
      <c r="A544" s="77"/>
      <c r="B544" s="77"/>
      <c r="C544" s="77"/>
      <c r="D544" s="77"/>
      <c r="E544" s="77"/>
      <c r="F544" s="77"/>
      <c r="G544" s="77"/>
      <c r="H544" s="77"/>
      <c r="I544" s="77"/>
      <c r="J544" s="77"/>
      <c r="K544" s="77"/>
      <c r="L544" s="77"/>
      <c r="M544" s="77"/>
      <c r="N544" s="77"/>
      <c r="O544" s="77"/>
      <c r="P544" s="77"/>
      <c r="Q544" s="77"/>
      <c r="R544" s="77"/>
      <c r="S544" s="77"/>
      <c r="T544" s="77"/>
      <c r="U544" s="77"/>
      <c r="V544" s="77"/>
      <c r="W544" s="77"/>
      <c r="X544" s="77"/>
      <c r="Y544" s="77"/>
      <c r="Z544" s="77"/>
    </row>
    <row r="545">
      <c r="A545" s="77"/>
      <c r="B545" s="77"/>
      <c r="C545" s="77"/>
      <c r="D545" s="77"/>
      <c r="E545" s="77"/>
      <c r="F545" s="77"/>
      <c r="G545" s="77"/>
      <c r="H545" s="77"/>
      <c r="I545" s="77"/>
      <c r="J545" s="77"/>
      <c r="K545" s="77"/>
      <c r="L545" s="77"/>
      <c r="M545" s="77"/>
      <c r="N545" s="77"/>
      <c r="O545" s="77"/>
      <c r="P545" s="77"/>
      <c r="Q545" s="77"/>
      <c r="R545" s="77"/>
      <c r="S545" s="77"/>
      <c r="T545" s="77"/>
      <c r="U545" s="77"/>
      <c r="V545" s="77"/>
      <c r="W545" s="77"/>
      <c r="X545" s="77"/>
      <c r="Y545" s="77"/>
      <c r="Z545" s="77"/>
    </row>
    <row r="546">
      <c r="A546" s="77"/>
      <c r="B546" s="77"/>
      <c r="C546" s="77"/>
      <c r="D546" s="77"/>
      <c r="E546" s="77"/>
      <c r="F546" s="77"/>
      <c r="G546" s="77"/>
      <c r="H546" s="77"/>
      <c r="I546" s="77"/>
      <c r="J546" s="77"/>
      <c r="K546" s="77"/>
      <c r="L546" s="77"/>
      <c r="M546" s="77"/>
      <c r="N546" s="77"/>
      <c r="O546" s="77"/>
      <c r="P546" s="77"/>
      <c r="Q546" s="77"/>
      <c r="R546" s="77"/>
      <c r="S546" s="77"/>
      <c r="T546" s="77"/>
      <c r="U546" s="77"/>
      <c r="V546" s="77"/>
      <c r="W546" s="77"/>
      <c r="X546" s="77"/>
      <c r="Y546" s="77"/>
      <c r="Z546" s="77"/>
    </row>
    <row r="547">
      <c r="A547" s="77"/>
      <c r="B547" s="77"/>
      <c r="C547" s="77"/>
      <c r="D547" s="77"/>
      <c r="E547" s="77"/>
      <c r="F547" s="77"/>
      <c r="G547" s="77"/>
      <c r="H547" s="77"/>
      <c r="I547" s="77"/>
      <c r="J547" s="77"/>
      <c r="K547" s="77"/>
      <c r="L547" s="77"/>
      <c r="M547" s="77"/>
      <c r="N547" s="77"/>
      <c r="O547" s="77"/>
      <c r="P547" s="77"/>
      <c r="Q547" s="77"/>
      <c r="R547" s="77"/>
      <c r="S547" s="77"/>
      <c r="T547" s="77"/>
      <c r="U547" s="77"/>
      <c r="V547" s="77"/>
      <c r="W547" s="77"/>
      <c r="X547" s="77"/>
      <c r="Y547" s="77"/>
      <c r="Z547" s="77"/>
    </row>
    <row r="548">
      <c r="A548" s="77"/>
      <c r="B548" s="77"/>
      <c r="C548" s="77"/>
      <c r="D548" s="77"/>
      <c r="E548" s="77"/>
      <c r="F548" s="77"/>
      <c r="G548" s="77"/>
      <c r="H548" s="77"/>
      <c r="I548" s="77"/>
      <c r="J548" s="77"/>
      <c r="K548" s="77"/>
      <c r="L548" s="77"/>
      <c r="M548" s="77"/>
      <c r="N548" s="77"/>
      <c r="O548" s="77"/>
      <c r="P548" s="77"/>
      <c r="Q548" s="77"/>
      <c r="R548" s="77"/>
      <c r="S548" s="77"/>
      <c r="T548" s="77"/>
      <c r="U548" s="77"/>
      <c r="V548" s="77"/>
      <c r="W548" s="77"/>
      <c r="X548" s="77"/>
      <c r="Y548" s="77"/>
      <c r="Z548" s="77"/>
    </row>
    <row r="549">
      <c r="A549" s="77"/>
      <c r="B549" s="77"/>
      <c r="C549" s="77"/>
      <c r="D549" s="77"/>
      <c r="E549" s="77"/>
      <c r="F549" s="77"/>
      <c r="G549" s="77"/>
      <c r="H549" s="77"/>
      <c r="I549" s="77"/>
      <c r="J549" s="77"/>
      <c r="K549" s="77"/>
      <c r="L549" s="77"/>
      <c r="M549" s="77"/>
      <c r="N549" s="77"/>
      <c r="O549" s="77"/>
      <c r="P549" s="77"/>
      <c r="Q549" s="77"/>
      <c r="R549" s="77"/>
      <c r="S549" s="77"/>
      <c r="T549" s="77"/>
      <c r="U549" s="77"/>
      <c r="V549" s="77"/>
      <c r="W549" s="77"/>
      <c r="X549" s="77"/>
      <c r="Y549" s="77"/>
      <c r="Z549" s="77"/>
    </row>
    <row r="550">
      <c r="A550" s="77"/>
      <c r="B550" s="77"/>
      <c r="C550" s="77"/>
      <c r="D550" s="77"/>
      <c r="E550" s="77"/>
      <c r="F550" s="77"/>
      <c r="G550" s="77"/>
      <c r="H550" s="77"/>
      <c r="I550" s="77"/>
      <c r="J550" s="77"/>
      <c r="K550" s="77"/>
      <c r="L550" s="77"/>
      <c r="M550" s="77"/>
      <c r="N550" s="77"/>
      <c r="O550" s="77"/>
      <c r="P550" s="77"/>
      <c r="Q550" s="77"/>
      <c r="R550" s="77"/>
      <c r="S550" s="77"/>
      <c r="T550" s="77"/>
      <c r="U550" s="77"/>
      <c r="V550" s="77"/>
      <c r="W550" s="77"/>
      <c r="X550" s="77"/>
      <c r="Y550" s="77"/>
      <c r="Z550" s="77"/>
    </row>
    <row r="551">
      <c r="A551" s="77"/>
      <c r="B551" s="77"/>
      <c r="C551" s="77"/>
      <c r="D551" s="77"/>
      <c r="E551" s="77"/>
      <c r="F551" s="77"/>
      <c r="G551" s="77"/>
      <c r="H551" s="77"/>
      <c r="I551" s="77"/>
      <c r="J551" s="77"/>
      <c r="K551" s="77"/>
      <c r="L551" s="77"/>
      <c r="M551" s="77"/>
      <c r="N551" s="77"/>
      <c r="O551" s="77"/>
      <c r="P551" s="77"/>
      <c r="Q551" s="77"/>
      <c r="R551" s="77"/>
      <c r="S551" s="77"/>
      <c r="T551" s="77"/>
      <c r="U551" s="77"/>
      <c r="V551" s="77"/>
      <c r="W551" s="77"/>
      <c r="X551" s="77"/>
      <c r="Y551" s="77"/>
      <c r="Z551" s="77"/>
    </row>
    <row r="552">
      <c r="A552" s="77"/>
      <c r="B552" s="77"/>
      <c r="C552" s="77"/>
      <c r="D552" s="77"/>
      <c r="E552" s="77"/>
      <c r="F552" s="77"/>
      <c r="G552" s="77"/>
      <c r="H552" s="77"/>
      <c r="I552" s="77"/>
      <c r="J552" s="77"/>
      <c r="K552" s="77"/>
      <c r="L552" s="77"/>
      <c r="M552" s="77"/>
      <c r="N552" s="77"/>
      <c r="O552" s="77"/>
      <c r="P552" s="77"/>
      <c r="Q552" s="77"/>
      <c r="R552" s="77"/>
      <c r="S552" s="77"/>
      <c r="T552" s="77"/>
      <c r="U552" s="77"/>
      <c r="V552" s="77"/>
      <c r="W552" s="77"/>
      <c r="X552" s="77"/>
      <c r="Y552" s="77"/>
      <c r="Z552" s="77"/>
    </row>
    <row r="553">
      <c r="A553" s="77"/>
      <c r="B553" s="77"/>
      <c r="C553" s="77"/>
      <c r="D553" s="77"/>
      <c r="E553" s="77"/>
      <c r="F553" s="77"/>
      <c r="G553" s="77"/>
      <c r="H553" s="77"/>
      <c r="I553" s="77"/>
      <c r="J553" s="77"/>
      <c r="K553" s="77"/>
      <c r="L553" s="77"/>
      <c r="M553" s="77"/>
      <c r="N553" s="77"/>
      <c r="O553" s="77"/>
      <c r="P553" s="77"/>
      <c r="Q553" s="77"/>
      <c r="R553" s="77"/>
      <c r="S553" s="77"/>
      <c r="T553" s="77"/>
      <c r="U553" s="77"/>
      <c r="V553" s="77"/>
      <c r="W553" s="77"/>
      <c r="X553" s="77"/>
      <c r="Y553" s="77"/>
      <c r="Z553" s="77"/>
    </row>
    <row r="554">
      <c r="A554" s="77"/>
      <c r="B554" s="77"/>
      <c r="C554" s="77"/>
      <c r="D554" s="77"/>
      <c r="E554" s="77"/>
      <c r="F554" s="77"/>
      <c r="G554" s="77"/>
      <c r="H554" s="77"/>
      <c r="I554" s="77"/>
      <c r="J554" s="77"/>
      <c r="K554" s="77"/>
      <c r="L554" s="77"/>
      <c r="M554" s="77"/>
      <c r="N554" s="77"/>
      <c r="O554" s="77"/>
      <c r="P554" s="77"/>
      <c r="Q554" s="77"/>
      <c r="R554" s="77"/>
      <c r="S554" s="77"/>
      <c r="T554" s="77"/>
      <c r="U554" s="77"/>
      <c r="V554" s="77"/>
      <c r="W554" s="77"/>
      <c r="X554" s="77"/>
      <c r="Y554" s="77"/>
      <c r="Z554" s="77"/>
    </row>
    <row r="555">
      <c r="A555" s="77"/>
      <c r="B555" s="77"/>
      <c r="C555" s="77"/>
      <c r="D555" s="77"/>
      <c r="E555" s="77"/>
      <c r="F555" s="77"/>
      <c r="G555" s="77"/>
      <c r="H555" s="77"/>
      <c r="I555" s="77"/>
      <c r="J555" s="77"/>
      <c r="K555" s="77"/>
      <c r="L555" s="77"/>
      <c r="M555" s="77"/>
      <c r="N555" s="77"/>
      <c r="O555" s="77"/>
      <c r="P555" s="77"/>
      <c r="Q555" s="77"/>
      <c r="R555" s="77"/>
      <c r="S555" s="77"/>
      <c r="T555" s="77"/>
      <c r="U555" s="77"/>
      <c r="V555" s="77"/>
      <c r="W555" s="77"/>
      <c r="X555" s="77"/>
      <c r="Y555" s="77"/>
      <c r="Z555" s="77"/>
    </row>
    <row r="556">
      <c r="A556" s="77"/>
      <c r="B556" s="77"/>
      <c r="C556" s="77"/>
      <c r="D556" s="77"/>
      <c r="E556" s="77"/>
      <c r="F556" s="77"/>
      <c r="G556" s="77"/>
      <c r="H556" s="77"/>
      <c r="I556" s="77"/>
      <c r="J556" s="77"/>
      <c r="K556" s="77"/>
      <c r="L556" s="77"/>
      <c r="M556" s="77"/>
      <c r="N556" s="77"/>
      <c r="O556" s="77"/>
      <c r="P556" s="77"/>
      <c r="Q556" s="77"/>
      <c r="R556" s="77"/>
      <c r="S556" s="77"/>
      <c r="T556" s="77"/>
      <c r="U556" s="77"/>
      <c r="V556" s="77"/>
      <c r="W556" s="77"/>
      <c r="X556" s="77"/>
      <c r="Y556" s="77"/>
      <c r="Z556" s="77"/>
    </row>
    <row r="557">
      <c r="A557" s="77"/>
      <c r="B557" s="77"/>
      <c r="C557" s="77"/>
      <c r="D557" s="77"/>
      <c r="E557" s="77"/>
      <c r="F557" s="77"/>
      <c r="G557" s="77"/>
      <c r="H557" s="77"/>
      <c r="I557" s="77"/>
      <c r="J557" s="77"/>
      <c r="K557" s="77"/>
      <c r="L557" s="77"/>
      <c r="M557" s="77"/>
      <c r="N557" s="77"/>
      <c r="O557" s="77"/>
      <c r="P557" s="77"/>
      <c r="Q557" s="77"/>
      <c r="R557" s="77"/>
      <c r="S557" s="77"/>
      <c r="T557" s="77"/>
      <c r="U557" s="77"/>
      <c r="V557" s="77"/>
      <c r="W557" s="77"/>
      <c r="X557" s="77"/>
      <c r="Y557" s="77"/>
      <c r="Z557" s="77"/>
    </row>
    <row r="558">
      <c r="A558" s="77"/>
      <c r="B558" s="77"/>
      <c r="C558" s="77"/>
      <c r="D558" s="77"/>
      <c r="E558" s="77"/>
      <c r="F558" s="77"/>
      <c r="G558" s="77"/>
      <c r="H558" s="77"/>
      <c r="I558" s="77"/>
      <c r="J558" s="77"/>
      <c r="K558" s="77"/>
      <c r="L558" s="77"/>
      <c r="M558" s="77"/>
      <c r="N558" s="77"/>
      <c r="O558" s="77"/>
      <c r="P558" s="77"/>
      <c r="Q558" s="77"/>
      <c r="R558" s="77"/>
      <c r="S558" s="77"/>
      <c r="T558" s="77"/>
      <c r="U558" s="77"/>
      <c r="V558" s="77"/>
      <c r="W558" s="77"/>
      <c r="X558" s="77"/>
      <c r="Y558" s="77"/>
      <c r="Z558" s="77"/>
    </row>
    <row r="559">
      <c r="A559" s="77"/>
      <c r="B559" s="77"/>
      <c r="C559" s="77"/>
      <c r="D559" s="77"/>
      <c r="E559" s="77"/>
      <c r="F559" s="77"/>
      <c r="G559" s="77"/>
      <c r="H559" s="77"/>
      <c r="I559" s="77"/>
      <c r="J559" s="77"/>
      <c r="K559" s="77"/>
      <c r="L559" s="77"/>
      <c r="M559" s="77"/>
      <c r="N559" s="77"/>
      <c r="O559" s="77"/>
      <c r="P559" s="77"/>
      <c r="Q559" s="77"/>
      <c r="R559" s="77"/>
      <c r="S559" s="77"/>
      <c r="T559" s="77"/>
      <c r="U559" s="77"/>
      <c r="V559" s="77"/>
      <c r="W559" s="77"/>
      <c r="X559" s="77"/>
      <c r="Y559" s="77"/>
      <c r="Z559" s="77"/>
    </row>
    <row r="560">
      <c r="A560" s="77"/>
      <c r="B560" s="77"/>
      <c r="C560" s="77"/>
      <c r="D560" s="77"/>
      <c r="E560" s="77"/>
      <c r="F560" s="77"/>
      <c r="G560" s="77"/>
      <c r="H560" s="77"/>
      <c r="I560" s="77"/>
      <c r="J560" s="77"/>
      <c r="K560" s="77"/>
      <c r="L560" s="77"/>
      <c r="M560" s="77"/>
      <c r="N560" s="77"/>
      <c r="O560" s="77"/>
      <c r="P560" s="77"/>
      <c r="Q560" s="77"/>
      <c r="R560" s="77"/>
      <c r="S560" s="77"/>
      <c r="T560" s="77"/>
      <c r="U560" s="77"/>
      <c r="V560" s="77"/>
      <c r="W560" s="77"/>
      <c r="X560" s="77"/>
      <c r="Y560" s="77"/>
      <c r="Z560" s="77"/>
    </row>
    <row r="561">
      <c r="A561" s="77"/>
      <c r="B561" s="77"/>
      <c r="C561" s="77"/>
      <c r="D561" s="77"/>
      <c r="E561" s="77"/>
      <c r="F561" s="77"/>
      <c r="G561" s="77"/>
      <c r="H561" s="77"/>
      <c r="I561" s="77"/>
      <c r="J561" s="77"/>
      <c r="K561" s="77"/>
      <c r="L561" s="77"/>
      <c r="M561" s="77"/>
      <c r="N561" s="77"/>
      <c r="O561" s="77"/>
      <c r="P561" s="77"/>
      <c r="Q561" s="77"/>
      <c r="R561" s="77"/>
      <c r="S561" s="77"/>
      <c r="T561" s="77"/>
      <c r="U561" s="77"/>
      <c r="V561" s="77"/>
      <c r="W561" s="77"/>
      <c r="X561" s="77"/>
      <c r="Y561" s="77"/>
      <c r="Z561" s="77"/>
    </row>
    <row r="562">
      <c r="A562" s="77"/>
      <c r="B562" s="77"/>
      <c r="C562" s="77"/>
      <c r="D562" s="77"/>
      <c r="E562" s="77"/>
      <c r="F562" s="77"/>
      <c r="G562" s="77"/>
      <c r="H562" s="77"/>
      <c r="I562" s="77"/>
      <c r="J562" s="77"/>
      <c r="K562" s="77"/>
      <c r="L562" s="77"/>
      <c r="M562" s="77"/>
      <c r="N562" s="77"/>
      <c r="O562" s="77"/>
      <c r="P562" s="77"/>
      <c r="Q562" s="77"/>
      <c r="R562" s="77"/>
      <c r="S562" s="77"/>
      <c r="T562" s="77"/>
      <c r="U562" s="77"/>
      <c r="V562" s="77"/>
      <c r="W562" s="77"/>
      <c r="X562" s="77"/>
      <c r="Y562" s="77"/>
      <c r="Z562" s="77"/>
    </row>
    <row r="563">
      <c r="A563" s="77"/>
      <c r="B563" s="77"/>
      <c r="C563" s="77"/>
      <c r="D563" s="77"/>
      <c r="E563" s="77"/>
      <c r="F563" s="77"/>
      <c r="G563" s="77"/>
      <c r="H563" s="77"/>
      <c r="I563" s="77"/>
      <c r="J563" s="77"/>
      <c r="K563" s="77"/>
      <c r="L563" s="77"/>
      <c r="M563" s="77"/>
      <c r="N563" s="77"/>
      <c r="O563" s="77"/>
      <c r="P563" s="77"/>
      <c r="Q563" s="77"/>
      <c r="R563" s="77"/>
      <c r="S563" s="77"/>
      <c r="T563" s="77"/>
      <c r="U563" s="77"/>
      <c r="V563" s="77"/>
      <c r="W563" s="77"/>
      <c r="X563" s="77"/>
      <c r="Y563" s="77"/>
      <c r="Z563" s="77"/>
    </row>
    <row r="564">
      <c r="A564" s="77"/>
      <c r="B564" s="77"/>
      <c r="C564" s="77"/>
      <c r="D564" s="77"/>
      <c r="E564" s="77"/>
      <c r="F564" s="77"/>
      <c r="G564" s="77"/>
      <c r="H564" s="77"/>
      <c r="I564" s="77"/>
      <c r="J564" s="77"/>
      <c r="K564" s="77"/>
      <c r="L564" s="77"/>
      <c r="M564" s="77"/>
      <c r="N564" s="77"/>
      <c r="O564" s="77"/>
      <c r="P564" s="77"/>
      <c r="Q564" s="77"/>
      <c r="R564" s="77"/>
      <c r="S564" s="77"/>
      <c r="T564" s="77"/>
      <c r="U564" s="77"/>
      <c r="V564" s="77"/>
      <c r="W564" s="77"/>
      <c r="X564" s="77"/>
      <c r="Y564" s="77"/>
      <c r="Z564" s="77"/>
    </row>
    <row r="565">
      <c r="A565" s="77"/>
      <c r="B565" s="77"/>
      <c r="C565" s="77"/>
      <c r="D565" s="77"/>
      <c r="E565" s="77"/>
      <c r="F565" s="77"/>
      <c r="G565" s="77"/>
      <c r="H565" s="77"/>
      <c r="I565" s="77"/>
      <c r="J565" s="77"/>
      <c r="K565" s="77"/>
      <c r="L565" s="77"/>
      <c r="M565" s="77"/>
      <c r="N565" s="77"/>
      <c r="O565" s="77"/>
      <c r="P565" s="77"/>
      <c r="Q565" s="77"/>
      <c r="R565" s="77"/>
      <c r="S565" s="77"/>
      <c r="T565" s="77"/>
      <c r="U565" s="77"/>
      <c r="V565" s="77"/>
      <c r="W565" s="77"/>
      <c r="X565" s="77"/>
      <c r="Y565" s="77"/>
      <c r="Z565" s="77"/>
    </row>
    <row r="566">
      <c r="A566" s="77"/>
      <c r="B566" s="77"/>
      <c r="C566" s="77"/>
      <c r="D566" s="77"/>
      <c r="E566" s="77"/>
      <c r="F566" s="77"/>
      <c r="G566" s="77"/>
      <c r="H566" s="77"/>
      <c r="I566" s="77"/>
      <c r="J566" s="77"/>
      <c r="K566" s="77"/>
      <c r="L566" s="77"/>
      <c r="M566" s="77"/>
      <c r="N566" s="77"/>
      <c r="O566" s="77"/>
      <c r="P566" s="77"/>
      <c r="Q566" s="77"/>
      <c r="R566" s="77"/>
      <c r="S566" s="77"/>
      <c r="T566" s="77"/>
      <c r="U566" s="77"/>
      <c r="V566" s="77"/>
      <c r="W566" s="77"/>
      <c r="X566" s="77"/>
      <c r="Y566" s="77"/>
      <c r="Z566" s="77"/>
    </row>
    <row r="567">
      <c r="A567" s="77"/>
      <c r="B567" s="77"/>
      <c r="C567" s="77"/>
      <c r="D567" s="77"/>
      <c r="E567" s="77"/>
      <c r="F567" s="77"/>
      <c r="G567" s="77"/>
      <c r="H567" s="77"/>
      <c r="I567" s="77"/>
      <c r="J567" s="77"/>
      <c r="K567" s="77"/>
      <c r="L567" s="77"/>
      <c r="M567" s="77"/>
      <c r="N567" s="77"/>
      <c r="O567" s="77"/>
      <c r="P567" s="77"/>
      <c r="Q567" s="77"/>
      <c r="R567" s="77"/>
      <c r="S567" s="77"/>
      <c r="T567" s="77"/>
      <c r="U567" s="77"/>
      <c r="V567" s="77"/>
      <c r="W567" s="77"/>
      <c r="X567" s="77"/>
      <c r="Y567" s="77"/>
      <c r="Z567" s="77"/>
    </row>
    <row r="568">
      <c r="A568" s="77"/>
      <c r="B568" s="77"/>
      <c r="C568" s="77"/>
      <c r="D568" s="77"/>
      <c r="E568" s="77"/>
      <c r="F568" s="77"/>
      <c r="G568" s="77"/>
      <c r="H568" s="77"/>
      <c r="I568" s="77"/>
      <c r="J568" s="77"/>
      <c r="K568" s="77"/>
      <c r="L568" s="77"/>
      <c r="M568" s="77"/>
      <c r="N568" s="77"/>
      <c r="O568" s="77"/>
      <c r="P568" s="77"/>
      <c r="Q568" s="77"/>
      <c r="R568" s="77"/>
      <c r="S568" s="77"/>
      <c r="T568" s="77"/>
      <c r="U568" s="77"/>
      <c r="V568" s="77"/>
      <c r="W568" s="77"/>
      <c r="X568" s="77"/>
      <c r="Y568" s="77"/>
      <c r="Z568" s="77"/>
    </row>
    <row r="569">
      <c r="A569" s="77"/>
      <c r="B569" s="77"/>
      <c r="C569" s="77"/>
      <c r="D569" s="77"/>
      <c r="E569" s="77"/>
      <c r="F569" s="77"/>
      <c r="G569" s="77"/>
      <c r="H569" s="77"/>
      <c r="I569" s="77"/>
      <c r="J569" s="77"/>
      <c r="K569" s="77"/>
      <c r="L569" s="77"/>
      <c r="M569" s="77"/>
      <c r="N569" s="77"/>
      <c r="O569" s="77"/>
      <c r="P569" s="77"/>
      <c r="Q569" s="77"/>
      <c r="R569" s="77"/>
      <c r="S569" s="77"/>
      <c r="T569" s="77"/>
      <c r="U569" s="77"/>
      <c r="V569" s="77"/>
      <c r="W569" s="77"/>
      <c r="X569" s="77"/>
      <c r="Y569" s="77"/>
      <c r="Z569" s="77"/>
    </row>
    <row r="570">
      <c r="A570" s="77"/>
      <c r="B570" s="77"/>
      <c r="C570" s="77"/>
      <c r="D570" s="77"/>
      <c r="E570" s="77"/>
      <c r="F570" s="77"/>
      <c r="G570" s="77"/>
      <c r="H570" s="77"/>
      <c r="I570" s="77"/>
      <c r="J570" s="77"/>
      <c r="K570" s="77"/>
      <c r="L570" s="77"/>
      <c r="M570" s="77"/>
      <c r="N570" s="77"/>
      <c r="O570" s="77"/>
      <c r="P570" s="77"/>
      <c r="Q570" s="77"/>
      <c r="R570" s="77"/>
      <c r="S570" s="77"/>
      <c r="T570" s="77"/>
      <c r="U570" s="77"/>
      <c r="V570" s="77"/>
      <c r="W570" s="77"/>
      <c r="X570" s="77"/>
      <c r="Y570" s="77"/>
      <c r="Z570" s="77"/>
    </row>
    <row r="571">
      <c r="A571" s="77"/>
      <c r="B571" s="77"/>
      <c r="C571" s="77"/>
      <c r="D571" s="77"/>
      <c r="E571" s="77"/>
      <c r="F571" s="77"/>
      <c r="G571" s="77"/>
      <c r="H571" s="77"/>
      <c r="I571" s="77"/>
      <c r="J571" s="77"/>
      <c r="K571" s="77"/>
      <c r="L571" s="77"/>
      <c r="M571" s="77"/>
      <c r="N571" s="77"/>
      <c r="O571" s="77"/>
      <c r="P571" s="77"/>
      <c r="Q571" s="77"/>
      <c r="R571" s="77"/>
      <c r="S571" s="77"/>
      <c r="T571" s="77"/>
      <c r="U571" s="77"/>
      <c r="V571" s="77"/>
      <c r="W571" s="77"/>
      <c r="X571" s="77"/>
      <c r="Y571" s="77"/>
      <c r="Z571" s="77"/>
    </row>
    <row r="572">
      <c r="A572" s="77"/>
      <c r="B572" s="77"/>
      <c r="C572" s="77"/>
      <c r="D572" s="77"/>
      <c r="E572" s="77"/>
      <c r="F572" s="77"/>
      <c r="G572" s="77"/>
      <c r="H572" s="77"/>
      <c r="I572" s="77"/>
      <c r="J572" s="77"/>
      <c r="K572" s="77"/>
      <c r="L572" s="77"/>
      <c r="M572" s="77"/>
      <c r="N572" s="77"/>
      <c r="O572" s="77"/>
      <c r="P572" s="77"/>
      <c r="Q572" s="77"/>
      <c r="R572" s="77"/>
      <c r="S572" s="77"/>
      <c r="T572" s="77"/>
      <c r="U572" s="77"/>
      <c r="V572" s="77"/>
      <c r="W572" s="77"/>
      <c r="X572" s="77"/>
      <c r="Y572" s="77"/>
      <c r="Z572" s="77"/>
    </row>
    <row r="573">
      <c r="A573" s="77"/>
      <c r="B573" s="77"/>
      <c r="C573" s="77"/>
      <c r="D573" s="77"/>
      <c r="E573" s="77"/>
      <c r="F573" s="77"/>
      <c r="G573" s="77"/>
      <c r="H573" s="77"/>
      <c r="I573" s="77"/>
      <c r="J573" s="77"/>
      <c r="K573" s="77"/>
      <c r="L573" s="77"/>
      <c r="M573" s="77"/>
      <c r="N573" s="77"/>
      <c r="O573" s="77"/>
      <c r="P573" s="77"/>
      <c r="Q573" s="77"/>
      <c r="R573" s="77"/>
      <c r="S573" s="77"/>
      <c r="T573" s="77"/>
      <c r="U573" s="77"/>
      <c r="V573" s="77"/>
      <c r="W573" s="77"/>
      <c r="X573" s="77"/>
      <c r="Y573" s="77"/>
      <c r="Z573" s="77"/>
    </row>
    <row r="574">
      <c r="A574" s="77"/>
      <c r="B574" s="77"/>
      <c r="C574" s="77"/>
      <c r="D574" s="77"/>
      <c r="E574" s="77"/>
      <c r="F574" s="77"/>
      <c r="G574" s="77"/>
      <c r="H574" s="77"/>
      <c r="I574" s="77"/>
      <c r="J574" s="77"/>
      <c r="K574" s="77"/>
      <c r="L574" s="77"/>
      <c r="M574" s="77"/>
      <c r="N574" s="77"/>
      <c r="O574" s="77"/>
      <c r="P574" s="77"/>
      <c r="Q574" s="77"/>
      <c r="R574" s="77"/>
      <c r="S574" s="77"/>
      <c r="T574" s="77"/>
      <c r="U574" s="77"/>
      <c r="V574" s="77"/>
      <c r="W574" s="77"/>
      <c r="X574" s="77"/>
      <c r="Y574" s="77"/>
      <c r="Z574" s="77"/>
    </row>
    <row r="575">
      <c r="A575" s="77"/>
      <c r="B575" s="77"/>
      <c r="C575" s="77"/>
      <c r="D575" s="77"/>
      <c r="E575" s="77"/>
      <c r="F575" s="77"/>
      <c r="G575" s="77"/>
      <c r="H575" s="77"/>
      <c r="I575" s="77"/>
      <c r="J575" s="77"/>
      <c r="K575" s="77"/>
      <c r="L575" s="77"/>
      <c r="M575" s="77"/>
      <c r="N575" s="77"/>
      <c r="O575" s="77"/>
      <c r="P575" s="77"/>
      <c r="Q575" s="77"/>
      <c r="R575" s="77"/>
      <c r="S575" s="77"/>
      <c r="T575" s="77"/>
      <c r="U575" s="77"/>
      <c r="V575" s="77"/>
      <c r="W575" s="77"/>
      <c r="X575" s="77"/>
      <c r="Y575" s="77"/>
      <c r="Z575" s="77"/>
    </row>
    <row r="576">
      <c r="A576" s="77"/>
      <c r="B576" s="77"/>
      <c r="C576" s="77"/>
      <c r="D576" s="77"/>
      <c r="E576" s="77"/>
      <c r="F576" s="77"/>
      <c r="G576" s="77"/>
      <c r="H576" s="77"/>
      <c r="I576" s="77"/>
      <c r="J576" s="77"/>
      <c r="K576" s="77"/>
      <c r="L576" s="77"/>
      <c r="M576" s="77"/>
      <c r="N576" s="77"/>
      <c r="O576" s="77"/>
      <c r="P576" s="77"/>
      <c r="Q576" s="77"/>
      <c r="R576" s="77"/>
      <c r="S576" s="77"/>
      <c r="T576" s="77"/>
      <c r="U576" s="77"/>
      <c r="V576" s="77"/>
      <c r="W576" s="77"/>
      <c r="X576" s="77"/>
      <c r="Y576" s="77"/>
      <c r="Z576" s="77"/>
    </row>
    <row r="577">
      <c r="A577" s="77"/>
      <c r="B577" s="77"/>
      <c r="C577" s="77"/>
      <c r="D577" s="77"/>
      <c r="E577" s="77"/>
      <c r="F577" s="77"/>
      <c r="G577" s="77"/>
      <c r="H577" s="77"/>
      <c r="I577" s="77"/>
      <c r="J577" s="77"/>
      <c r="K577" s="77"/>
      <c r="L577" s="77"/>
      <c r="M577" s="77"/>
      <c r="N577" s="77"/>
      <c r="O577" s="77"/>
      <c r="P577" s="77"/>
      <c r="Q577" s="77"/>
      <c r="R577" s="77"/>
      <c r="S577" s="77"/>
      <c r="T577" s="77"/>
      <c r="U577" s="77"/>
      <c r="V577" s="77"/>
      <c r="W577" s="77"/>
      <c r="X577" s="77"/>
      <c r="Y577" s="77"/>
      <c r="Z577" s="77"/>
    </row>
    <row r="578">
      <c r="A578" s="77"/>
      <c r="B578" s="77"/>
      <c r="C578" s="77"/>
      <c r="D578" s="77"/>
      <c r="E578" s="77"/>
      <c r="F578" s="77"/>
      <c r="G578" s="77"/>
      <c r="H578" s="77"/>
      <c r="I578" s="77"/>
      <c r="J578" s="77"/>
      <c r="K578" s="77"/>
      <c r="L578" s="77"/>
      <c r="M578" s="77"/>
      <c r="N578" s="77"/>
      <c r="O578" s="77"/>
      <c r="P578" s="77"/>
      <c r="Q578" s="77"/>
      <c r="R578" s="77"/>
      <c r="S578" s="77"/>
      <c r="T578" s="77"/>
      <c r="U578" s="77"/>
      <c r="V578" s="77"/>
      <c r="W578" s="77"/>
      <c r="X578" s="77"/>
      <c r="Y578" s="77"/>
      <c r="Z578" s="77"/>
    </row>
    <row r="579">
      <c r="A579" s="77"/>
      <c r="B579" s="77"/>
      <c r="C579" s="77"/>
      <c r="D579" s="77"/>
      <c r="E579" s="77"/>
      <c r="F579" s="77"/>
      <c r="G579" s="77"/>
      <c r="H579" s="77"/>
      <c r="I579" s="77"/>
      <c r="J579" s="77"/>
      <c r="K579" s="77"/>
      <c r="L579" s="77"/>
      <c r="M579" s="77"/>
      <c r="N579" s="77"/>
      <c r="O579" s="77"/>
      <c r="P579" s="77"/>
      <c r="Q579" s="77"/>
      <c r="R579" s="77"/>
      <c r="S579" s="77"/>
      <c r="T579" s="77"/>
      <c r="U579" s="77"/>
      <c r="V579" s="77"/>
      <c r="W579" s="77"/>
      <c r="X579" s="77"/>
      <c r="Y579" s="77"/>
      <c r="Z579" s="77"/>
    </row>
    <row r="580">
      <c r="A580" s="77"/>
      <c r="B580" s="77"/>
      <c r="C580" s="77"/>
      <c r="D580" s="77"/>
      <c r="E580" s="77"/>
      <c r="F580" s="77"/>
      <c r="G580" s="77"/>
      <c r="H580" s="77"/>
      <c r="I580" s="77"/>
      <c r="J580" s="77"/>
      <c r="K580" s="77"/>
      <c r="L580" s="77"/>
      <c r="M580" s="77"/>
      <c r="N580" s="77"/>
      <c r="O580" s="77"/>
      <c r="P580" s="77"/>
      <c r="Q580" s="77"/>
      <c r="R580" s="77"/>
      <c r="S580" s="77"/>
      <c r="T580" s="77"/>
      <c r="U580" s="77"/>
      <c r="V580" s="77"/>
      <c r="W580" s="77"/>
      <c r="X580" s="77"/>
      <c r="Y580" s="77"/>
      <c r="Z580" s="77"/>
    </row>
    <row r="581">
      <c r="A581" s="77"/>
      <c r="B581" s="77"/>
      <c r="C581" s="77"/>
      <c r="D581" s="77"/>
      <c r="E581" s="77"/>
      <c r="F581" s="77"/>
      <c r="G581" s="77"/>
      <c r="H581" s="77"/>
      <c r="I581" s="77"/>
      <c r="J581" s="77"/>
      <c r="K581" s="77"/>
      <c r="L581" s="77"/>
      <c r="M581" s="77"/>
      <c r="N581" s="77"/>
      <c r="O581" s="77"/>
      <c r="P581" s="77"/>
      <c r="Q581" s="77"/>
      <c r="R581" s="77"/>
      <c r="S581" s="77"/>
      <c r="T581" s="77"/>
      <c r="U581" s="77"/>
      <c r="V581" s="77"/>
      <c r="W581" s="77"/>
      <c r="X581" s="77"/>
      <c r="Y581" s="77"/>
      <c r="Z581" s="77"/>
    </row>
    <row r="582">
      <c r="A582" s="77"/>
      <c r="B582" s="77"/>
      <c r="C582" s="77"/>
      <c r="D582" s="77"/>
      <c r="E582" s="77"/>
      <c r="F582" s="77"/>
      <c r="G582" s="77"/>
      <c r="H582" s="77"/>
      <c r="I582" s="77"/>
      <c r="J582" s="77"/>
      <c r="K582" s="77"/>
      <c r="L582" s="77"/>
      <c r="M582" s="77"/>
      <c r="N582" s="77"/>
      <c r="O582" s="77"/>
      <c r="P582" s="77"/>
      <c r="Q582" s="77"/>
      <c r="R582" s="77"/>
      <c r="S582" s="77"/>
      <c r="T582" s="77"/>
      <c r="U582" s="77"/>
      <c r="V582" s="77"/>
      <c r="W582" s="77"/>
      <c r="X582" s="77"/>
      <c r="Y582" s="77"/>
      <c r="Z582" s="77"/>
    </row>
    <row r="583">
      <c r="A583" s="77"/>
      <c r="B583" s="77"/>
      <c r="C583" s="77"/>
      <c r="D583" s="77"/>
      <c r="E583" s="77"/>
      <c r="F583" s="77"/>
      <c r="G583" s="77"/>
      <c r="H583" s="77"/>
      <c r="I583" s="77"/>
      <c r="J583" s="77"/>
      <c r="K583" s="77"/>
      <c r="L583" s="77"/>
      <c r="M583" s="77"/>
      <c r="N583" s="77"/>
      <c r="O583" s="77"/>
      <c r="P583" s="77"/>
      <c r="Q583" s="77"/>
      <c r="R583" s="77"/>
      <c r="S583" s="77"/>
      <c r="T583" s="77"/>
      <c r="U583" s="77"/>
      <c r="V583" s="77"/>
      <c r="W583" s="77"/>
      <c r="X583" s="77"/>
      <c r="Y583" s="77"/>
      <c r="Z583" s="77"/>
    </row>
    <row r="584">
      <c r="A584" s="77"/>
      <c r="B584" s="77"/>
      <c r="C584" s="77"/>
      <c r="D584" s="77"/>
      <c r="E584" s="77"/>
      <c r="F584" s="77"/>
      <c r="G584" s="77"/>
      <c r="H584" s="77"/>
      <c r="I584" s="77"/>
      <c r="J584" s="77"/>
      <c r="K584" s="77"/>
      <c r="L584" s="77"/>
      <c r="M584" s="77"/>
      <c r="N584" s="77"/>
      <c r="O584" s="77"/>
      <c r="P584" s="77"/>
      <c r="Q584" s="77"/>
      <c r="R584" s="77"/>
      <c r="S584" s="77"/>
      <c r="T584" s="77"/>
      <c r="U584" s="77"/>
      <c r="V584" s="77"/>
      <c r="W584" s="77"/>
      <c r="X584" s="77"/>
      <c r="Y584" s="77"/>
      <c r="Z584" s="77"/>
    </row>
    <row r="585">
      <c r="A585" s="77"/>
      <c r="B585" s="77"/>
      <c r="C585" s="77"/>
      <c r="D585" s="77"/>
      <c r="E585" s="77"/>
      <c r="F585" s="77"/>
      <c r="G585" s="77"/>
      <c r="H585" s="77"/>
      <c r="I585" s="77"/>
      <c r="J585" s="77"/>
      <c r="K585" s="77"/>
      <c r="L585" s="77"/>
      <c r="M585" s="77"/>
      <c r="N585" s="77"/>
      <c r="O585" s="77"/>
      <c r="P585" s="77"/>
      <c r="Q585" s="77"/>
      <c r="R585" s="77"/>
      <c r="S585" s="77"/>
      <c r="T585" s="77"/>
      <c r="U585" s="77"/>
      <c r="V585" s="77"/>
      <c r="W585" s="77"/>
      <c r="X585" s="77"/>
      <c r="Y585" s="77"/>
      <c r="Z585" s="77"/>
    </row>
    <row r="586">
      <c r="A586" s="77"/>
      <c r="B586" s="77"/>
      <c r="C586" s="77"/>
      <c r="D586" s="77"/>
      <c r="E586" s="77"/>
      <c r="F586" s="77"/>
      <c r="G586" s="77"/>
      <c r="H586" s="77"/>
      <c r="I586" s="77"/>
      <c r="J586" s="77"/>
      <c r="K586" s="77"/>
      <c r="L586" s="77"/>
      <c r="M586" s="77"/>
      <c r="N586" s="77"/>
      <c r="O586" s="77"/>
      <c r="P586" s="77"/>
      <c r="Q586" s="77"/>
      <c r="R586" s="77"/>
      <c r="S586" s="77"/>
      <c r="T586" s="77"/>
      <c r="U586" s="77"/>
      <c r="V586" s="77"/>
      <c r="W586" s="77"/>
      <c r="X586" s="77"/>
      <c r="Y586" s="77"/>
      <c r="Z586" s="77"/>
    </row>
    <row r="587">
      <c r="A587" s="77"/>
      <c r="B587" s="77"/>
      <c r="C587" s="77"/>
      <c r="D587" s="77"/>
      <c r="E587" s="77"/>
      <c r="F587" s="77"/>
      <c r="G587" s="77"/>
      <c r="H587" s="77"/>
      <c r="I587" s="77"/>
      <c r="J587" s="77"/>
      <c r="K587" s="77"/>
      <c r="L587" s="77"/>
      <c r="M587" s="77"/>
      <c r="N587" s="77"/>
      <c r="O587" s="77"/>
      <c r="P587" s="77"/>
      <c r="Q587" s="77"/>
      <c r="R587" s="77"/>
      <c r="S587" s="77"/>
      <c r="T587" s="77"/>
      <c r="U587" s="77"/>
      <c r="V587" s="77"/>
      <c r="W587" s="77"/>
      <c r="X587" s="77"/>
      <c r="Y587" s="77"/>
      <c r="Z587" s="77"/>
    </row>
    <row r="588">
      <c r="A588" s="77"/>
      <c r="B588" s="77"/>
      <c r="C588" s="77"/>
      <c r="D588" s="77"/>
      <c r="E588" s="77"/>
      <c r="F588" s="77"/>
      <c r="G588" s="77"/>
      <c r="H588" s="77"/>
      <c r="I588" s="77"/>
      <c r="J588" s="77"/>
      <c r="K588" s="77"/>
      <c r="L588" s="77"/>
      <c r="M588" s="77"/>
      <c r="N588" s="77"/>
      <c r="O588" s="77"/>
      <c r="P588" s="77"/>
      <c r="Q588" s="77"/>
      <c r="R588" s="77"/>
      <c r="S588" s="77"/>
      <c r="T588" s="77"/>
      <c r="U588" s="77"/>
      <c r="V588" s="77"/>
      <c r="W588" s="77"/>
      <c r="X588" s="77"/>
      <c r="Y588" s="77"/>
      <c r="Z588" s="77"/>
    </row>
    <row r="589">
      <c r="A589" s="77"/>
      <c r="B589" s="77"/>
      <c r="C589" s="77"/>
      <c r="D589" s="77"/>
      <c r="E589" s="77"/>
      <c r="F589" s="77"/>
      <c r="G589" s="77"/>
      <c r="H589" s="77"/>
      <c r="I589" s="77"/>
      <c r="J589" s="77"/>
      <c r="K589" s="77"/>
      <c r="L589" s="77"/>
      <c r="M589" s="77"/>
      <c r="N589" s="77"/>
      <c r="O589" s="77"/>
      <c r="P589" s="77"/>
      <c r="Q589" s="77"/>
      <c r="R589" s="77"/>
      <c r="S589" s="77"/>
      <c r="T589" s="77"/>
      <c r="U589" s="77"/>
      <c r="V589" s="77"/>
      <c r="W589" s="77"/>
      <c r="X589" s="77"/>
      <c r="Y589" s="77"/>
      <c r="Z589" s="77"/>
    </row>
    <row r="590">
      <c r="A590" s="77"/>
      <c r="B590" s="77"/>
      <c r="C590" s="77"/>
      <c r="D590" s="77"/>
      <c r="E590" s="77"/>
      <c r="F590" s="77"/>
      <c r="G590" s="77"/>
      <c r="H590" s="77"/>
      <c r="I590" s="77"/>
      <c r="J590" s="77"/>
      <c r="K590" s="77"/>
      <c r="L590" s="77"/>
      <c r="M590" s="77"/>
      <c r="N590" s="77"/>
      <c r="O590" s="77"/>
      <c r="P590" s="77"/>
      <c r="Q590" s="77"/>
      <c r="R590" s="77"/>
      <c r="S590" s="77"/>
      <c r="T590" s="77"/>
      <c r="U590" s="77"/>
      <c r="V590" s="77"/>
      <c r="W590" s="77"/>
      <c r="X590" s="77"/>
      <c r="Y590" s="77"/>
      <c r="Z590" s="77"/>
    </row>
    <row r="591">
      <c r="A591" s="77"/>
      <c r="B591" s="77"/>
      <c r="C591" s="77"/>
      <c r="D591" s="77"/>
      <c r="E591" s="77"/>
      <c r="F591" s="77"/>
      <c r="G591" s="77"/>
      <c r="H591" s="77"/>
      <c r="I591" s="77"/>
      <c r="J591" s="77"/>
      <c r="K591" s="77"/>
      <c r="L591" s="77"/>
      <c r="M591" s="77"/>
      <c r="N591" s="77"/>
      <c r="O591" s="77"/>
      <c r="P591" s="77"/>
      <c r="Q591" s="77"/>
      <c r="R591" s="77"/>
      <c r="S591" s="77"/>
      <c r="T591" s="77"/>
      <c r="U591" s="77"/>
      <c r="V591" s="77"/>
      <c r="W591" s="77"/>
      <c r="X591" s="77"/>
      <c r="Y591" s="77"/>
      <c r="Z591" s="77"/>
    </row>
    <row r="592">
      <c r="A592" s="77"/>
      <c r="B592" s="77"/>
      <c r="C592" s="77"/>
      <c r="D592" s="77"/>
      <c r="E592" s="77"/>
      <c r="F592" s="77"/>
      <c r="G592" s="77"/>
      <c r="H592" s="77"/>
      <c r="I592" s="77"/>
      <c r="J592" s="77"/>
      <c r="K592" s="77"/>
      <c r="L592" s="77"/>
      <c r="M592" s="77"/>
      <c r="N592" s="77"/>
      <c r="O592" s="77"/>
      <c r="P592" s="77"/>
      <c r="Q592" s="77"/>
      <c r="R592" s="77"/>
      <c r="S592" s="77"/>
      <c r="T592" s="77"/>
      <c r="U592" s="77"/>
      <c r="V592" s="77"/>
      <c r="W592" s="77"/>
      <c r="X592" s="77"/>
      <c r="Y592" s="77"/>
      <c r="Z592" s="77"/>
    </row>
    <row r="593">
      <c r="A593" s="77"/>
      <c r="B593" s="77"/>
      <c r="C593" s="77"/>
      <c r="D593" s="77"/>
      <c r="E593" s="77"/>
      <c r="F593" s="77"/>
      <c r="G593" s="77"/>
      <c r="H593" s="77"/>
      <c r="I593" s="77"/>
      <c r="J593" s="77"/>
      <c r="K593" s="77"/>
      <c r="L593" s="77"/>
      <c r="M593" s="77"/>
      <c r="N593" s="77"/>
      <c r="O593" s="77"/>
      <c r="P593" s="77"/>
      <c r="Q593" s="77"/>
      <c r="R593" s="77"/>
      <c r="S593" s="77"/>
      <c r="T593" s="77"/>
      <c r="U593" s="77"/>
      <c r="V593" s="77"/>
      <c r="W593" s="77"/>
      <c r="X593" s="77"/>
      <c r="Y593" s="77"/>
      <c r="Z593" s="77"/>
    </row>
    <row r="594">
      <c r="A594" s="77"/>
      <c r="B594" s="77"/>
      <c r="C594" s="77"/>
      <c r="D594" s="77"/>
      <c r="E594" s="77"/>
      <c r="F594" s="77"/>
      <c r="G594" s="77"/>
      <c r="H594" s="77"/>
      <c r="I594" s="77"/>
      <c r="J594" s="77"/>
      <c r="K594" s="77"/>
      <c r="L594" s="77"/>
      <c r="M594" s="77"/>
      <c r="N594" s="77"/>
      <c r="O594" s="77"/>
      <c r="P594" s="77"/>
      <c r="Q594" s="77"/>
      <c r="R594" s="77"/>
      <c r="S594" s="77"/>
      <c r="T594" s="77"/>
      <c r="U594" s="77"/>
      <c r="V594" s="77"/>
      <c r="W594" s="77"/>
      <c r="X594" s="77"/>
      <c r="Y594" s="77"/>
      <c r="Z594" s="77"/>
    </row>
    <row r="595">
      <c r="A595" s="77"/>
      <c r="B595" s="77"/>
      <c r="C595" s="77"/>
      <c r="D595" s="77"/>
      <c r="E595" s="77"/>
      <c r="F595" s="77"/>
      <c r="G595" s="77"/>
      <c r="H595" s="77"/>
      <c r="I595" s="77"/>
      <c r="J595" s="77"/>
      <c r="K595" s="77"/>
      <c r="L595" s="77"/>
      <c r="M595" s="77"/>
      <c r="N595" s="77"/>
      <c r="O595" s="77"/>
      <c r="P595" s="77"/>
      <c r="Q595" s="77"/>
      <c r="R595" s="77"/>
      <c r="S595" s="77"/>
      <c r="T595" s="77"/>
      <c r="U595" s="77"/>
      <c r="V595" s="77"/>
      <c r="W595" s="77"/>
      <c r="X595" s="77"/>
      <c r="Y595" s="77"/>
      <c r="Z595" s="77"/>
    </row>
    <row r="596">
      <c r="A596" s="77"/>
      <c r="B596" s="77"/>
      <c r="C596" s="77"/>
      <c r="D596" s="77"/>
      <c r="E596" s="77"/>
      <c r="F596" s="77"/>
      <c r="G596" s="77"/>
      <c r="H596" s="77"/>
      <c r="I596" s="77"/>
      <c r="J596" s="77"/>
      <c r="K596" s="77"/>
      <c r="L596" s="77"/>
      <c r="M596" s="77"/>
      <c r="N596" s="77"/>
      <c r="O596" s="77"/>
      <c r="P596" s="77"/>
      <c r="Q596" s="77"/>
      <c r="R596" s="77"/>
      <c r="S596" s="77"/>
      <c r="T596" s="77"/>
      <c r="U596" s="77"/>
      <c r="V596" s="77"/>
      <c r="W596" s="77"/>
      <c r="X596" s="77"/>
      <c r="Y596" s="77"/>
      <c r="Z596" s="77"/>
    </row>
    <row r="597">
      <c r="A597" s="77"/>
      <c r="B597" s="77"/>
      <c r="C597" s="77"/>
      <c r="D597" s="77"/>
      <c r="E597" s="77"/>
      <c r="F597" s="77"/>
      <c r="G597" s="77"/>
      <c r="H597" s="77"/>
      <c r="I597" s="77"/>
      <c r="J597" s="77"/>
      <c r="K597" s="77"/>
      <c r="L597" s="77"/>
      <c r="M597" s="77"/>
      <c r="N597" s="77"/>
      <c r="O597" s="77"/>
      <c r="P597" s="77"/>
      <c r="Q597" s="77"/>
      <c r="R597" s="77"/>
      <c r="S597" s="77"/>
      <c r="T597" s="77"/>
      <c r="U597" s="77"/>
      <c r="V597" s="77"/>
      <c r="W597" s="77"/>
      <c r="X597" s="77"/>
      <c r="Y597" s="77"/>
      <c r="Z597" s="77"/>
    </row>
    <row r="598">
      <c r="A598" s="77"/>
      <c r="B598" s="77"/>
      <c r="C598" s="77"/>
      <c r="D598" s="77"/>
      <c r="E598" s="77"/>
      <c r="F598" s="77"/>
      <c r="G598" s="77"/>
      <c r="H598" s="77"/>
      <c r="I598" s="77"/>
      <c r="J598" s="77"/>
      <c r="K598" s="77"/>
      <c r="L598" s="77"/>
      <c r="M598" s="77"/>
      <c r="N598" s="77"/>
      <c r="O598" s="77"/>
      <c r="P598" s="77"/>
      <c r="Q598" s="77"/>
      <c r="R598" s="77"/>
      <c r="S598" s="77"/>
      <c r="T598" s="77"/>
      <c r="U598" s="77"/>
      <c r="V598" s="77"/>
      <c r="W598" s="77"/>
      <c r="X598" s="77"/>
      <c r="Y598" s="77"/>
      <c r="Z598" s="77"/>
    </row>
    <row r="599">
      <c r="A599" s="77"/>
      <c r="B599" s="77"/>
      <c r="C599" s="77"/>
      <c r="D599" s="77"/>
      <c r="E599" s="77"/>
      <c r="F599" s="77"/>
      <c r="G599" s="77"/>
      <c r="H599" s="77"/>
      <c r="I599" s="77"/>
      <c r="J599" s="77"/>
      <c r="K599" s="77"/>
      <c r="L599" s="77"/>
      <c r="M599" s="77"/>
      <c r="N599" s="77"/>
      <c r="O599" s="77"/>
      <c r="P599" s="77"/>
      <c r="Q599" s="77"/>
      <c r="R599" s="77"/>
      <c r="S599" s="77"/>
      <c r="T599" s="77"/>
      <c r="U599" s="77"/>
      <c r="V599" s="77"/>
      <c r="W599" s="77"/>
      <c r="X599" s="77"/>
      <c r="Y599" s="77"/>
      <c r="Z599" s="77"/>
    </row>
    <row r="600">
      <c r="A600" s="77"/>
      <c r="B600" s="77"/>
      <c r="C600" s="77"/>
      <c r="D600" s="77"/>
      <c r="E600" s="77"/>
      <c r="F600" s="77"/>
      <c r="G600" s="77"/>
      <c r="H600" s="77"/>
      <c r="I600" s="77"/>
      <c r="J600" s="77"/>
      <c r="K600" s="77"/>
      <c r="L600" s="77"/>
      <c r="M600" s="77"/>
      <c r="N600" s="77"/>
      <c r="O600" s="77"/>
      <c r="P600" s="77"/>
      <c r="Q600" s="77"/>
      <c r="R600" s="77"/>
      <c r="S600" s="77"/>
      <c r="T600" s="77"/>
      <c r="U600" s="77"/>
      <c r="V600" s="77"/>
      <c r="W600" s="77"/>
      <c r="X600" s="77"/>
      <c r="Y600" s="77"/>
      <c r="Z600" s="77"/>
    </row>
    <row r="601">
      <c r="A601" s="77"/>
      <c r="B601" s="77"/>
      <c r="C601" s="77"/>
      <c r="D601" s="77"/>
      <c r="E601" s="77"/>
      <c r="F601" s="77"/>
      <c r="G601" s="77"/>
      <c r="H601" s="77"/>
      <c r="I601" s="77"/>
      <c r="J601" s="77"/>
      <c r="K601" s="77"/>
      <c r="L601" s="77"/>
      <c r="M601" s="77"/>
      <c r="N601" s="77"/>
      <c r="O601" s="77"/>
      <c r="P601" s="77"/>
      <c r="Q601" s="77"/>
      <c r="R601" s="77"/>
      <c r="S601" s="77"/>
      <c r="T601" s="77"/>
      <c r="U601" s="77"/>
      <c r="V601" s="77"/>
      <c r="W601" s="77"/>
      <c r="X601" s="77"/>
      <c r="Y601" s="77"/>
      <c r="Z601" s="77"/>
    </row>
    <row r="602">
      <c r="A602" s="77"/>
      <c r="B602" s="77"/>
      <c r="C602" s="77"/>
      <c r="D602" s="77"/>
      <c r="E602" s="77"/>
      <c r="F602" s="77"/>
      <c r="G602" s="77"/>
      <c r="H602" s="77"/>
      <c r="I602" s="77"/>
      <c r="J602" s="77"/>
      <c r="K602" s="77"/>
      <c r="L602" s="77"/>
      <c r="M602" s="77"/>
      <c r="N602" s="77"/>
      <c r="O602" s="77"/>
      <c r="P602" s="77"/>
      <c r="Q602" s="77"/>
      <c r="R602" s="77"/>
      <c r="S602" s="77"/>
      <c r="T602" s="77"/>
      <c r="U602" s="77"/>
      <c r="V602" s="77"/>
      <c r="W602" s="77"/>
      <c r="X602" s="77"/>
      <c r="Y602" s="77"/>
      <c r="Z602" s="77"/>
    </row>
    <row r="603">
      <c r="A603" s="77"/>
      <c r="B603" s="77"/>
      <c r="C603" s="77"/>
      <c r="D603" s="77"/>
      <c r="E603" s="77"/>
      <c r="F603" s="77"/>
      <c r="G603" s="77"/>
      <c r="H603" s="77"/>
      <c r="I603" s="77"/>
      <c r="J603" s="77"/>
      <c r="K603" s="77"/>
      <c r="L603" s="77"/>
      <c r="M603" s="77"/>
      <c r="N603" s="77"/>
      <c r="O603" s="77"/>
      <c r="P603" s="77"/>
      <c r="Q603" s="77"/>
      <c r="R603" s="77"/>
      <c r="S603" s="77"/>
      <c r="T603" s="77"/>
      <c r="U603" s="77"/>
      <c r="V603" s="77"/>
      <c r="W603" s="77"/>
      <c r="X603" s="77"/>
      <c r="Y603" s="77"/>
      <c r="Z603" s="77"/>
    </row>
    <row r="604">
      <c r="A604" s="77"/>
      <c r="B604" s="77"/>
      <c r="C604" s="77"/>
      <c r="D604" s="77"/>
      <c r="E604" s="77"/>
      <c r="F604" s="77"/>
      <c r="G604" s="77"/>
      <c r="H604" s="77"/>
      <c r="I604" s="77"/>
      <c r="J604" s="77"/>
      <c r="K604" s="77"/>
      <c r="L604" s="77"/>
      <c r="M604" s="77"/>
      <c r="N604" s="77"/>
      <c r="O604" s="77"/>
      <c r="P604" s="77"/>
      <c r="Q604" s="77"/>
      <c r="R604" s="77"/>
      <c r="S604" s="77"/>
      <c r="T604" s="77"/>
      <c r="U604" s="77"/>
      <c r="V604" s="77"/>
      <c r="W604" s="77"/>
      <c r="X604" s="77"/>
      <c r="Y604" s="77"/>
      <c r="Z604" s="77"/>
    </row>
    <row r="605">
      <c r="A605" s="77"/>
      <c r="B605" s="77"/>
      <c r="C605" s="77"/>
      <c r="D605" s="77"/>
      <c r="E605" s="77"/>
      <c r="F605" s="77"/>
      <c r="G605" s="77"/>
      <c r="H605" s="77"/>
      <c r="I605" s="77"/>
      <c r="J605" s="77"/>
      <c r="K605" s="77"/>
      <c r="L605" s="77"/>
      <c r="M605" s="77"/>
      <c r="N605" s="77"/>
      <c r="O605" s="77"/>
      <c r="P605" s="77"/>
      <c r="Q605" s="77"/>
      <c r="R605" s="77"/>
      <c r="S605" s="77"/>
      <c r="T605" s="77"/>
      <c r="U605" s="77"/>
      <c r="V605" s="77"/>
      <c r="W605" s="77"/>
      <c r="X605" s="77"/>
      <c r="Y605" s="77"/>
      <c r="Z605" s="77"/>
    </row>
    <row r="606">
      <c r="A606" s="77"/>
      <c r="B606" s="77"/>
      <c r="C606" s="77"/>
      <c r="D606" s="77"/>
      <c r="E606" s="77"/>
      <c r="F606" s="77"/>
      <c r="G606" s="77"/>
      <c r="H606" s="77"/>
      <c r="I606" s="77"/>
      <c r="J606" s="77"/>
      <c r="K606" s="77"/>
      <c r="L606" s="77"/>
      <c r="M606" s="77"/>
      <c r="N606" s="77"/>
      <c r="O606" s="77"/>
      <c r="P606" s="77"/>
      <c r="Q606" s="77"/>
      <c r="R606" s="77"/>
      <c r="S606" s="77"/>
      <c r="T606" s="77"/>
      <c r="U606" s="77"/>
      <c r="V606" s="77"/>
      <c r="W606" s="77"/>
      <c r="X606" s="77"/>
      <c r="Y606" s="77"/>
      <c r="Z606" s="77"/>
    </row>
    <row r="607">
      <c r="A607" s="77"/>
      <c r="B607" s="77"/>
      <c r="C607" s="77"/>
      <c r="D607" s="77"/>
      <c r="E607" s="77"/>
      <c r="F607" s="77"/>
      <c r="G607" s="77"/>
      <c r="H607" s="77"/>
      <c r="I607" s="77"/>
      <c r="J607" s="77"/>
      <c r="K607" s="77"/>
      <c r="L607" s="77"/>
      <c r="M607" s="77"/>
      <c r="N607" s="77"/>
      <c r="O607" s="77"/>
      <c r="P607" s="77"/>
      <c r="Q607" s="77"/>
      <c r="R607" s="77"/>
      <c r="S607" s="77"/>
      <c r="T607" s="77"/>
      <c r="U607" s="77"/>
      <c r="V607" s="77"/>
      <c r="W607" s="77"/>
      <c r="X607" s="77"/>
      <c r="Y607" s="77"/>
      <c r="Z607" s="77"/>
    </row>
    <row r="608">
      <c r="A608" s="77"/>
      <c r="B608" s="77"/>
      <c r="C608" s="77"/>
      <c r="D608" s="77"/>
      <c r="E608" s="77"/>
      <c r="F608" s="77"/>
      <c r="G608" s="77"/>
      <c r="H608" s="77"/>
      <c r="I608" s="77"/>
      <c r="J608" s="77"/>
      <c r="K608" s="77"/>
      <c r="L608" s="77"/>
      <c r="M608" s="77"/>
      <c r="N608" s="77"/>
      <c r="O608" s="77"/>
      <c r="P608" s="77"/>
      <c r="Q608" s="77"/>
      <c r="R608" s="77"/>
      <c r="S608" s="77"/>
      <c r="T608" s="77"/>
      <c r="U608" s="77"/>
      <c r="V608" s="77"/>
      <c r="W608" s="77"/>
      <c r="X608" s="77"/>
      <c r="Y608" s="77"/>
      <c r="Z608" s="77"/>
    </row>
    <row r="609">
      <c r="A609" s="77"/>
      <c r="B609" s="77"/>
      <c r="C609" s="77"/>
      <c r="D609" s="77"/>
      <c r="E609" s="77"/>
      <c r="F609" s="77"/>
      <c r="G609" s="77"/>
      <c r="H609" s="77"/>
      <c r="I609" s="77"/>
      <c r="J609" s="77"/>
      <c r="K609" s="77"/>
      <c r="L609" s="77"/>
      <c r="M609" s="77"/>
      <c r="N609" s="77"/>
      <c r="O609" s="77"/>
      <c r="P609" s="77"/>
      <c r="Q609" s="77"/>
      <c r="R609" s="77"/>
      <c r="S609" s="77"/>
      <c r="T609" s="77"/>
      <c r="U609" s="77"/>
      <c r="V609" s="77"/>
      <c r="W609" s="77"/>
      <c r="X609" s="77"/>
      <c r="Y609" s="77"/>
      <c r="Z609" s="77"/>
    </row>
    <row r="610">
      <c r="A610" s="77"/>
      <c r="B610" s="77"/>
      <c r="C610" s="77"/>
      <c r="D610" s="77"/>
      <c r="E610" s="77"/>
      <c r="F610" s="77"/>
      <c r="G610" s="77"/>
      <c r="H610" s="77"/>
      <c r="I610" s="77"/>
      <c r="J610" s="77"/>
      <c r="K610" s="77"/>
      <c r="L610" s="77"/>
      <c r="M610" s="77"/>
      <c r="N610" s="77"/>
      <c r="O610" s="77"/>
      <c r="P610" s="77"/>
      <c r="Q610" s="77"/>
      <c r="R610" s="77"/>
      <c r="S610" s="77"/>
      <c r="T610" s="77"/>
      <c r="U610" s="77"/>
      <c r="V610" s="77"/>
      <c r="W610" s="77"/>
      <c r="X610" s="77"/>
      <c r="Y610" s="77"/>
      <c r="Z610" s="77"/>
    </row>
    <row r="611">
      <c r="A611" s="77"/>
      <c r="B611" s="77"/>
      <c r="C611" s="77"/>
      <c r="D611" s="77"/>
      <c r="E611" s="77"/>
      <c r="F611" s="77"/>
      <c r="G611" s="77"/>
      <c r="H611" s="77"/>
      <c r="I611" s="77"/>
      <c r="J611" s="77"/>
      <c r="K611" s="77"/>
      <c r="L611" s="77"/>
      <c r="M611" s="77"/>
      <c r="N611" s="77"/>
      <c r="O611" s="77"/>
      <c r="P611" s="77"/>
      <c r="Q611" s="77"/>
      <c r="R611" s="77"/>
      <c r="S611" s="77"/>
      <c r="T611" s="77"/>
      <c r="U611" s="77"/>
      <c r="V611" s="77"/>
      <c r="W611" s="77"/>
      <c r="X611" s="77"/>
      <c r="Y611" s="77"/>
      <c r="Z611" s="77"/>
    </row>
    <row r="612">
      <c r="A612" s="77"/>
      <c r="B612" s="77"/>
      <c r="C612" s="77"/>
      <c r="D612" s="77"/>
      <c r="E612" s="77"/>
      <c r="F612" s="77"/>
      <c r="G612" s="77"/>
      <c r="H612" s="77"/>
      <c r="I612" s="77"/>
      <c r="J612" s="77"/>
      <c r="K612" s="77"/>
      <c r="L612" s="77"/>
      <c r="M612" s="77"/>
      <c r="N612" s="77"/>
      <c r="O612" s="77"/>
      <c r="P612" s="77"/>
      <c r="Q612" s="77"/>
      <c r="R612" s="77"/>
      <c r="S612" s="77"/>
      <c r="T612" s="77"/>
      <c r="U612" s="77"/>
      <c r="V612" s="77"/>
      <c r="W612" s="77"/>
      <c r="X612" s="77"/>
      <c r="Y612" s="77"/>
      <c r="Z612" s="77"/>
    </row>
    <row r="613">
      <c r="A613" s="77"/>
      <c r="B613" s="77"/>
      <c r="C613" s="77"/>
      <c r="D613" s="77"/>
      <c r="E613" s="77"/>
      <c r="F613" s="77"/>
      <c r="G613" s="77"/>
      <c r="H613" s="77"/>
      <c r="I613" s="77"/>
      <c r="J613" s="77"/>
      <c r="K613" s="77"/>
      <c r="L613" s="77"/>
      <c r="M613" s="77"/>
      <c r="N613" s="77"/>
      <c r="O613" s="77"/>
      <c r="P613" s="77"/>
      <c r="Q613" s="77"/>
      <c r="R613" s="77"/>
      <c r="S613" s="77"/>
      <c r="T613" s="77"/>
      <c r="U613" s="77"/>
      <c r="V613" s="77"/>
      <c r="W613" s="77"/>
      <c r="X613" s="77"/>
      <c r="Y613" s="77"/>
      <c r="Z613" s="77"/>
    </row>
    <row r="614">
      <c r="A614" s="77"/>
      <c r="B614" s="77"/>
      <c r="C614" s="77"/>
      <c r="D614" s="77"/>
      <c r="E614" s="77"/>
      <c r="F614" s="77"/>
      <c r="G614" s="77"/>
      <c r="H614" s="77"/>
      <c r="I614" s="77"/>
      <c r="J614" s="77"/>
      <c r="K614" s="77"/>
      <c r="L614" s="77"/>
      <c r="M614" s="77"/>
      <c r="N614" s="77"/>
      <c r="O614" s="77"/>
      <c r="P614" s="77"/>
      <c r="Q614" s="77"/>
      <c r="R614" s="77"/>
      <c r="S614" s="77"/>
      <c r="T614" s="77"/>
      <c r="U614" s="77"/>
      <c r="V614" s="77"/>
      <c r="W614" s="77"/>
      <c r="X614" s="77"/>
      <c r="Y614" s="77"/>
      <c r="Z614" s="77"/>
    </row>
    <row r="615">
      <c r="A615" s="77"/>
      <c r="B615" s="77"/>
      <c r="C615" s="77"/>
      <c r="D615" s="77"/>
      <c r="E615" s="77"/>
      <c r="F615" s="77"/>
      <c r="G615" s="77"/>
      <c r="H615" s="77"/>
      <c r="I615" s="77"/>
      <c r="J615" s="77"/>
      <c r="K615" s="77"/>
      <c r="L615" s="77"/>
      <c r="M615" s="77"/>
      <c r="N615" s="77"/>
      <c r="O615" s="77"/>
      <c r="P615" s="77"/>
      <c r="Q615" s="77"/>
      <c r="R615" s="77"/>
      <c r="S615" s="77"/>
      <c r="T615" s="77"/>
      <c r="U615" s="77"/>
      <c r="V615" s="77"/>
      <c r="W615" s="77"/>
      <c r="X615" s="77"/>
      <c r="Y615" s="77"/>
      <c r="Z615" s="77"/>
    </row>
    <row r="616">
      <c r="A616" s="77"/>
      <c r="B616" s="77"/>
      <c r="C616" s="77"/>
      <c r="D616" s="77"/>
      <c r="E616" s="77"/>
      <c r="F616" s="77"/>
      <c r="G616" s="77"/>
      <c r="H616" s="77"/>
      <c r="I616" s="77"/>
      <c r="J616" s="77"/>
      <c r="K616" s="77"/>
      <c r="L616" s="77"/>
      <c r="M616" s="77"/>
      <c r="N616" s="77"/>
      <c r="O616" s="77"/>
      <c r="P616" s="77"/>
      <c r="Q616" s="77"/>
      <c r="R616" s="77"/>
      <c r="S616" s="77"/>
      <c r="T616" s="77"/>
      <c r="U616" s="77"/>
      <c r="V616" s="77"/>
      <c r="W616" s="77"/>
      <c r="X616" s="77"/>
      <c r="Y616" s="77"/>
      <c r="Z616" s="77"/>
    </row>
    <row r="617">
      <c r="A617" s="77"/>
      <c r="B617" s="77"/>
      <c r="C617" s="77"/>
      <c r="D617" s="77"/>
      <c r="E617" s="77"/>
      <c r="F617" s="77"/>
      <c r="G617" s="77"/>
      <c r="H617" s="77"/>
      <c r="I617" s="77"/>
      <c r="J617" s="77"/>
      <c r="K617" s="77"/>
      <c r="L617" s="77"/>
      <c r="M617" s="77"/>
      <c r="N617" s="77"/>
      <c r="O617" s="77"/>
      <c r="P617" s="77"/>
      <c r="Q617" s="77"/>
      <c r="R617" s="77"/>
      <c r="S617" s="77"/>
      <c r="T617" s="77"/>
      <c r="U617" s="77"/>
      <c r="V617" s="77"/>
      <c r="W617" s="77"/>
      <c r="X617" s="77"/>
      <c r="Y617" s="77"/>
      <c r="Z617" s="77"/>
    </row>
    <row r="618">
      <c r="A618" s="77"/>
      <c r="B618" s="77"/>
      <c r="C618" s="77"/>
      <c r="D618" s="77"/>
      <c r="E618" s="77"/>
      <c r="F618" s="77"/>
      <c r="G618" s="77"/>
      <c r="H618" s="77"/>
      <c r="I618" s="77"/>
      <c r="J618" s="77"/>
      <c r="K618" s="77"/>
      <c r="L618" s="77"/>
      <c r="M618" s="77"/>
      <c r="N618" s="77"/>
      <c r="O618" s="77"/>
      <c r="P618" s="77"/>
      <c r="Q618" s="77"/>
      <c r="R618" s="77"/>
      <c r="S618" s="77"/>
      <c r="T618" s="77"/>
      <c r="U618" s="77"/>
      <c r="V618" s="77"/>
      <c r="W618" s="77"/>
      <c r="X618" s="77"/>
      <c r="Y618" s="77"/>
      <c r="Z618" s="77"/>
    </row>
    <row r="619">
      <c r="A619" s="77"/>
      <c r="B619" s="77"/>
      <c r="C619" s="77"/>
      <c r="D619" s="77"/>
      <c r="E619" s="77"/>
      <c r="F619" s="77"/>
      <c r="G619" s="77"/>
      <c r="H619" s="77"/>
      <c r="I619" s="77"/>
      <c r="J619" s="77"/>
      <c r="K619" s="77"/>
      <c r="L619" s="77"/>
      <c r="M619" s="77"/>
      <c r="N619" s="77"/>
      <c r="O619" s="77"/>
      <c r="P619" s="77"/>
      <c r="Q619" s="77"/>
      <c r="R619" s="77"/>
      <c r="S619" s="77"/>
      <c r="T619" s="77"/>
      <c r="U619" s="77"/>
      <c r="V619" s="77"/>
      <c r="W619" s="77"/>
      <c r="X619" s="77"/>
      <c r="Y619" s="77"/>
      <c r="Z619" s="77"/>
    </row>
    <row r="620">
      <c r="A620" s="77"/>
      <c r="B620" s="77"/>
      <c r="C620" s="77"/>
      <c r="D620" s="77"/>
      <c r="E620" s="77"/>
      <c r="F620" s="77"/>
      <c r="G620" s="77"/>
      <c r="H620" s="77"/>
      <c r="I620" s="77"/>
      <c r="J620" s="77"/>
      <c r="K620" s="77"/>
      <c r="L620" s="77"/>
      <c r="M620" s="77"/>
      <c r="N620" s="77"/>
      <c r="O620" s="77"/>
      <c r="P620" s="77"/>
      <c r="Q620" s="77"/>
      <c r="R620" s="77"/>
      <c r="S620" s="77"/>
      <c r="T620" s="77"/>
      <c r="U620" s="77"/>
      <c r="V620" s="77"/>
      <c r="W620" s="77"/>
      <c r="X620" s="77"/>
      <c r="Y620" s="77"/>
      <c r="Z620" s="77"/>
    </row>
    <row r="621">
      <c r="A621" s="77"/>
      <c r="B621" s="77"/>
      <c r="C621" s="77"/>
      <c r="D621" s="77"/>
      <c r="E621" s="77"/>
      <c r="F621" s="77"/>
      <c r="G621" s="77"/>
      <c r="H621" s="77"/>
      <c r="I621" s="77"/>
      <c r="J621" s="77"/>
      <c r="K621" s="77"/>
      <c r="L621" s="77"/>
      <c r="M621" s="77"/>
      <c r="N621" s="77"/>
      <c r="O621" s="77"/>
      <c r="P621" s="77"/>
      <c r="Q621" s="77"/>
      <c r="R621" s="77"/>
      <c r="S621" s="77"/>
      <c r="T621" s="77"/>
      <c r="U621" s="77"/>
      <c r="V621" s="77"/>
      <c r="W621" s="77"/>
      <c r="X621" s="77"/>
      <c r="Y621" s="77"/>
      <c r="Z621" s="77"/>
    </row>
    <row r="622">
      <c r="A622" s="77"/>
      <c r="B622" s="77"/>
      <c r="C622" s="77"/>
      <c r="D622" s="77"/>
      <c r="E622" s="77"/>
      <c r="F622" s="77"/>
      <c r="G622" s="77"/>
      <c r="H622" s="77"/>
      <c r="I622" s="77"/>
      <c r="J622" s="77"/>
      <c r="K622" s="77"/>
      <c r="L622" s="77"/>
      <c r="M622" s="77"/>
      <c r="N622" s="77"/>
      <c r="O622" s="77"/>
      <c r="P622" s="77"/>
      <c r="Q622" s="77"/>
      <c r="R622" s="77"/>
      <c r="S622" s="77"/>
      <c r="T622" s="77"/>
      <c r="U622" s="77"/>
      <c r="V622" s="77"/>
      <c r="W622" s="77"/>
      <c r="X622" s="77"/>
      <c r="Y622" s="77"/>
      <c r="Z622" s="77"/>
    </row>
    <row r="623">
      <c r="A623" s="77"/>
      <c r="B623" s="77"/>
      <c r="C623" s="77"/>
      <c r="D623" s="77"/>
      <c r="E623" s="77"/>
      <c r="F623" s="77"/>
      <c r="G623" s="77"/>
      <c r="H623" s="77"/>
      <c r="I623" s="77"/>
      <c r="J623" s="77"/>
      <c r="K623" s="77"/>
      <c r="L623" s="77"/>
      <c r="M623" s="77"/>
      <c r="N623" s="77"/>
      <c r="O623" s="77"/>
      <c r="P623" s="77"/>
      <c r="Q623" s="77"/>
      <c r="R623" s="77"/>
      <c r="S623" s="77"/>
      <c r="T623" s="77"/>
      <c r="U623" s="77"/>
      <c r="V623" s="77"/>
      <c r="W623" s="77"/>
      <c r="X623" s="77"/>
      <c r="Y623" s="77"/>
      <c r="Z623" s="77"/>
    </row>
    <row r="624">
      <c r="A624" s="77"/>
      <c r="B624" s="77"/>
      <c r="C624" s="77"/>
      <c r="D624" s="77"/>
      <c r="E624" s="77"/>
      <c r="F624" s="77"/>
      <c r="G624" s="77"/>
      <c r="H624" s="77"/>
      <c r="I624" s="77"/>
      <c r="J624" s="77"/>
      <c r="K624" s="77"/>
      <c r="L624" s="77"/>
      <c r="M624" s="77"/>
      <c r="N624" s="77"/>
      <c r="O624" s="77"/>
      <c r="P624" s="77"/>
      <c r="Q624" s="77"/>
      <c r="R624" s="77"/>
      <c r="S624" s="77"/>
      <c r="T624" s="77"/>
      <c r="U624" s="77"/>
      <c r="V624" s="77"/>
      <c r="W624" s="77"/>
      <c r="X624" s="77"/>
      <c r="Y624" s="77"/>
      <c r="Z624" s="77"/>
    </row>
    <row r="625">
      <c r="A625" s="77"/>
      <c r="B625" s="77"/>
      <c r="C625" s="77"/>
      <c r="D625" s="77"/>
      <c r="E625" s="77"/>
      <c r="F625" s="77"/>
      <c r="G625" s="77"/>
      <c r="H625" s="77"/>
      <c r="I625" s="77"/>
      <c r="J625" s="77"/>
      <c r="K625" s="77"/>
      <c r="L625" s="77"/>
      <c r="M625" s="77"/>
      <c r="N625" s="77"/>
      <c r="O625" s="77"/>
      <c r="P625" s="77"/>
      <c r="Q625" s="77"/>
      <c r="R625" s="77"/>
      <c r="S625" s="77"/>
      <c r="T625" s="77"/>
      <c r="U625" s="77"/>
      <c r="V625" s="77"/>
      <c r="W625" s="77"/>
      <c r="X625" s="77"/>
      <c r="Y625" s="77"/>
      <c r="Z625" s="77"/>
    </row>
    <row r="626">
      <c r="A626" s="77"/>
      <c r="B626" s="77"/>
      <c r="C626" s="77"/>
      <c r="D626" s="77"/>
      <c r="E626" s="77"/>
      <c r="F626" s="77"/>
      <c r="G626" s="77"/>
      <c r="H626" s="77"/>
      <c r="I626" s="77"/>
      <c r="J626" s="77"/>
      <c r="K626" s="77"/>
      <c r="L626" s="77"/>
      <c r="M626" s="77"/>
      <c r="N626" s="77"/>
      <c r="O626" s="77"/>
      <c r="P626" s="77"/>
      <c r="Q626" s="77"/>
      <c r="R626" s="77"/>
      <c r="S626" s="77"/>
      <c r="T626" s="77"/>
      <c r="U626" s="77"/>
      <c r="V626" s="77"/>
      <c r="W626" s="77"/>
      <c r="X626" s="77"/>
      <c r="Y626" s="77"/>
      <c r="Z626" s="77"/>
    </row>
    <row r="627">
      <c r="A627" s="77"/>
      <c r="B627" s="77"/>
      <c r="C627" s="77"/>
      <c r="D627" s="77"/>
      <c r="E627" s="77"/>
      <c r="F627" s="77"/>
      <c r="G627" s="77"/>
      <c r="H627" s="77"/>
      <c r="I627" s="77"/>
      <c r="J627" s="77"/>
      <c r="K627" s="77"/>
      <c r="L627" s="77"/>
      <c r="M627" s="77"/>
      <c r="N627" s="77"/>
      <c r="O627" s="77"/>
      <c r="P627" s="77"/>
      <c r="Q627" s="77"/>
      <c r="R627" s="77"/>
      <c r="S627" s="77"/>
      <c r="T627" s="77"/>
      <c r="U627" s="77"/>
      <c r="V627" s="77"/>
      <c r="W627" s="77"/>
      <c r="X627" s="77"/>
      <c r="Y627" s="77"/>
      <c r="Z627" s="77"/>
    </row>
    <row r="628">
      <c r="A628" s="77"/>
      <c r="B628" s="77"/>
      <c r="C628" s="77"/>
      <c r="D628" s="77"/>
      <c r="E628" s="77"/>
      <c r="F628" s="77"/>
      <c r="G628" s="77"/>
      <c r="H628" s="77"/>
      <c r="I628" s="77"/>
      <c r="J628" s="77"/>
      <c r="K628" s="77"/>
      <c r="L628" s="77"/>
      <c r="M628" s="77"/>
      <c r="N628" s="77"/>
      <c r="O628" s="77"/>
      <c r="P628" s="77"/>
      <c r="Q628" s="77"/>
      <c r="R628" s="77"/>
      <c r="S628" s="77"/>
      <c r="T628" s="77"/>
      <c r="U628" s="77"/>
      <c r="V628" s="77"/>
      <c r="W628" s="77"/>
      <c r="X628" s="77"/>
      <c r="Y628" s="77"/>
      <c r="Z628" s="77"/>
    </row>
    <row r="629">
      <c r="A629" s="77"/>
      <c r="B629" s="77"/>
      <c r="C629" s="77"/>
      <c r="D629" s="77"/>
      <c r="E629" s="77"/>
      <c r="F629" s="77"/>
      <c r="G629" s="77"/>
      <c r="H629" s="77"/>
      <c r="I629" s="77"/>
      <c r="J629" s="77"/>
      <c r="K629" s="77"/>
      <c r="L629" s="77"/>
      <c r="M629" s="77"/>
      <c r="N629" s="77"/>
      <c r="O629" s="77"/>
      <c r="P629" s="77"/>
      <c r="Q629" s="77"/>
      <c r="R629" s="77"/>
      <c r="S629" s="77"/>
      <c r="T629" s="77"/>
      <c r="U629" s="77"/>
      <c r="V629" s="77"/>
      <c r="W629" s="77"/>
      <c r="X629" s="77"/>
      <c r="Y629" s="77"/>
      <c r="Z629" s="77"/>
    </row>
    <row r="630">
      <c r="A630" s="77"/>
      <c r="B630" s="77"/>
      <c r="C630" s="77"/>
      <c r="D630" s="77"/>
      <c r="E630" s="77"/>
      <c r="F630" s="77"/>
      <c r="G630" s="77"/>
      <c r="H630" s="77"/>
      <c r="I630" s="77"/>
      <c r="J630" s="77"/>
      <c r="K630" s="77"/>
      <c r="L630" s="77"/>
      <c r="M630" s="77"/>
      <c r="N630" s="77"/>
      <c r="O630" s="77"/>
      <c r="P630" s="77"/>
      <c r="Q630" s="77"/>
      <c r="R630" s="77"/>
      <c r="S630" s="77"/>
      <c r="T630" s="77"/>
      <c r="U630" s="77"/>
      <c r="V630" s="77"/>
      <c r="W630" s="77"/>
      <c r="X630" s="77"/>
      <c r="Y630" s="77"/>
      <c r="Z630" s="77"/>
    </row>
    <row r="631">
      <c r="A631" s="77"/>
      <c r="B631" s="77"/>
      <c r="C631" s="77"/>
      <c r="D631" s="77"/>
      <c r="E631" s="77"/>
      <c r="F631" s="77"/>
      <c r="G631" s="77"/>
      <c r="H631" s="77"/>
      <c r="I631" s="77"/>
      <c r="J631" s="77"/>
      <c r="K631" s="77"/>
      <c r="L631" s="77"/>
      <c r="M631" s="77"/>
      <c r="N631" s="77"/>
      <c r="O631" s="77"/>
      <c r="P631" s="77"/>
      <c r="Q631" s="77"/>
      <c r="R631" s="77"/>
      <c r="S631" s="77"/>
      <c r="T631" s="77"/>
      <c r="U631" s="77"/>
      <c r="V631" s="77"/>
      <c r="W631" s="77"/>
      <c r="X631" s="77"/>
      <c r="Y631" s="77"/>
      <c r="Z631" s="77"/>
    </row>
    <row r="632">
      <c r="A632" s="77"/>
      <c r="B632" s="77"/>
      <c r="C632" s="77"/>
      <c r="D632" s="77"/>
      <c r="E632" s="77"/>
      <c r="F632" s="77"/>
      <c r="G632" s="77"/>
      <c r="H632" s="77"/>
      <c r="I632" s="77"/>
      <c r="J632" s="77"/>
      <c r="K632" s="77"/>
      <c r="L632" s="77"/>
      <c r="M632" s="77"/>
      <c r="N632" s="77"/>
      <c r="O632" s="77"/>
      <c r="P632" s="77"/>
      <c r="Q632" s="77"/>
      <c r="R632" s="77"/>
      <c r="S632" s="77"/>
      <c r="T632" s="77"/>
      <c r="U632" s="77"/>
      <c r="V632" s="77"/>
      <c r="W632" s="77"/>
      <c r="X632" s="77"/>
      <c r="Y632" s="77"/>
      <c r="Z632" s="77"/>
    </row>
    <row r="633">
      <c r="A633" s="77"/>
      <c r="B633" s="77"/>
      <c r="C633" s="77"/>
      <c r="D633" s="77"/>
      <c r="E633" s="77"/>
      <c r="F633" s="77"/>
      <c r="G633" s="77"/>
      <c r="H633" s="77"/>
      <c r="I633" s="77"/>
      <c r="J633" s="77"/>
      <c r="K633" s="77"/>
      <c r="L633" s="77"/>
      <c r="M633" s="77"/>
      <c r="N633" s="77"/>
      <c r="O633" s="77"/>
      <c r="P633" s="77"/>
      <c r="Q633" s="77"/>
      <c r="R633" s="77"/>
      <c r="S633" s="77"/>
      <c r="T633" s="77"/>
      <c r="U633" s="77"/>
      <c r="V633" s="77"/>
      <c r="W633" s="77"/>
      <c r="X633" s="77"/>
      <c r="Y633" s="77"/>
      <c r="Z633" s="77"/>
    </row>
    <row r="634">
      <c r="A634" s="77"/>
      <c r="B634" s="77"/>
      <c r="C634" s="77"/>
      <c r="D634" s="77"/>
      <c r="E634" s="77"/>
      <c r="F634" s="77"/>
      <c r="G634" s="77"/>
      <c r="H634" s="77"/>
      <c r="I634" s="77"/>
      <c r="J634" s="77"/>
      <c r="K634" s="77"/>
      <c r="L634" s="77"/>
      <c r="M634" s="77"/>
      <c r="N634" s="77"/>
      <c r="O634" s="77"/>
      <c r="P634" s="77"/>
      <c r="Q634" s="77"/>
      <c r="R634" s="77"/>
      <c r="S634" s="77"/>
      <c r="T634" s="77"/>
      <c r="U634" s="77"/>
      <c r="V634" s="77"/>
      <c r="W634" s="77"/>
      <c r="X634" s="77"/>
      <c r="Y634" s="77"/>
      <c r="Z634" s="77"/>
    </row>
    <row r="635">
      <c r="A635" s="77"/>
      <c r="B635" s="77"/>
      <c r="C635" s="77"/>
      <c r="D635" s="77"/>
      <c r="E635" s="77"/>
      <c r="F635" s="77"/>
      <c r="G635" s="77"/>
      <c r="H635" s="77"/>
      <c r="I635" s="77"/>
      <c r="J635" s="77"/>
      <c r="K635" s="77"/>
      <c r="L635" s="77"/>
      <c r="M635" s="77"/>
      <c r="N635" s="77"/>
      <c r="O635" s="77"/>
      <c r="P635" s="77"/>
      <c r="Q635" s="77"/>
      <c r="R635" s="77"/>
      <c r="S635" s="77"/>
      <c r="T635" s="77"/>
      <c r="U635" s="77"/>
      <c r="V635" s="77"/>
      <c r="W635" s="77"/>
      <c r="X635" s="77"/>
      <c r="Y635" s="77"/>
      <c r="Z635" s="77"/>
    </row>
    <row r="636">
      <c r="A636" s="77"/>
      <c r="B636" s="77"/>
      <c r="C636" s="77"/>
      <c r="D636" s="77"/>
      <c r="E636" s="77"/>
      <c r="F636" s="77"/>
      <c r="G636" s="77"/>
      <c r="H636" s="77"/>
      <c r="I636" s="77"/>
      <c r="J636" s="77"/>
      <c r="K636" s="77"/>
      <c r="L636" s="77"/>
      <c r="M636" s="77"/>
      <c r="N636" s="77"/>
      <c r="O636" s="77"/>
      <c r="P636" s="77"/>
      <c r="Q636" s="77"/>
      <c r="R636" s="77"/>
      <c r="S636" s="77"/>
      <c r="T636" s="77"/>
      <c r="U636" s="77"/>
      <c r="V636" s="77"/>
      <c r="W636" s="77"/>
      <c r="X636" s="77"/>
      <c r="Y636" s="77"/>
      <c r="Z636" s="77"/>
    </row>
    <row r="637">
      <c r="A637" s="77"/>
      <c r="B637" s="77"/>
      <c r="C637" s="77"/>
      <c r="D637" s="77"/>
      <c r="E637" s="77"/>
      <c r="F637" s="77"/>
      <c r="G637" s="77"/>
      <c r="H637" s="77"/>
      <c r="I637" s="77"/>
      <c r="J637" s="77"/>
      <c r="K637" s="77"/>
      <c r="L637" s="77"/>
      <c r="M637" s="77"/>
      <c r="N637" s="77"/>
      <c r="O637" s="77"/>
      <c r="P637" s="77"/>
      <c r="Q637" s="77"/>
      <c r="R637" s="77"/>
      <c r="S637" s="77"/>
      <c r="T637" s="77"/>
      <c r="U637" s="77"/>
      <c r="V637" s="77"/>
      <c r="W637" s="77"/>
      <c r="X637" s="77"/>
      <c r="Y637" s="77"/>
      <c r="Z637" s="77"/>
    </row>
    <row r="638">
      <c r="A638" s="77"/>
      <c r="B638" s="77"/>
      <c r="C638" s="77"/>
      <c r="D638" s="77"/>
      <c r="E638" s="77"/>
      <c r="F638" s="77"/>
      <c r="G638" s="77"/>
      <c r="H638" s="77"/>
      <c r="I638" s="77"/>
      <c r="J638" s="77"/>
      <c r="K638" s="77"/>
      <c r="L638" s="77"/>
      <c r="M638" s="77"/>
      <c r="N638" s="77"/>
      <c r="O638" s="77"/>
      <c r="P638" s="77"/>
      <c r="Q638" s="77"/>
      <c r="R638" s="77"/>
      <c r="S638" s="77"/>
      <c r="T638" s="77"/>
      <c r="U638" s="77"/>
      <c r="V638" s="77"/>
      <c r="W638" s="77"/>
      <c r="X638" s="77"/>
      <c r="Y638" s="77"/>
      <c r="Z638" s="77"/>
    </row>
    <row r="639">
      <c r="A639" s="77"/>
      <c r="B639" s="77"/>
      <c r="C639" s="77"/>
      <c r="D639" s="77"/>
      <c r="E639" s="77"/>
      <c r="F639" s="77"/>
      <c r="G639" s="77"/>
      <c r="H639" s="77"/>
      <c r="I639" s="77"/>
      <c r="J639" s="77"/>
      <c r="K639" s="77"/>
      <c r="L639" s="77"/>
      <c r="M639" s="77"/>
      <c r="N639" s="77"/>
      <c r="O639" s="77"/>
      <c r="P639" s="77"/>
      <c r="Q639" s="77"/>
      <c r="R639" s="77"/>
      <c r="S639" s="77"/>
      <c r="T639" s="77"/>
      <c r="U639" s="77"/>
      <c r="V639" s="77"/>
      <c r="W639" s="77"/>
      <c r="X639" s="77"/>
      <c r="Y639" s="77"/>
      <c r="Z639" s="77"/>
    </row>
    <row r="640">
      <c r="A640" s="77"/>
      <c r="B640" s="77"/>
      <c r="C640" s="77"/>
      <c r="D640" s="77"/>
      <c r="E640" s="77"/>
      <c r="F640" s="77"/>
      <c r="G640" s="77"/>
      <c r="H640" s="77"/>
      <c r="I640" s="77"/>
      <c r="J640" s="77"/>
      <c r="K640" s="77"/>
      <c r="L640" s="77"/>
      <c r="M640" s="77"/>
      <c r="N640" s="77"/>
      <c r="O640" s="77"/>
      <c r="P640" s="77"/>
      <c r="Q640" s="77"/>
      <c r="R640" s="77"/>
      <c r="S640" s="77"/>
      <c r="T640" s="77"/>
      <c r="U640" s="77"/>
      <c r="V640" s="77"/>
      <c r="W640" s="77"/>
      <c r="X640" s="77"/>
      <c r="Y640" s="77"/>
      <c r="Z640" s="77"/>
    </row>
    <row r="641">
      <c r="A641" s="77"/>
      <c r="B641" s="77"/>
      <c r="C641" s="77"/>
      <c r="D641" s="77"/>
      <c r="E641" s="77"/>
      <c r="F641" s="77"/>
      <c r="G641" s="77"/>
      <c r="H641" s="77"/>
      <c r="I641" s="77"/>
      <c r="J641" s="77"/>
      <c r="K641" s="77"/>
      <c r="L641" s="77"/>
      <c r="M641" s="77"/>
      <c r="N641" s="77"/>
      <c r="O641" s="77"/>
      <c r="P641" s="77"/>
      <c r="Q641" s="77"/>
      <c r="R641" s="77"/>
      <c r="S641" s="77"/>
      <c r="T641" s="77"/>
      <c r="U641" s="77"/>
      <c r="V641" s="77"/>
      <c r="W641" s="77"/>
      <c r="X641" s="77"/>
      <c r="Y641" s="77"/>
      <c r="Z641" s="77"/>
    </row>
    <row r="642">
      <c r="A642" s="77"/>
      <c r="B642" s="77"/>
      <c r="C642" s="77"/>
      <c r="D642" s="77"/>
      <c r="E642" s="77"/>
      <c r="F642" s="77"/>
      <c r="G642" s="77"/>
      <c r="H642" s="77"/>
      <c r="I642" s="77"/>
      <c r="J642" s="77"/>
      <c r="K642" s="77"/>
      <c r="L642" s="77"/>
      <c r="M642" s="77"/>
      <c r="N642" s="77"/>
      <c r="O642" s="77"/>
      <c r="P642" s="77"/>
      <c r="Q642" s="77"/>
      <c r="R642" s="77"/>
      <c r="S642" s="77"/>
      <c r="T642" s="77"/>
      <c r="U642" s="77"/>
      <c r="V642" s="77"/>
      <c r="W642" s="77"/>
      <c r="X642" s="77"/>
      <c r="Y642" s="77"/>
      <c r="Z642" s="77"/>
    </row>
    <row r="643">
      <c r="A643" s="77"/>
      <c r="B643" s="77"/>
      <c r="C643" s="77"/>
      <c r="D643" s="77"/>
      <c r="E643" s="77"/>
      <c r="F643" s="77"/>
      <c r="G643" s="77"/>
      <c r="H643" s="77"/>
      <c r="I643" s="77"/>
      <c r="J643" s="77"/>
      <c r="K643" s="77"/>
      <c r="L643" s="77"/>
      <c r="M643" s="77"/>
      <c r="N643" s="77"/>
      <c r="O643" s="77"/>
      <c r="P643" s="77"/>
      <c r="Q643" s="77"/>
      <c r="R643" s="77"/>
      <c r="S643" s="77"/>
      <c r="T643" s="77"/>
      <c r="U643" s="77"/>
      <c r="V643" s="77"/>
      <c r="W643" s="77"/>
      <c r="X643" s="77"/>
      <c r="Y643" s="77"/>
      <c r="Z643" s="77"/>
    </row>
    <row r="644">
      <c r="A644" s="77"/>
      <c r="B644" s="77"/>
      <c r="C644" s="77"/>
      <c r="D644" s="77"/>
      <c r="E644" s="77"/>
      <c r="F644" s="77"/>
      <c r="G644" s="77"/>
      <c r="H644" s="77"/>
      <c r="I644" s="77"/>
      <c r="J644" s="77"/>
      <c r="K644" s="77"/>
      <c r="L644" s="77"/>
      <c r="M644" s="77"/>
      <c r="N644" s="77"/>
      <c r="O644" s="77"/>
      <c r="P644" s="77"/>
      <c r="Q644" s="77"/>
      <c r="R644" s="77"/>
      <c r="S644" s="77"/>
      <c r="T644" s="77"/>
      <c r="U644" s="77"/>
      <c r="V644" s="77"/>
      <c r="W644" s="77"/>
      <c r="X644" s="77"/>
      <c r="Y644" s="77"/>
      <c r="Z644" s="77"/>
    </row>
    <row r="645">
      <c r="A645" s="77"/>
      <c r="B645" s="77"/>
      <c r="C645" s="77"/>
      <c r="D645" s="77"/>
      <c r="E645" s="77"/>
      <c r="F645" s="77"/>
      <c r="G645" s="77"/>
      <c r="H645" s="77"/>
      <c r="I645" s="77"/>
      <c r="J645" s="77"/>
      <c r="K645" s="77"/>
      <c r="L645" s="77"/>
      <c r="M645" s="77"/>
      <c r="N645" s="77"/>
      <c r="O645" s="77"/>
      <c r="P645" s="77"/>
      <c r="Q645" s="77"/>
      <c r="R645" s="77"/>
      <c r="S645" s="77"/>
      <c r="T645" s="77"/>
      <c r="U645" s="77"/>
      <c r="V645" s="77"/>
      <c r="W645" s="77"/>
      <c r="X645" s="77"/>
      <c r="Y645" s="77"/>
      <c r="Z645" s="77"/>
    </row>
    <row r="646">
      <c r="A646" s="77"/>
      <c r="B646" s="77"/>
      <c r="C646" s="77"/>
      <c r="D646" s="77"/>
      <c r="E646" s="77"/>
      <c r="F646" s="77"/>
      <c r="G646" s="77"/>
      <c r="H646" s="77"/>
      <c r="I646" s="77"/>
      <c r="J646" s="77"/>
      <c r="K646" s="77"/>
      <c r="L646" s="77"/>
      <c r="M646" s="77"/>
      <c r="N646" s="77"/>
      <c r="O646" s="77"/>
      <c r="P646" s="77"/>
      <c r="Q646" s="77"/>
      <c r="R646" s="77"/>
      <c r="S646" s="77"/>
      <c r="T646" s="77"/>
      <c r="U646" s="77"/>
      <c r="V646" s="77"/>
      <c r="W646" s="77"/>
      <c r="X646" s="77"/>
      <c r="Y646" s="77"/>
      <c r="Z646" s="77"/>
    </row>
    <row r="647">
      <c r="A647" s="77"/>
      <c r="B647" s="77"/>
      <c r="C647" s="77"/>
      <c r="D647" s="77"/>
      <c r="E647" s="77"/>
      <c r="F647" s="77"/>
      <c r="G647" s="77"/>
      <c r="H647" s="77"/>
      <c r="I647" s="77"/>
      <c r="J647" s="77"/>
      <c r="K647" s="77"/>
      <c r="L647" s="77"/>
      <c r="M647" s="77"/>
      <c r="N647" s="77"/>
      <c r="O647" s="77"/>
      <c r="P647" s="77"/>
      <c r="Q647" s="77"/>
      <c r="R647" s="77"/>
      <c r="S647" s="77"/>
      <c r="T647" s="77"/>
      <c r="U647" s="77"/>
      <c r="V647" s="77"/>
      <c r="W647" s="77"/>
      <c r="X647" s="77"/>
      <c r="Y647" s="77"/>
      <c r="Z647" s="77"/>
    </row>
    <row r="648">
      <c r="A648" s="77"/>
      <c r="B648" s="77"/>
      <c r="C648" s="77"/>
      <c r="D648" s="77"/>
      <c r="E648" s="77"/>
      <c r="F648" s="77"/>
      <c r="G648" s="77"/>
      <c r="H648" s="77"/>
      <c r="I648" s="77"/>
      <c r="J648" s="77"/>
      <c r="K648" s="77"/>
      <c r="L648" s="77"/>
      <c r="M648" s="77"/>
      <c r="N648" s="77"/>
      <c r="O648" s="77"/>
      <c r="P648" s="77"/>
      <c r="Q648" s="77"/>
      <c r="R648" s="77"/>
      <c r="S648" s="77"/>
      <c r="T648" s="77"/>
      <c r="U648" s="77"/>
      <c r="V648" s="77"/>
      <c r="W648" s="77"/>
      <c r="X648" s="77"/>
      <c r="Y648" s="77"/>
      <c r="Z648" s="77"/>
    </row>
    <row r="649">
      <c r="A649" s="77"/>
      <c r="B649" s="77"/>
      <c r="C649" s="77"/>
      <c r="D649" s="77"/>
      <c r="E649" s="77"/>
      <c r="F649" s="77"/>
      <c r="G649" s="77"/>
      <c r="H649" s="77"/>
      <c r="I649" s="77"/>
      <c r="J649" s="77"/>
      <c r="K649" s="77"/>
      <c r="L649" s="77"/>
      <c r="M649" s="77"/>
      <c r="N649" s="77"/>
      <c r="O649" s="77"/>
      <c r="P649" s="77"/>
      <c r="Q649" s="77"/>
      <c r="R649" s="77"/>
      <c r="S649" s="77"/>
      <c r="T649" s="77"/>
      <c r="U649" s="77"/>
      <c r="V649" s="77"/>
      <c r="W649" s="77"/>
      <c r="X649" s="77"/>
      <c r="Y649" s="77"/>
      <c r="Z649" s="77"/>
    </row>
    <row r="650">
      <c r="A650" s="77"/>
      <c r="B650" s="77"/>
      <c r="C650" s="77"/>
      <c r="D650" s="77"/>
      <c r="E650" s="77"/>
      <c r="F650" s="77"/>
      <c r="G650" s="77"/>
      <c r="H650" s="77"/>
      <c r="I650" s="77"/>
      <c r="J650" s="77"/>
      <c r="K650" s="77"/>
      <c r="L650" s="77"/>
      <c r="M650" s="77"/>
      <c r="N650" s="77"/>
      <c r="O650" s="77"/>
      <c r="P650" s="77"/>
      <c r="Q650" s="77"/>
      <c r="R650" s="77"/>
      <c r="S650" s="77"/>
      <c r="T650" s="77"/>
      <c r="U650" s="77"/>
      <c r="V650" s="77"/>
      <c r="W650" s="77"/>
      <c r="X650" s="77"/>
      <c r="Y650" s="77"/>
      <c r="Z650" s="77"/>
    </row>
    <row r="651">
      <c r="A651" s="77"/>
      <c r="B651" s="77"/>
      <c r="C651" s="77"/>
      <c r="D651" s="77"/>
      <c r="E651" s="77"/>
      <c r="F651" s="77"/>
      <c r="G651" s="77"/>
      <c r="H651" s="77"/>
      <c r="I651" s="77"/>
      <c r="J651" s="77"/>
      <c r="K651" s="77"/>
      <c r="L651" s="77"/>
      <c r="M651" s="77"/>
      <c r="N651" s="77"/>
      <c r="O651" s="77"/>
      <c r="P651" s="77"/>
      <c r="Q651" s="77"/>
      <c r="R651" s="77"/>
      <c r="S651" s="77"/>
      <c r="T651" s="77"/>
      <c r="U651" s="77"/>
      <c r="V651" s="77"/>
      <c r="W651" s="77"/>
      <c r="X651" s="77"/>
      <c r="Y651" s="77"/>
      <c r="Z651" s="77"/>
    </row>
    <row r="652">
      <c r="A652" s="77"/>
      <c r="B652" s="77"/>
      <c r="C652" s="77"/>
      <c r="D652" s="77"/>
      <c r="E652" s="77"/>
      <c r="F652" s="77"/>
      <c r="G652" s="77"/>
      <c r="H652" s="77"/>
      <c r="I652" s="77"/>
      <c r="J652" s="77"/>
      <c r="K652" s="77"/>
      <c r="L652" s="77"/>
      <c r="M652" s="77"/>
      <c r="N652" s="77"/>
      <c r="O652" s="77"/>
      <c r="P652" s="77"/>
      <c r="Q652" s="77"/>
      <c r="R652" s="77"/>
      <c r="S652" s="77"/>
      <c r="T652" s="77"/>
      <c r="U652" s="77"/>
      <c r="V652" s="77"/>
      <c r="W652" s="77"/>
      <c r="X652" s="77"/>
      <c r="Y652" s="77"/>
      <c r="Z652" s="77"/>
    </row>
    <row r="653">
      <c r="A653" s="77"/>
      <c r="B653" s="77"/>
      <c r="C653" s="77"/>
      <c r="D653" s="77"/>
      <c r="E653" s="77"/>
      <c r="F653" s="77"/>
      <c r="G653" s="77"/>
      <c r="H653" s="77"/>
      <c r="I653" s="77"/>
      <c r="J653" s="77"/>
      <c r="K653" s="77"/>
      <c r="L653" s="77"/>
      <c r="M653" s="77"/>
      <c r="N653" s="77"/>
      <c r="O653" s="77"/>
      <c r="P653" s="77"/>
      <c r="Q653" s="77"/>
      <c r="R653" s="77"/>
      <c r="S653" s="77"/>
      <c r="T653" s="77"/>
      <c r="U653" s="77"/>
      <c r="V653" s="77"/>
      <c r="W653" s="77"/>
      <c r="X653" s="77"/>
      <c r="Y653" s="77"/>
      <c r="Z653" s="77"/>
    </row>
    <row r="654">
      <c r="A654" s="77"/>
      <c r="B654" s="77"/>
      <c r="C654" s="77"/>
      <c r="D654" s="77"/>
      <c r="E654" s="77"/>
      <c r="F654" s="77"/>
      <c r="G654" s="77"/>
      <c r="H654" s="77"/>
      <c r="I654" s="77"/>
      <c r="J654" s="77"/>
      <c r="K654" s="77"/>
      <c r="L654" s="77"/>
      <c r="M654" s="77"/>
      <c r="N654" s="77"/>
      <c r="O654" s="77"/>
      <c r="P654" s="77"/>
      <c r="Q654" s="77"/>
      <c r="R654" s="77"/>
      <c r="S654" s="77"/>
      <c r="T654" s="77"/>
      <c r="U654" s="77"/>
      <c r="V654" s="77"/>
      <c r="W654" s="77"/>
      <c r="X654" s="77"/>
      <c r="Y654" s="77"/>
      <c r="Z654" s="77"/>
    </row>
    <row r="655">
      <c r="A655" s="77"/>
      <c r="B655" s="77"/>
      <c r="C655" s="77"/>
      <c r="D655" s="77"/>
      <c r="E655" s="77"/>
      <c r="F655" s="77"/>
      <c r="G655" s="77"/>
      <c r="H655" s="77"/>
      <c r="I655" s="77"/>
      <c r="J655" s="77"/>
      <c r="K655" s="77"/>
      <c r="L655" s="77"/>
      <c r="M655" s="77"/>
      <c r="N655" s="77"/>
      <c r="O655" s="77"/>
      <c r="P655" s="77"/>
      <c r="Q655" s="77"/>
      <c r="R655" s="77"/>
      <c r="S655" s="77"/>
      <c r="T655" s="77"/>
      <c r="U655" s="77"/>
      <c r="V655" s="77"/>
      <c r="W655" s="77"/>
      <c r="X655" s="77"/>
      <c r="Y655" s="77"/>
      <c r="Z655" s="77"/>
    </row>
    <row r="656">
      <c r="A656" s="77"/>
      <c r="B656" s="77"/>
      <c r="C656" s="77"/>
      <c r="D656" s="77"/>
      <c r="E656" s="77"/>
      <c r="F656" s="77"/>
      <c r="G656" s="77"/>
      <c r="H656" s="77"/>
      <c r="I656" s="77"/>
      <c r="J656" s="77"/>
      <c r="K656" s="77"/>
      <c r="L656" s="77"/>
      <c r="M656" s="77"/>
      <c r="N656" s="77"/>
      <c r="O656" s="77"/>
      <c r="P656" s="77"/>
      <c r="Q656" s="77"/>
      <c r="R656" s="77"/>
      <c r="S656" s="77"/>
      <c r="T656" s="77"/>
      <c r="U656" s="77"/>
      <c r="V656" s="77"/>
      <c r="W656" s="77"/>
      <c r="X656" s="77"/>
      <c r="Y656" s="77"/>
      <c r="Z656" s="77"/>
    </row>
    <row r="657">
      <c r="A657" s="77"/>
      <c r="B657" s="77"/>
      <c r="C657" s="77"/>
      <c r="D657" s="77"/>
      <c r="E657" s="77"/>
      <c r="F657" s="77"/>
      <c r="G657" s="77"/>
      <c r="H657" s="77"/>
      <c r="I657" s="77"/>
      <c r="J657" s="77"/>
      <c r="K657" s="77"/>
      <c r="L657" s="77"/>
      <c r="M657" s="77"/>
      <c r="N657" s="77"/>
      <c r="O657" s="77"/>
      <c r="P657" s="77"/>
      <c r="Q657" s="77"/>
      <c r="R657" s="77"/>
      <c r="S657" s="77"/>
      <c r="T657" s="77"/>
      <c r="U657" s="77"/>
      <c r="V657" s="77"/>
      <c r="W657" s="77"/>
      <c r="X657" s="77"/>
      <c r="Y657" s="77"/>
      <c r="Z657" s="77"/>
    </row>
    <row r="658">
      <c r="A658" s="77"/>
      <c r="B658" s="77"/>
      <c r="C658" s="77"/>
      <c r="D658" s="77"/>
      <c r="E658" s="77"/>
      <c r="F658" s="77"/>
      <c r="G658" s="77"/>
      <c r="H658" s="77"/>
      <c r="I658" s="77"/>
      <c r="J658" s="77"/>
      <c r="K658" s="77"/>
      <c r="L658" s="77"/>
      <c r="M658" s="77"/>
      <c r="N658" s="77"/>
      <c r="O658" s="77"/>
      <c r="P658" s="77"/>
      <c r="Q658" s="77"/>
      <c r="R658" s="77"/>
      <c r="S658" s="77"/>
      <c r="T658" s="77"/>
      <c r="U658" s="77"/>
      <c r="V658" s="77"/>
      <c r="W658" s="77"/>
      <c r="X658" s="77"/>
      <c r="Y658" s="77"/>
      <c r="Z658" s="77"/>
    </row>
    <row r="659">
      <c r="A659" s="77"/>
      <c r="B659" s="77"/>
      <c r="C659" s="77"/>
      <c r="D659" s="77"/>
      <c r="E659" s="77"/>
      <c r="F659" s="77"/>
      <c r="G659" s="77"/>
      <c r="H659" s="77"/>
      <c r="I659" s="77"/>
      <c r="J659" s="77"/>
      <c r="K659" s="77"/>
      <c r="L659" s="77"/>
      <c r="M659" s="77"/>
      <c r="N659" s="77"/>
      <c r="O659" s="77"/>
      <c r="P659" s="77"/>
      <c r="Q659" s="77"/>
      <c r="R659" s="77"/>
      <c r="S659" s="77"/>
      <c r="T659" s="77"/>
      <c r="U659" s="77"/>
      <c r="V659" s="77"/>
      <c r="W659" s="77"/>
      <c r="X659" s="77"/>
      <c r="Y659" s="77"/>
      <c r="Z659" s="77"/>
    </row>
    <row r="660">
      <c r="A660" s="77"/>
      <c r="B660" s="77"/>
      <c r="C660" s="77"/>
      <c r="D660" s="77"/>
      <c r="E660" s="77"/>
      <c r="F660" s="77"/>
      <c r="G660" s="77"/>
      <c r="H660" s="77"/>
      <c r="I660" s="77"/>
      <c r="J660" s="77"/>
      <c r="K660" s="77"/>
      <c r="L660" s="77"/>
      <c r="M660" s="77"/>
      <c r="N660" s="77"/>
      <c r="O660" s="77"/>
      <c r="P660" s="77"/>
      <c r="Q660" s="77"/>
      <c r="R660" s="77"/>
      <c r="S660" s="77"/>
      <c r="T660" s="77"/>
      <c r="U660" s="77"/>
      <c r="V660" s="77"/>
      <c r="W660" s="77"/>
      <c r="X660" s="77"/>
      <c r="Y660" s="77"/>
      <c r="Z660" s="77"/>
    </row>
    <row r="661">
      <c r="A661" s="77"/>
      <c r="B661" s="77"/>
      <c r="C661" s="77"/>
      <c r="D661" s="77"/>
      <c r="E661" s="77"/>
      <c r="F661" s="77"/>
      <c r="G661" s="77"/>
      <c r="H661" s="77"/>
      <c r="I661" s="77"/>
      <c r="J661" s="77"/>
      <c r="K661" s="77"/>
      <c r="L661" s="77"/>
      <c r="M661" s="77"/>
      <c r="N661" s="77"/>
      <c r="O661" s="77"/>
      <c r="P661" s="77"/>
      <c r="Q661" s="77"/>
      <c r="R661" s="77"/>
      <c r="S661" s="77"/>
      <c r="T661" s="77"/>
      <c r="U661" s="77"/>
      <c r="V661" s="77"/>
      <c r="W661" s="77"/>
      <c r="X661" s="77"/>
      <c r="Y661" s="77"/>
      <c r="Z661" s="77"/>
    </row>
    <row r="662">
      <c r="A662" s="77"/>
      <c r="B662" s="77"/>
      <c r="C662" s="77"/>
      <c r="D662" s="77"/>
      <c r="E662" s="77"/>
      <c r="F662" s="77"/>
      <c r="G662" s="77"/>
      <c r="H662" s="77"/>
      <c r="I662" s="77"/>
      <c r="J662" s="77"/>
      <c r="K662" s="77"/>
      <c r="L662" s="77"/>
      <c r="M662" s="77"/>
      <c r="N662" s="77"/>
      <c r="O662" s="77"/>
      <c r="P662" s="77"/>
      <c r="Q662" s="77"/>
      <c r="R662" s="77"/>
      <c r="S662" s="77"/>
      <c r="T662" s="77"/>
      <c r="U662" s="77"/>
      <c r="V662" s="77"/>
      <c r="W662" s="77"/>
      <c r="X662" s="77"/>
      <c r="Y662" s="77"/>
      <c r="Z662" s="77"/>
    </row>
    <row r="663">
      <c r="A663" s="77"/>
      <c r="B663" s="77"/>
      <c r="C663" s="77"/>
      <c r="D663" s="77"/>
      <c r="E663" s="77"/>
      <c r="F663" s="77"/>
      <c r="G663" s="77"/>
      <c r="H663" s="77"/>
      <c r="I663" s="77"/>
      <c r="J663" s="77"/>
      <c r="K663" s="77"/>
      <c r="L663" s="77"/>
      <c r="M663" s="77"/>
      <c r="N663" s="77"/>
      <c r="O663" s="77"/>
      <c r="P663" s="77"/>
      <c r="Q663" s="77"/>
      <c r="R663" s="77"/>
      <c r="S663" s="77"/>
      <c r="T663" s="77"/>
      <c r="U663" s="77"/>
      <c r="V663" s="77"/>
      <c r="W663" s="77"/>
      <c r="X663" s="77"/>
      <c r="Y663" s="77"/>
      <c r="Z663" s="77"/>
    </row>
    <row r="664">
      <c r="A664" s="77"/>
      <c r="B664" s="77"/>
      <c r="C664" s="77"/>
      <c r="D664" s="77"/>
      <c r="E664" s="77"/>
      <c r="F664" s="77"/>
      <c r="G664" s="77"/>
      <c r="H664" s="77"/>
      <c r="I664" s="77"/>
      <c r="J664" s="77"/>
      <c r="K664" s="77"/>
      <c r="L664" s="77"/>
      <c r="M664" s="77"/>
      <c r="N664" s="77"/>
      <c r="O664" s="77"/>
      <c r="P664" s="77"/>
      <c r="Q664" s="77"/>
      <c r="R664" s="77"/>
      <c r="S664" s="77"/>
      <c r="T664" s="77"/>
      <c r="U664" s="77"/>
      <c r="V664" s="77"/>
      <c r="W664" s="77"/>
      <c r="X664" s="77"/>
      <c r="Y664" s="77"/>
      <c r="Z664" s="77"/>
    </row>
    <row r="665">
      <c r="A665" s="77"/>
      <c r="B665" s="77"/>
      <c r="C665" s="77"/>
      <c r="D665" s="77"/>
      <c r="E665" s="77"/>
      <c r="F665" s="77"/>
      <c r="G665" s="77"/>
      <c r="H665" s="77"/>
      <c r="I665" s="77"/>
      <c r="J665" s="77"/>
      <c r="K665" s="77"/>
      <c r="L665" s="77"/>
      <c r="M665" s="77"/>
      <c r="N665" s="77"/>
      <c r="O665" s="77"/>
      <c r="P665" s="77"/>
      <c r="Q665" s="77"/>
      <c r="R665" s="77"/>
      <c r="S665" s="77"/>
      <c r="T665" s="77"/>
      <c r="U665" s="77"/>
      <c r="V665" s="77"/>
      <c r="W665" s="77"/>
      <c r="X665" s="77"/>
      <c r="Y665" s="77"/>
      <c r="Z665" s="77"/>
    </row>
    <row r="666">
      <c r="A666" s="77"/>
      <c r="B666" s="77"/>
      <c r="C666" s="77"/>
      <c r="D666" s="77"/>
      <c r="E666" s="77"/>
      <c r="F666" s="77"/>
      <c r="G666" s="77"/>
      <c r="H666" s="77"/>
      <c r="I666" s="77"/>
      <c r="J666" s="77"/>
      <c r="K666" s="77"/>
      <c r="L666" s="77"/>
      <c r="M666" s="77"/>
      <c r="N666" s="77"/>
      <c r="O666" s="77"/>
      <c r="P666" s="77"/>
      <c r="Q666" s="77"/>
      <c r="R666" s="77"/>
      <c r="S666" s="77"/>
      <c r="T666" s="77"/>
      <c r="U666" s="77"/>
      <c r="V666" s="77"/>
      <c r="W666" s="77"/>
      <c r="X666" s="77"/>
      <c r="Y666" s="77"/>
      <c r="Z666" s="77"/>
    </row>
    <row r="667">
      <c r="A667" s="77"/>
      <c r="B667" s="77"/>
      <c r="C667" s="77"/>
      <c r="D667" s="77"/>
      <c r="E667" s="77"/>
      <c r="F667" s="77"/>
      <c r="G667" s="77"/>
      <c r="H667" s="77"/>
      <c r="I667" s="77"/>
      <c r="J667" s="77"/>
      <c r="K667" s="77"/>
      <c r="L667" s="77"/>
      <c r="M667" s="77"/>
      <c r="N667" s="77"/>
      <c r="O667" s="77"/>
      <c r="P667" s="77"/>
      <c r="Q667" s="77"/>
      <c r="R667" s="77"/>
      <c r="S667" s="77"/>
      <c r="T667" s="77"/>
      <c r="U667" s="77"/>
      <c r="V667" s="77"/>
      <c r="W667" s="77"/>
      <c r="X667" s="77"/>
      <c r="Y667" s="77"/>
      <c r="Z667" s="77"/>
    </row>
    <row r="668">
      <c r="A668" s="77"/>
      <c r="B668" s="77"/>
      <c r="C668" s="77"/>
      <c r="D668" s="77"/>
      <c r="E668" s="77"/>
      <c r="F668" s="77"/>
      <c r="G668" s="77"/>
      <c r="H668" s="77"/>
      <c r="I668" s="77"/>
      <c r="J668" s="77"/>
      <c r="K668" s="77"/>
      <c r="L668" s="77"/>
      <c r="M668" s="77"/>
      <c r="N668" s="77"/>
      <c r="O668" s="77"/>
      <c r="P668" s="77"/>
      <c r="Q668" s="77"/>
      <c r="R668" s="77"/>
      <c r="S668" s="77"/>
      <c r="T668" s="77"/>
      <c r="U668" s="77"/>
      <c r="V668" s="77"/>
      <c r="W668" s="77"/>
      <c r="X668" s="77"/>
      <c r="Y668" s="77"/>
      <c r="Z668" s="77"/>
    </row>
    <row r="669">
      <c r="A669" s="77"/>
      <c r="B669" s="77"/>
      <c r="C669" s="77"/>
      <c r="D669" s="77"/>
      <c r="E669" s="77"/>
      <c r="F669" s="77"/>
      <c r="G669" s="77"/>
      <c r="H669" s="77"/>
      <c r="I669" s="77"/>
      <c r="J669" s="77"/>
      <c r="K669" s="77"/>
      <c r="L669" s="77"/>
      <c r="M669" s="77"/>
      <c r="N669" s="77"/>
      <c r="O669" s="77"/>
      <c r="P669" s="77"/>
      <c r="Q669" s="77"/>
      <c r="R669" s="77"/>
      <c r="S669" s="77"/>
      <c r="T669" s="77"/>
      <c r="U669" s="77"/>
      <c r="V669" s="77"/>
      <c r="W669" s="77"/>
      <c r="X669" s="77"/>
      <c r="Y669" s="77"/>
      <c r="Z669" s="77"/>
    </row>
    <row r="670">
      <c r="A670" s="77"/>
      <c r="B670" s="77"/>
      <c r="C670" s="77"/>
      <c r="D670" s="77"/>
      <c r="E670" s="77"/>
      <c r="F670" s="77"/>
      <c r="G670" s="77"/>
      <c r="H670" s="77"/>
      <c r="I670" s="77"/>
      <c r="J670" s="77"/>
      <c r="K670" s="77"/>
      <c r="L670" s="77"/>
      <c r="M670" s="77"/>
      <c r="N670" s="77"/>
      <c r="O670" s="77"/>
      <c r="P670" s="77"/>
      <c r="Q670" s="77"/>
      <c r="R670" s="77"/>
      <c r="S670" s="77"/>
      <c r="T670" s="77"/>
      <c r="U670" s="77"/>
      <c r="V670" s="77"/>
      <c r="W670" s="77"/>
      <c r="X670" s="77"/>
      <c r="Y670" s="77"/>
      <c r="Z670" s="77"/>
    </row>
    <row r="671">
      <c r="A671" s="77"/>
      <c r="B671" s="77"/>
      <c r="C671" s="77"/>
      <c r="D671" s="77"/>
      <c r="E671" s="77"/>
      <c r="F671" s="77"/>
      <c r="G671" s="77"/>
      <c r="H671" s="77"/>
      <c r="I671" s="77"/>
      <c r="J671" s="77"/>
      <c r="K671" s="77"/>
      <c r="L671" s="77"/>
      <c r="M671" s="77"/>
      <c r="N671" s="77"/>
      <c r="O671" s="77"/>
      <c r="P671" s="77"/>
      <c r="Q671" s="77"/>
      <c r="R671" s="77"/>
      <c r="S671" s="77"/>
      <c r="T671" s="77"/>
      <c r="U671" s="77"/>
      <c r="V671" s="77"/>
      <c r="W671" s="77"/>
      <c r="X671" s="77"/>
      <c r="Y671" s="77"/>
      <c r="Z671" s="77"/>
    </row>
    <row r="672">
      <c r="A672" s="77"/>
      <c r="B672" s="77"/>
      <c r="C672" s="77"/>
      <c r="D672" s="77"/>
      <c r="E672" s="77"/>
      <c r="F672" s="77"/>
      <c r="G672" s="77"/>
      <c r="H672" s="77"/>
      <c r="I672" s="77"/>
      <c r="J672" s="77"/>
      <c r="K672" s="77"/>
      <c r="L672" s="77"/>
      <c r="M672" s="77"/>
      <c r="N672" s="77"/>
      <c r="O672" s="77"/>
      <c r="P672" s="77"/>
      <c r="Q672" s="77"/>
      <c r="R672" s="77"/>
      <c r="S672" s="77"/>
      <c r="T672" s="77"/>
      <c r="U672" s="77"/>
      <c r="V672" s="77"/>
      <c r="W672" s="77"/>
      <c r="X672" s="77"/>
      <c r="Y672" s="77"/>
      <c r="Z672" s="77"/>
    </row>
    <row r="673">
      <c r="A673" s="77"/>
      <c r="B673" s="77"/>
      <c r="C673" s="77"/>
      <c r="D673" s="77"/>
      <c r="E673" s="77"/>
      <c r="F673" s="77"/>
      <c r="G673" s="77"/>
      <c r="H673" s="77"/>
      <c r="I673" s="77"/>
      <c r="J673" s="77"/>
      <c r="K673" s="77"/>
      <c r="L673" s="77"/>
      <c r="M673" s="77"/>
      <c r="N673" s="77"/>
      <c r="O673" s="77"/>
      <c r="P673" s="77"/>
      <c r="Q673" s="77"/>
      <c r="R673" s="77"/>
      <c r="S673" s="77"/>
      <c r="T673" s="77"/>
      <c r="U673" s="77"/>
      <c r="V673" s="77"/>
      <c r="W673" s="77"/>
      <c r="X673" s="77"/>
      <c r="Y673" s="77"/>
      <c r="Z673" s="77"/>
    </row>
    <row r="674">
      <c r="A674" s="77"/>
      <c r="B674" s="77"/>
      <c r="C674" s="77"/>
      <c r="D674" s="77"/>
      <c r="E674" s="77"/>
      <c r="F674" s="77"/>
      <c r="G674" s="77"/>
      <c r="H674" s="77"/>
      <c r="I674" s="77"/>
      <c r="J674" s="77"/>
      <c r="K674" s="77"/>
      <c r="L674" s="77"/>
      <c r="M674" s="77"/>
      <c r="N674" s="77"/>
      <c r="O674" s="77"/>
      <c r="P674" s="77"/>
      <c r="Q674" s="77"/>
      <c r="R674" s="77"/>
      <c r="S674" s="77"/>
      <c r="T674" s="77"/>
      <c r="U674" s="77"/>
      <c r="V674" s="77"/>
      <c r="W674" s="77"/>
      <c r="X674" s="77"/>
      <c r="Y674" s="77"/>
      <c r="Z674" s="77"/>
    </row>
    <row r="675">
      <c r="A675" s="77"/>
      <c r="B675" s="77"/>
      <c r="C675" s="77"/>
      <c r="D675" s="77"/>
      <c r="E675" s="77"/>
      <c r="F675" s="77"/>
      <c r="G675" s="77"/>
      <c r="H675" s="77"/>
      <c r="I675" s="77"/>
      <c r="J675" s="77"/>
      <c r="K675" s="77"/>
      <c r="L675" s="77"/>
      <c r="M675" s="77"/>
      <c r="N675" s="77"/>
      <c r="O675" s="77"/>
      <c r="P675" s="77"/>
      <c r="Q675" s="77"/>
      <c r="R675" s="77"/>
      <c r="S675" s="77"/>
      <c r="T675" s="77"/>
      <c r="U675" s="77"/>
      <c r="V675" s="77"/>
      <c r="W675" s="77"/>
      <c r="X675" s="77"/>
      <c r="Y675" s="77"/>
      <c r="Z675" s="77"/>
    </row>
    <row r="676">
      <c r="A676" s="77"/>
      <c r="B676" s="77"/>
      <c r="C676" s="77"/>
      <c r="D676" s="77"/>
      <c r="E676" s="77"/>
      <c r="F676" s="77"/>
      <c r="G676" s="77"/>
      <c r="H676" s="77"/>
      <c r="I676" s="77"/>
      <c r="J676" s="77"/>
      <c r="K676" s="77"/>
      <c r="L676" s="77"/>
      <c r="M676" s="77"/>
      <c r="N676" s="77"/>
      <c r="O676" s="77"/>
      <c r="P676" s="77"/>
      <c r="Q676" s="77"/>
      <c r="R676" s="77"/>
      <c r="S676" s="77"/>
      <c r="T676" s="77"/>
      <c r="U676" s="77"/>
      <c r="V676" s="77"/>
      <c r="W676" s="77"/>
      <c r="X676" s="77"/>
      <c r="Y676" s="77"/>
      <c r="Z676" s="77"/>
    </row>
    <row r="677">
      <c r="A677" s="77"/>
      <c r="B677" s="77"/>
      <c r="C677" s="77"/>
      <c r="D677" s="77"/>
      <c r="E677" s="77"/>
      <c r="F677" s="77"/>
      <c r="G677" s="77"/>
      <c r="H677" s="77"/>
      <c r="I677" s="77"/>
      <c r="J677" s="77"/>
      <c r="K677" s="77"/>
      <c r="L677" s="77"/>
      <c r="M677" s="77"/>
      <c r="N677" s="77"/>
      <c r="O677" s="77"/>
      <c r="P677" s="77"/>
      <c r="Q677" s="77"/>
      <c r="R677" s="77"/>
      <c r="S677" s="77"/>
      <c r="T677" s="77"/>
      <c r="U677" s="77"/>
      <c r="V677" s="77"/>
      <c r="W677" s="77"/>
      <c r="X677" s="77"/>
      <c r="Y677" s="77"/>
      <c r="Z677" s="77"/>
    </row>
    <row r="678">
      <c r="A678" s="77"/>
      <c r="B678" s="77"/>
      <c r="C678" s="77"/>
      <c r="D678" s="77"/>
      <c r="E678" s="77"/>
      <c r="F678" s="77"/>
      <c r="G678" s="77"/>
      <c r="H678" s="77"/>
      <c r="I678" s="77"/>
      <c r="J678" s="77"/>
      <c r="K678" s="77"/>
      <c r="L678" s="77"/>
      <c r="M678" s="77"/>
      <c r="N678" s="77"/>
      <c r="O678" s="77"/>
      <c r="P678" s="77"/>
      <c r="Q678" s="77"/>
      <c r="R678" s="77"/>
      <c r="S678" s="77"/>
      <c r="T678" s="77"/>
      <c r="U678" s="77"/>
      <c r="V678" s="77"/>
      <c r="W678" s="77"/>
      <c r="X678" s="77"/>
      <c r="Y678" s="77"/>
      <c r="Z678" s="77"/>
    </row>
    <row r="679">
      <c r="A679" s="77"/>
      <c r="B679" s="77"/>
      <c r="C679" s="77"/>
      <c r="D679" s="77"/>
      <c r="E679" s="77"/>
      <c r="F679" s="77"/>
      <c r="G679" s="77"/>
      <c r="H679" s="77"/>
      <c r="I679" s="77"/>
      <c r="J679" s="77"/>
      <c r="K679" s="77"/>
      <c r="L679" s="77"/>
      <c r="M679" s="77"/>
      <c r="N679" s="77"/>
      <c r="O679" s="77"/>
      <c r="P679" s="77"/>
      <c r="Q679" s="77"/>
      <c r="R679" s="77"/>
      <c r="S679" s="77"/>
      <c r="T679" s="77"/>
      <c r="U679" s="77"/>
      <c r="V679" s="77"/>
      <c r="W679" s="77"/>
      <c r="X679" s="77"/>
      <c r="Y679" s="77"/>
      <c r="Z679" s="77"/>
    </row>
    <row r="680">
      <c r="A680" s="77"/>
      <c r="B680" s="77"/>
      <c r="C680" s="77"/>
      <c r="D680" s="77"/>
      <c r="E680" s="77"/>
      <c r="F680" s="77"/>
      <c r="G680" s="77"/>
      <c r="H680" s="77"/>
      <c r="I680" s="77"/>
      <c r="J680" s="77"/>
      <c r="K680" s="77"/>
      <c r="L680" s="77"/>
      <c r="M680" s="77"/>
      <c r="N680" s="77"/>
      <c r="O680" s="77"/>
      <c r="P680" s="77"/>
      <c r="Q680" s="77"/>
      <c r="R680" s="77"/>
      <c r="S680" s="77"/>
      <c r="T680" s="77"/>
      <c r="U680" s="77"/>
      <c r="V680" s="77"/>
      <c r="W680" s="77"/>
      <c r="X680" s="77"/>
      <c r="Y680" s="77"/>
      <c r="Z680" s="77"/>
    </row>
    <row r="681">
      <c r="A681" s="77"/>
      <c r="B681" s="77"/>
      <c r="C681" s="77"/>
      <c r="D681" s="77"/>
      <c r="E681" s="77"/>
      <c r="F681" s="77"/>
      <c r="G681" s="77"/>
      <c r="H681" s="77"/>
      <c r="I681" s="77"/>
      <c r="J681" s="77"/>
      <c r="K681" s="77"/>
      <c r="L681" s="77"/>
      <c r="M681" s="77"/>
      <c r="N681" s="77"/>
      <c r="O681" s="77"/>
      <c r="P681" s="77"/>
      <c r="Q681" s="77"/>
      <c r="R681" s="77"/>
      <c r="S681" s="77"/>
      <c r="T681" s="77"/>
      <c r="U681" s="77"/>
      <c r="V681" s="77"/>
      <c r="W681" s="77"/>
      <c r="X681" s="77"/>
      <c r="Y681" s="77"/>
      <c r="Z681" s="77"/>
    </row>
    <row r="682">
      <c r="A682" s="77"/>
      <c r="B682" s="77"/>
      <c r="C682" s="77"/>
      <c r="D682" s="77"/>
      <c r="E682" s="77"/>
      <c r="F682" s="77"/>
      <c r="G682" s="77"/>
      <c r="H682" s="77"/>
      <c r="I682" s="77"/>
      <c r="J682" s="77"/>
      <c r="K682" s="77"/>
      <c r="L682" s="77"/>
      <c r="M682" s="77"/>
      <c r="N682" s="77"/>
      <c r="O682" s="77"/>
      <c r="P682" s="77"/>
      <c r="Q682" s="77"/>
      <c r="R682" s="77"/>
      <c r="S682" s="77"/>
      <c r="T682" s="77"/>
      <c r="U682" s="77"/>
      <c r="V682" s="77"/>
      <c r="W682" s="77"/>
      <c r="X682" s="77"/>
      <c r="Y682" s="77"/>
      <c r="Z682" s="77"/>
    </row>
    <row r="683">
      <c r="A683" s="77"/>
      <c r="B683" s="77"/>
      <c r="C683" s="77"/>
      <c r="D683" s="77"/>
      <c r="E683" s="77"/>
      <c r="F683" s="77"/>
      <c r="G683" s="77"/>
      <c r="H683" s="77"/>
      <c r="I683" s="77"/>
      <c r="J683" s="77"/>
      <c r="K683" s="77"/>
      <c r="L683" s="77"/>
      <c r="M683" s="77"/>
      <c r="N683" s="77"/>
      <c r="O683" s="77"/>
      <c r="P683" s="77"/>
      <c r="Q683" s="77"/>
      <c r="R683" s="77"/>
      <c r="S683" s="77"/>
      <c r="T683" s="77"/>
      <c r="U683" s="77"/>
      <c r="V683" s="77"/>
      <c r="W683" s="77"/>
      <c r="X683" s="77"/>
      <c r="Y683" s="77"/>
      <c r="Z683" s="77"/>
    </row>
    <row r="684">
      <c r="A684" s="77"/>
      <c r="B684" s="77"/>
      <c r="C684" s="77"/>
      <c r="D684" s="77"/>
      <c r="E684" s="77"/>
      <c r="F684" s="77"/>
      <c r="G684" s="77"/>
      <c r="H684" s="77"/>
      <c r="I684" s="77"/>
      <c r="J684" s="77"/>
      <c r="K684" s="77"/>
      <c r="L684" s="77"/>
      <c r="M684" s="77"/>
      <c r="N684" s="77"/>
      <c r="O684" s="77"/>
      <c r="P684" s="77"/>
      <c r="Q684" s="77"/>
      <c r="R684" s="77"/>
      <c r="S684" s="77"/>
      <c r="T684" s="77"/>
      <c r="U684" s="77"/>
      <c r="V684" s="77"/>
      <c r="W684" s="77"/>
      <c r="X684" s="77"/>
      <c r="Y684" s="77"/>
      <c r="Z684" s="77"/>
    </row>
    <row r="685">
      <c r="A685" s="77"/>
      <c r="B685" s="77"/>
      <c r="C685" s="77"/>
      <c r="D685" s="77"/>
      <c r="E685" s="77"/>
      <c r="F685" s="77"/>
      <c r="G685" s="77"/>
      <c r="H685" s="77"/>
      <c r="I685" s="77"/>
      <c r="J685" s="77"/>
      <c r="K685" s="77"/>
      <c r="L685" s="77"/>
      <c r="M685" s="77"/>
      <c r="N685" s="77"/>
      <c r="O685" s="77"/>
      <c r="P685" s="77"/>
      <c r="Q685" s="77"/>
      <c r="R685" s="77"/>
      <c r="S685" s="77"/>
      <c r="T685" s="77"/>
      <c r="U685" s="77"/>
      <c r="V685" s="77"/>
      <c r="W685" s="77"/>
      <c r="X685" s="77"/>
      <c r="Y685" s="77"/>
      <c r="Z685" s="77"/>
    </row>
    <row r="686">
      <c r="A686" s="77"/>
      <c r="B686" s="77"/>
      <c r="C686" s="77"/>
      <c r="D686" s="77"/>
      <c r="E686" s="77"/>
      <c r="F686" s="77"/>
      <c r="G686" s="77"/>
      <c r="H686" s="77"/>
      <c r="I686" s="77"/>
      <c r="J686" s="77"/>
      <c r="K686" s="77"/>
      <c r="L686" s="77"/>
      <c r="M686" s="77"/>
      <c r="N686" s="77"/>
      <c r="O686" s="77"/>
      <c r="P686" s="77"/>
      <c r="Q686" s="77"/>
      <c r="R686" s="77"/>
      <c r="S686" s="77"/>
      <c r="T686" s="77"/>
      <c r="U686" s="77"/>
      <c r="V686" s="77"/>
      <c r="W686" s="77"/>
      <c r="X686" s="77"/>
      <c r="Y686" s="77"/>
      <c r="Z686" s="77"/>
    </row>
    <row r="687">
      <c r="A687" s="77"/>
      <c r="B687" s="77"/>
      <c r="C687" s="77"/>
      <c r="D687" s="77"/>
      <c r="E687" s="77"/>
      <c r="F687" s="77"/>
      <c r="G687" s="77"/>
      <c r="H687" s="77"/>
      <c r="I687" s="77"/>
      <c r="J687" s="77"/>
      <c r="K687" s="77"/>
      <c r="L687" s="77"/>
      <c r="M687" s="77"/>
      <c r="N687" s="77"/>
      <c r="O687" s="77"/>
      <c r="P687" s="77"/>
      <c r="Q687" s="77"/>
      <c r="R687" s="77"/>
      <c r="S687" s="77"/>
      <c r="T687" s="77"/>
      <c r="U687" s="77"/>
      <c r="V687" s="77"/>
      <c r="W687" s="77"/>
      <c r="X687" s="77"/>
      <c r="Y687" s="77"/>
      <c r="Z687" s="77"/>
    </row>
    <row r="688">
      <c r="A688" s="77"/>
      <c r="B688" s="77"/>
      <c r="C688" s="77"/>
      <c r="D688" s="77"/>
      <c r="E688" s="77"/>
      <c r="F688" s="77"/>
      <c r="G688" s="77"/>
      <c r="H688" s="77"/>
      <c r="I688" s="77"/>
      <c r="J688" s="77"/>
      <c r="K688" s="77"/>
      <c r="L688" s="77"/>
      <c r="M688" s="77"/>
      <c r="N688" s="77"/>
      <c r="O688" s="77"/>
      <c r="P688" s="77"/>
      <c r="Q688" s="77"/>
      <c r="R688" s="77"/>
      <c r="S688" s="77"/>
      <c r="T688" s="77"/>
      <c r="U688" s="77"/>
      <c r="V688" s="77"/>
      <c r="W688" s="77"/>
      <c r="X688" s="77"/>
      <c r="Y688" s="77"/>
      <c r="Z688" s="77"/>
    </row>
    <row r="689">
      <c r="A689" s="77"/>
      <c r="B689" s="77"/>
      <c r="C689" s="77"/>
      <c r="D689" s="77"/>
      <c r="E689" s="77"/>
      <c r="F689" s="77"/>
      <c r="G689" s="77"/>
      <c r="H689" s="77"/>
      <c r="I689" s="77"/>
      <c r="J689" s="77"/>
      <c r="K689" s="77"/>
      <c r="L689" s="77"/>
      <c r="M689" s="77"/>
      <c r="N689" s="77"/>
      <c r="O689" s="77"/>
      <c r="P689" s="77"/>
      <c r="Q689" s="77"/>
      <c r="R689" s="77"/>
      <c r="S689" s="77"/>
      <c r="T689" s="77"/>
      <c r="U689" s="77"/>
      <c r="V689" s="77"/>
      <c r="W689" s="77"/>
      <c r="X689" s="77"/>
      <c r="Y689" s="77"/>
      <c r="Z689" s="77"/>
    </row>
    <row r="690">
      <c r="A690" s="77"/>
      <c r="B690" s="77"/>
      <c r="C690" s="77"/>
      <c r="D690" s="77"/>
      <c r="E690" s="77"/>
      <c r="F690" s="77"/>
      <c r="G690" s="77"/>
      <c r="H690" s="77"/>
      <c r="I690" s="77"/>
      <c r="J690" s="77"/>
      <c r="K690" s="77"/>
      <c r="L690" s="77"/>
      <c r="M690" s="77"/>
      <c r="N690" s="77"/>
      <c r="O690" s="77"/>
      <c r="P690" s="77"/>
      <c r="Q690" s="77"/>
      <c r="R690" s="77"/>
      <c r="S690" s="77"/>
      <c r="T690" s="77"/>
      <c r="U690" s="77"/>
      <c r="V690" s="77"/>
      <c r="W690" s="77"/>
      <c r="X690" s="77"/>
      <c r="Y690" s="77"/>
      <c r="Z690" s="77"/>
    </row>
    <row r="691">
      <c r="A691" s="77"/>
      <c r="B691" s="77"/>
      <c r="C691" s="77"/>
      <c r="D691" s="77"/>
      <c r="E691" s="77"/>
      <c r="F691" s="77"/>
      <c r="G691" s="77"/>
      <c r="H691" s="77"/>
      <c r="I691" s="77"/>
      <c r="J691" s="77"/>
      <c r="K691" s="77"/>
      <c r="L691" s="77"/>
      <c r="M691" s="77"/>
      <c r="N691" s="77"/>
      <c r="O691" s="77"/>
      <c r="P691" s="77"/>
      <c r="Q691" s="77"/>
      <c r="R691" s="77"/>
      <c r="S691" s="77"/>
      <c r="T691" s="77"/>
      <c r="U691" s="77"/>
      <c r="V691" s="77"/>
      <c r="W691" s="77"/>
      <c r="X691" s="77"/>
      <c r="Y691" s="77"/>
      <c r="Z691" s="77"/>
    </row>
    <row r="692">
      <c r="A692" s="77"/>
      <c r="B692" s="77"/>
      <c r="C692" s="77"/>
      <c r="D692" s="77"/>
      <c r="E692" s="77"/>
      <c r="F692" s="77"/>
      <c r="G692" s="77"/>
      <c r="H692" s="77"/>
      <c r="I692" s="77"/>
      <c r="J692" s="77"/>
      <c r="K692" s="77"/>
      <c r="L692" s="77"/>
      <c r="M692" s="77"/>
      <c r="N692" s="77"/>
      <c r="O692" s="77"/>
      <c r="P692" s="77"/>
      <c r="Q692" s="77"/>
      <c r="R692" s="77"/>
      <c r="S692" s="77"/>
      <c r="T692" s="77"/>
      <c r="U692" s="77"/>
      <c r="V692" s="77"/>
      <c r="W692" s="77"/>
      <c r="X692" s="77"/>
      <c r="Y692" s="77"/>
      <c r="Z692" s="77"/>
    </row>
    <row r="693">
      <c r="A693" s="77"/>
      <c r="B693" s="77"/>
      <c r="C693" s="77"/>
      <c r="D693" s="77"/>
      <c r="E693" s="77"/>
      <c r="F693" s="77"/>
      <c r="G693" s="77"/>
      <c r="H693" s="77"/>
      <c r="I693" s="77"/>
      <c r="J693" s="77"/>
      <c r="K693" s="77"/>
      <c r="L693" s="77"/>
      <c r="M693" s="77"/>
      <c r="N693" s="77"/>
      <c r="O693" s="77"/>
      <c r="P693" s="77"/>
      <c r="Q693" s="77"/>
      <c r="R693" s="77"/>
      <c r="S693" s="77"/>
      <c r="T693" s="77"/>
      <c r="U693" s="77"/>
      <c r="V693" s="77"/>
      <c r="W693" s="77"/>
      <c r="X693" s="77"/>
      <c r="Y693" s="77"/>
      <c r="Z693" s="77"/>
    </row>
    <row r="694">
      <c r="A694" s="77"/>
      <c r="B694" s="77"/>
      <c r="C694" s="77"/>
      <c r="D694" s="77"/>
      <c r="E694" s="77"/>
      <c r="F694" s="77"/>
      <c r="G694" s="77"/>
      <c r="H694" s="77"/>
      <c r="I694" s="77"/>
      <c r="J694" s="77"/>
      <c r="K694" s="77"/>
      <c r="L694" s="77"/>
      <c r="M694" s="77"/>
      <c r="N694" s="77"/>
      <c r="O694" s="77"/>
      <c r="P694" s="77"/>
      <c r="Q694" s="77"/>
      <c r="R694" s="77"/>
      <c r="S694" s="77"/>
      <c r="T694" s="77"/>
      <c r="U694" s="77"/>
      <c r="V694" s="77"/>
      <c r="W694" s="77"/>
      <c r="X694" s="77"/>
      <c r="Y694" s="77"/>
      <c r="Z694" s="77"/>
    </row>
    <row r="695">
      <c r="A695" s="77"/>
      <c r="B695" s="77"/>
      <c r="C695" s="77"/>
      <c r="D695" s="77"/>
      <c r="E695" s="77"/>
      <c r="F695" s="77"/>
      <c r="G695" s="77"/>
      <c r="H695" s="77"/>
      <c r="I695" s="77"/>
      <c r="J695" s="77"/>
      <c r="K695" s="77"/>
      <c r="L695" s="77"/>
      <c r="M695" s="77"/>
      <c r="N695" s="77"/>
      <c r="O695" s="77"/>
      <c r="P695" s="77"/>
      <c r="Q695" s="77"/>
      <c r="R695" s="77"/>
      <c r="S695" s="77"/>
      <c r="T695" s="77"/>
      <c r="U695" s="77"/>
      <c r="V695" s="77"/>
      <c r="W695" s="77"/>
      <c r="X695" s="77"/>
      <c r="Y695" s="77"/>
      <c r="Z695" s="77"/>
    </row>
    <row r="696">
      <c r="A696" s="77"/>
      <c r="B696" s="77"/>
      <c r="C696" s="77"/>
      <c r="D696" s="77"/>
      <c r="E696" s="77"/>
      <c r="F696" s="77"/>
      <c r="G696" s="77"/>
      <c r="H696" s="77"/>
      <c r="I696" s="77"/>
      <c r="J696" s="77"/>
      <c r="K696" s="77"/>
      <c r="L696" s="77"/>
      <c r="M696" s="77"/>
      <c r="N696" s="77"/>
      <c r="O696" s="77"/>
      <c r="P696" s="77"/>
      <c r="Q696" s="77"/>
      <c r="R696" s="77"/>
      <c r="S696" s="77"/>
      <c r="T696" s="77"/>
      <c r="U696" s="77"/>
      <c r="V696" s="77"/>
      <c r="W696" s="77"/>
      <c r="X696" s="77"/>
      <c r="Y696" s="77"/>
      <c r="Z696" s="77"/>
    </row>
    <row r="697">
      <c r="A697" s="77"/>
      <c r="B697" s="77"/>
      <c r="C697" s="77"/>
      <c r="D697" s="77"/>
      <c r="E697" s="77"/>
      <c r="F697" s="77"/>
      <c r="G697" s="77"/>
      <c r="H697" s="77"/>
      <c r="I697" s="77"/>
      <c r="J697" s="77"/>
      <c r="K697" s="77"/>
      <c r="L697" s="77"/>
      <c r="M697" s="77"/>
      <c r="N697" s="77"/>
      <c r="O697" s="77"/>
      <c r="P697" s="77"/>
      <c r="Q697" s="77"/>
      <c r="R697" s="77"/>
      <c r="S697" s="77"/>
      <c r="T697" s="77"/>
      <c r="U697" s="77"/>
      <c r="V697" s="77"/>
      <c r="W697" s="77"/>
      <c r="X697" s="77"/>
      <c r="Y697" s="77"/>
      <c r="Z697" s="77"/>
    </row>
    <row r="698">
      <c r="A698" s="77"/>
      <c r="B698" s="77"/>
      <c r="C698" s="77"/>
      <c r="D698" s="77"/>
      <c r="E698" s="77"/>
      <c r="F698" s="77"/>
      <c r="G698" s="77"/>
      <c r="H698" s="77"/>
      <c r="I698" s="77"/>
      <c r="J698" s="77"/>
      <c r="K698" s="77"/>
      <c r="L698" s="77"/>
      <c r="M698" s="77"/>
      <c r="N698" s="77"/>
      <c r="O698" s="77"/>
      <c r="P698" s="77"/>
      <c r="Q698" s="77"/>
      <c r="R698" s="77"/>
      <c r="S698" s="77"/>
      <c r="T698" s="77"/>
      <c r="U698" s="77"/>
      <c r="V698" s="77"/>
      <c r="W698" s="77"/>
      <c r="X698" s="77"/>
      <c r="Y698" s="77"/>
      <c r="Z698" s="77"/>
    </row>
    <row r="699">
      <c r="A699" s="77"/>
      <c r="B699" s="77"/>
      <c r="C699" s="77"/>
      <c r="D699" s="77"/>
      <c r="E699" s="77"/>
      <c r="F699" s="77"/>
      <c r="G699" s="77"/>
      <c r="H699" s="77"/>
      <c r="I699" s="77"/>
      <c r="J699" s="77"/>
      <c r="K699" s="77"/>
      <c r="L699" s="77"/>
      <c r="M699" s="77"/>
      <c r="N699" s="77"/>
      <c r="O699" s="77"/>
      <c r="P699" s="77"/>
      <c r="Q699" s="77"/>
      <c r="R699" s="77"/>
      <c r="S699" s="77"/>
      <c r="T699" s="77"/>
      <c r="U699" s="77"/>
      <c r="V699" s="77"/>
      <c r="W699" s="77"/>
      <c r="X699" s="77"/>
      <c r="Y699" s="77"/>
      <c r="Z699" s="77"/>
    </row>
    <row r="700">
      <c r="A700" s="77"/>
      <c r="B700" s="77"/>
      <c r="C700" s="77"/>
      <c r="D700" s="77"/>
      <c r="E700" s="77"/>
      <c r="F700" s="77"/>
      <c r="G700" s="77"/>
      <c r="H700" s="77"/>
      <c r="I700" s="77"/>
      <c r="J700" s="77"/>
      <c r="K700" s="77"/>
      <c r="L700" s="77"/>
      <c r="M700" s="77"/>
      <c r="N700" s="77"/>
      <c r="O700" s="77"/>
      <c r="P700" s="77"/>
      <c r="Q700" s="77"/>
      <c r="R700" s="77"/>
      <c r="S700" s="77"/>
      <c r="T700" s="77"/>
      <c r="U700" s="77"/>
      <c r="V700" s="77"/>
      <c r="W700" s="77"/>
      <c r="X700" s="77"/>
      <c r="Y700" s="77"/>
      <c r="Z700" s="77"/>
    </row>
    <row r="701">
      <c r="A701" s="77"/>
      <c r="B701" s="77"/>
      <c r="C701" s="77"/>
      <c r="D701" s="77"/>
      <c r="E701" s="77"/>
      <c r="F701" s="77"/>
      <c r="G701" s="77"/>
      <c r="H701" s="77"/>
      <c r="I701" s="77"/>
      <c r="J701" s="77"/>
      <c r="K701" s="77"/>
      <c r="L701" s="77"/>
      <c r="M701" s="77"/>
      <c r="N701" s="77"/>
      <c r="O701" s="77"/>
      <c r="P701" s="77"/>
      <c r="Q701" s="77"/>
      <c r="R701" s="77"/>
      <c r="S701" s="77"/>
      <c r="T701" s="77"/>
      <c r="U701" s="77"/>
      <c r="V701" s="77"/>
      <c r="W701" s="77"/>
      <c r="X701" s="77"/>
      <c r="Y701" s="77"/>
      <c r="Z701" s="77"/>
    </row>
    <row r="702">
      <c r="A702" s="77"/>
      <c r="B702" s="77"/>
      <c r="C702" s="77"/>
      <c r="D702" s="77"/>
      <c r="E702" s="77"/>
      <c r="F702" s="77"/>
      <c r="G702" s="77"/>
      <c r="H702" s="77"/>
      <c r="I702" s="77"/>
      <c r="J702" s="77"/>
      <c r="K702" s="77"/>
      <c r="L702" s="77"/>
      <c r="M702" s="77"/>
      <c r="N702" s="77"/>
      <c r="O702" s="77"/>
      <c r="P702" s="77"/>
      <c r="Q702" s="77"/>
      <c r="R702" s="77"/>
      <c r="S702" s="77"/>
      <c r="T702" s="77"/>
      <c r="U702" s="77"/>
      <c r="V702" s="77"/>
      <c r="W702" s="77"/>
      <c r="X702" s="77"/>
      <c r="Y702" s="77"/>
      <c r="Z702" s="77"/>
    </row>
    <row r="703">
      <c r="A703" s="77"/>
      <c r="B703" s="77"/>
      <c r="C703" s="77"/>
      <c r="D703" s="77"/>
      <c r="E703" s="77"/>
      <c r="F703" s="77"/>
      <c r="G703" s="77"/>
      <c r="H703" s="77"/>
      <c r="I703" s="77"/>
      <c r="J703" s="77"/>
      <c r="K703" s="77"/>
      <c r="L703" s="77"/>
      <c r="M703" s="77"/>
      <c r="N703" s="77"/>
      <c r="O703" s="77"/>
      <c r="P703" s="77"/>
      <c r="Q703" s="77"/>
      <c r="R703" s="77"/>
      <c r="S703" s="77"/>
      <c r="T703" s="77"/>
      <c r="U703" s="77"/>
      <c r="V703" s="77"/>
      <c r="W703" s="77"/>
      <c r="X703" s="77"/>
      <c r="Y703" s="77"/>
      <c r="Z703" s="77"/>
    </row>
    <row r="704">
      <c r="A704" s="77"/>
      <c r="B704" s="77"/>
      <c r="C704" s="77"/>
      <c r="D704" s="77"/>
      <c r="E704" s="77"/>
      <c r="F704" s="77"/>
      <c r="G704" s="77"/>
      <c r="H704" s="77"/>
      <c r="I704" s="77"/>
      <c r="J704" s="77"/>
      <c r="K704" s="77"/>
      <c r="L704" s="77"/>
      <c r="M704" s="77"/>
      <c r="N704" s="77"/>
      <c r="O704" s="77"/>
      <c r="P704" s="77"/>
      <c r="Q704" s="77"/>
      <c r="R704" s="77"/>
      <c r="S704" s="77"/>
      <c r="T704" s="77"/>
      <c r="U704" s="77"/>
      <c r="V704" s="77"/>
      <c r="W704" s="77"/>
      <c r="X704" s="77"/>
      <c r="Y704" s="77"/>
      <c r="Z704" s="77"/>
    </row>
    <row r="705">
      <c r="A705" s="77"/>
      <c r="B705" s="77"/>
      <c r="C705" s="77"/>
      <c r="D705" s="77"/>
      <c r="E705" s="77"/>
      <c r="F705" s="77"/>
      <c r="G705" s="77"/>
      <c r="H705" s="77"/>
      <c r="I705" s="77"/>
      <c r="J705" s="77"/>
      <c r="K705" s="77"/>
      <c r="L705" s="77"/>
      <c r="M705" s="77"/>
      <c r="N705" s="77"/>
      <c r="O705" s="77"/>
      <c r="P705" s="77"/>
      <c r="Q705" s="77"/>
      <c r="R705" s="77"/>
      <c r="S705" s="77"/>
      <c r="T705" s="77"/>
      <c r="U705" s="77"/>
      <c r="V705" s="77"/>
      <c r="W705" s="77"/>
      <c r="X705" s="77"/>
      <c r="Y705" s="77"/>
      <c r="Z705" s="77"/>
    </row>
    <row r="706">
      <c r="A706" s="77"/>
      <c r="B706" s="77"/>
      <c r="C706" s="77"/>
      <c r="D706" s="77"/>
      <c r="E706" s="77"/>
      <c r="F706" s="77"/>
      <c r="G706" s="77"/>
      <c r="H706" s="77"/>
      <c r="I706" s="77"/>
      <c r="J706" s="77"/>
      <c r="K706" s="77"/>
      <c r="L706" s="77"/>
      <c r="M706" s="77"/>
      <c r="N706" s="77"/>
      <c r="O706" s="77"/>
      <c r="P706" s="77"/>
      <c r="Q706" s="77"/>
      <c r="R706" s="77"/>
      <c r="S706" s="77"/>
      <c r="T706" s="77"/>
      <c r="U706" s="77"/>
      <c r="V706" s="77"/>
      <c r="W706" s="77"/>
      <c r="X706" s="77"/>
      <c r="Y706" s="77"/>
      <c r="Z706" s="77"/>
    </row>
    <row r="707">
      <c r="A707" s="77"/>
      <c r="B707" s="77"/>
      <c r="C707" s="77"/>
      <c r="D707" s="77"/>
      <c r="E707" s="77"/>
      <c r="F707" s="77"/>
      <c r="G707" s="77"/>
      <c r="H707" s="77"/>
      <c r="I707" s="77"/>
      <c r="J707" s="77"/>
      <c r="K707" s="77"/>
      <c r="L707" s="77"/>
      <c r="M707" s="77"/>
      <c r="N707" s="77"/>
      <c r="O707" s="77"/>
      <c r="P707" s="77"/>
      <c r="Q707" s="77"/>
      <c r="R707" s="77"/>
      <c r="S707" s="77"/>
      <c r="T707" s="77"/>
      <c r="U707" s="77"/>
      <c r="V707" s="77"/>
      <c r="W707" s="77"/>
      <c r="X707" s="77"/>
      <c r="Y707" s="77"/>
      <c r="Z707" s="77"/>
    </row>
    <row r="708">
      <c r="A708" s="77"/>
      <c r="B708" s="77"/>
      <c r="C708" s="77"/>
      <c r="D708" s="77"/>
      <c r="E708" s="77"/>
      <c r="F708" s="77"/>
      <c r="G708" s="77"/>
      <c r="H708" s="77"/>
      <c r="I708" s="77"/>
      <c r="J708" s="77"/>
      <c r="K708" s="77"/>
      <c r="L708" s="77"/>
      <c r="M708" s="77"/>
      <c r="N708" s="77"/>
      <c r="O708" s="77"/>
      <c r="P708" s="77"/>
      <c r="Q708" s="77"/>
      <c r="R708" s="77"/>
      <c r="S708" s="77"/>
      <c r="T708" s="77"/>
      <c r="U708" s="77"/>
      <c r="V708" s="77"/>
      <c r="W708" s="77"/>
      <c r="X708" s="77"/>
      <c r="Y708" s="77"/>
      <c r="Z708" s="77"/>
    </row>
    <row r="709">
      <c r="A709" s="77"/>
      <c r="B709" s="77"/>
      <c r="C709" s="77"/>
      <c r="D709" s="77"/>
      <c r="E709" s="77"/>
      <c r="F709" s="77"/>
      <c r="G709" s="77"/>
      <c r="H709" s="77"/>
      <c r="I709" s="77"/>
      <c r="J709" s="77"/>
      <c r="K709" s="77"/>
      <c r="L709" s="77"/>
      <c r="M709" s="77"/>
      <c r="N709" s="77"/>
      <c r="O709" s="77"/>
      <c r="P709" s="77"/>
      <c r="Q709" s="77"/>
      <c r="R709" s="77"/>
      <c r="S709" s="77"/>
      <c r="T709" s="77"/>
      <c r="U709" s="77"/>
      <c r="V709" s="77"/>
      <c r="W709" s="77"/>
      <c r="X709" s="77"/>
      <c r="Y709" s="77"/>
      <c r="Z709" s="77"/>
    </row>
    <row r="710">
      <c r="A710" s="77"/>
      <c r="B710" s="77"/>
      <c r="C710" s="77"/>
      <c r="D710" s="77"/>
      <c r="E710" s="77"/>
      <c r="F710" s="77"/>
      <c r="G710" s="77"/>
      <c r="H710" s="77"/>
      <c r="I710" s="77"/>
      <c r="J710" s="77"/>
      <c r="K710" s="77"/>
      <c r="L710" s="77"/>
      <c r="M710" s="77"/>
      <c r="N710" s="77"/>
      <c r="O710" s="77"/>
      <c r="P710" s="77"/>
      <c r="Q710" s="77"/>
      <c r="R710" s="77"/>
      <c r="S710" s="77"/>
      <c r="T710" s="77"/>
      <c r="U710" s="77"/>
      <c r="V710" s="77"/>
      <c r="W710" s="77"/>
      <c r="X710" s="77"/>
      <c r="Y710" s="77"/>
      <c r="Z710" s="77"/>
    </row>
    <row r="711">
      <c r="A711" s="77"/>
      <c r="B711" s="77"/>
      <c r="C711" s="77"/>
      <c r="D711" s="77"/>
      <c r="E711" s="77"/>
      <c r="F711" s="77"/>
      <c r="G711" s="77"/>
      <c r="H711" s="77"/>
      <c r="I711" s="77"/>
      <c r="J711" s="77"/>
      <c r="K711" s="77"/>
      <c r="L711" s="77"/>
      <c r="M711" s="77"/>
      <c r="N711" s="77"/>
      <c r="O711" s="77"/>
      <c r="P711" s="77"/>
      <c r="Q711" s="77"/>
      <c r="R711" s="77"/>
      <c r="S711" s="77"/>
      <c r="T711" s="77"/>
      <c r="U711" s="77"/>
      <c r="V711" s="77"/>
      <c r="W711" s="77"/>
      <c r="X711" s="77"/>
      <c r="Y711" s="77"/>
      <c r="Z711" s="77"/>
    </row>
    <row r="712">
      <c r="A712" s="77"/>
      <c r="B712" s="77"/>
      <c r="C712" s="77"/>
      <c r="D712" s="77"/>
      <c r="E712" s="77"/>
      <c r="F712" s="77"/>
      <c r="G712" s="77"/>
      <c r="H712" s="77"/>
      <c r="I712" s="77"/>
      <c r="J712" s="77"/>
      <c r="K712" s="77"/>
      <c r="L712" s="77"/>
      <c r="M712" s="77"/>
      <c r="N712" s="77"/>
      <c r="O712" s="77"/>
      <c r="P712" s="77"/>
      <c r="Q712" s="77"/>
      <c r="R712" s="77"/>
      <c r="S712" s="77"/>
      <c r="T712" s="77"/>
      <c r="U712" s="77"/>
      <c r="V712" s="77"/>
      <c r="W712" s="77"/>
      <c r="X712" s="77"/>
      <c r="Y712" s="77"/>
      <c r="Z712" s="77"/>
    </row>
    <row r="713">
      <c r="A713" s="77"/>
      <c r="B713" s="77"/>
      <c r="C713" s="77"/>
      <c r="D713" s="77"/>
      <c r="E713" s="77"/>
      <c r="F713" s="77"/>
      <c r="G713" s="77"/>
      <c r="H713" s="77"/>
      <c r="I713" s="77"/>
      <c r="J713" s="77"/>
      <c r="K713" s="77"/>
      <c r="L713" s="77"/>
      <c r="M713" s="77"/>
      <c r="N713" s="77"/>
      <c r="O713" s="77"/>
      <c r="P713" s="77"/>
      <c r="Q713" s="77"/>
      <c r="R713" s="77"/>
      <c r="S713" s="77"/>
      <c r="T713" s="77"/>
      <c r="U713" s="77"/>
      <c r="V713" s="77"/>
      <c r="W713" s="77"/>
      <c r="X713" s="77"/>
      <c r="Y713" s="77"/>
      <c r="Z713" s="77"/>
    </row>
    <row r="714">
      <c r="A714" s="77"/>
      <c r="B714" s="77"/>
      <c r="C714" s="77"/>
      <c r="D714" s="77"/>
      <c r="E714" s="77"/>
      <c r="F714" s="77"/>
      <c r="G714" s="77"/>
      <c r="H714" s="77"/>
      <c r="I714" s="77"/>
      <c r="J714" s="77"/>
      <c r="K714" s="77"/>
      <c r="L714" s="77"/>
      <c r="M714" s="77"/>
      <c r="N714" s="77"/>
      <c r="O714" s="77"/>
      <c r="P714" s="77"/>
      <c r="Q714" s="77"/>
      <c r="R714" s="77"/>
      <c r="S714" s="77"/>
      <c r="T714" s="77"/>
      <c r="U714" s="77"/>
      <c r="V714" s="77"/>
      <c r="W714" s="77"/>
      <c r="X714" s="77"/>
      <c r="Y714" s="77"/>
      <c r="Z714" s="77"/>
    </row>
    <row r="715">
      <c r="A715" s="77"/>
      <c r="B715" s="77"/>
      <c r="C715" s="77"/>
      <c r="D715" s="77"/>
      <c r="E715" s="77"/>
      <c r="F715" s="77"/>
      <c r="G715" s="77"/>
      <c r="H715" s="77"/>
      <c r="I715" s="77"/>
      <c r="J715" s="77"/>
      <c r="K715" s="77"/>
      <c r="L715" s="77"/>
      <c r="M715" s="77"/>
      <c r="N715" s="77"/>
      <c r="O715" s="77"/>
      <c r="P715" s="77"/>
      <c r="Q715" s="77"/>
      <c r="R715" s="77"/>
      <c r="S715" s="77"/>
      <c r="T715" s="77"/>
      <c r="U715" s="77"/>
      <c r="V715" s="77"/>
      <c r="W715" s="77"/>
      <c r="X715" s="77"/>
      <c r="Y715" s="77"/>
      <c r="Z715" s="77"/>
    </row>
    <row r="716">
      <c r="A716" s="77"/>
      <c r="B716" s="77"/>
      <c r="C716" s="77"/>
      <c r="D716" s="77"/>
      <c r="E716" s="77"/>
      <c r="F716" s="77"/>
      <c r="G716" s="77"/>
      <c r="H716" s="77"/>
      <c r="I716" s="77"/>
      <c r="J716" s="77"/>
      <c r="K716" s="77"/>
      <c r="L716" s="77"/>
      <c r="M716" s="77"/>
      <c r="N716" s="77"/>
      <c r="O716" s="77"/>
      <c r="P716" s="77"/>
      <c r="Q716" s="77"/>
      <c r="R716" s="77"/>
      <c r="S716" s="77"/>
      <c r="T716" s="77"/>
      <c r="U716" s="77"/>
      <c r="V716" s="77"/>
      <c r="W716" s="77"/>
      <c r="X716" s="77"/>
      <c r="Y716" s="77"/>
      <c r="Z716" s="77"/>
    </row>
    <row r="717">
      <c r="A717" s="77"/>
      <c r="B717" s="77"/>
      <c r="C717" s="77"/>
      <c r="D717" s="77"/>
      <c r="E717" s="77"/>
      <c r="F717" s="77"/>
      <c r="G717" s="77"/>
      <c r="H717" s="77"/>
      <c r="I717" s="77"/>
      <c r="J717" s="77"/>
      <c r="K717" s="77"/>
      <c r="L717" s="77"/>
      <c r="M717" s="77"/>
      <c r="N717" s="77"/>
      <c r="O717" s="77"/>
      <c r="P717" s="77"/>
      <c r="Q717" s="77"/>
      <c r="R717" s="77"/>
      <c r="S717" s="77"/>
      <c r="T717" s="77"/>
      <c r="U717" s="77"/>
      <c r="V717" s="77"/>
      <c r="W717" s="77"/>
      <c r="X717" s="77"/>
      <c r="Y717" s="77"/>
      <c r="Z717" s="77"/>
    </row>
    <row r="718">
      <c r="A718" s="77"/>
      <c r="B718" s="77"/>
      <c r="C718" s="77"/>
      <c r="D718" s="77"/>
      <c r="E718" s="77"/>
      <c r="F718" s="77"/>
      <c r="G718" s="77"/>
      <c r="H718" s="77"/>
      <c r="I718" s="77"/>
      <c r="J718" s="77"/>
      <c r="K718" s="77"/>
      <c r="L718" s="77"/>
      <c r="M718" s="77"/>
      <c r="N718" s="77"/>
      <c r="O718" s="77"/>
      <c r="P718" s="77"/>
      <c r="Q718" s="77"/>
      <c r="R718" s="77"/>
      <c r="S718" s="77"/>
      <c r="T718" s="77"/>
      <c r="U718" s="77"/>
      <c r="V718" s="77"/>
      <c r="W718" s="77"/>
      <c r="X718" s="77"/>
      <c r="Y718" s="77"/>
      <c r="Z718" s="77"/>
    </row>
    <row r="719">
      <c r="A719" s="77"/>
      <c r="B719" s="77"/>
      <c r="C719" s="77"/>
      <c r="D719" s="77"/>
      <c r="E719" s="77"/>
      <c r="F719" s="77"/>
      <c r="G719" s="77"/>
      <c r="H719" s="77"/>
      <c r="I719" s="77"/>
      <c r="J719" s="77"/>
      <c r="K719" s="77"/>
      <c r="L719" s="77"/>
      <c r="M719" s="77"/>
      <c r="N719" s="77"/>
      <c r="O719" s="77"/>
      <c r="P719" s="77"/>
      <c r="Q719" s="77"/>
      <c r="R719" s="77"/>
      <c r="S719" s="77"/>
      <c r="T719" s="77"/>
      <c r="U719" s="77"/>
      <c r="V719" s="77"/>
      <c r="W719" s="77"/>
      <c r="X719" s="77"/>
      <c r="Y719" s="77"/>
      <c r="Z719" s="77"/>
    </row>
    <row r="720">
      <c r="A720" s="77"/>
      <c r="B720" s="77"/>
      <c r="C720" s="77"/>
      <c r="D720" s="77"/>
      <c r="E720" s="77"/>
      <c r="F720" s="77"/>
      <c r="G720" s="77"/>
      <c r="H720" s="77"/>
      <c r="I720" s="77"/>
      <c r="J720" s="77"/>
      <c r="K720" s="77"/>
      <c r="L720" s="77"/>
      <c r="M720" s="77"/>
      <c r="N720" s="77"/>
      <c r="O720" s="77"/>
      <c r="P720" s="77"/>
      <c r="Q720" s="77"/>
      <c r="R720" s="77"/>
      <c r="S720" s="77"/>
      <c r="T720" s="77"/>
      <c r="U720" s="77"/>
      <c r="V720" s="77"/>
      <c r="W720" s="77"/>
      <c r="X720" s="77"/>
      <c r="Y720" s="77"/>
      <c r="Z720" s="77"/>
    </row>
    <row r="721">
      <c r="A721" s="77"/>
      <c r="B721" s="77"/>
      <c r="C721" s="77"/>
      <c r="D721" s="77"/>
      <c r="E721" s="77"/>
      <c r="F721" s="77"/>
      <c r="G721" s="77"/>
      <c r="H721" s="77"/>
      <c r="I721" s="77"/>
      <c r="J721" s="77"/>
      <c r="K721" s="77"/>
      <c r="L721" s="77"/>
      <c r="M721" s="77"/>
      <c r="N721" s="77"/>
      <c r="O721" s="77"/>
      <c r="P721" s="77"/>
      <c r="Q721" s="77"/>
      <c r="R721" s="77"/>
      <c r="S721" s="77"/>
      <c r="T721" s="77"/>
      <c r="U721" s="77"/>
      <c r="V721" s="77"/>
      <c r="W721" s="77"/>
      <c r="X721" s="77"/>
      <c r="Y721" s="77"/>
      <c r="Z721" s="77"/>
    </row>
    <row r="722">
      <c r="A722" s="77"/>
      <c r="B722" s="77"/>
      <c r="C722" s="77"/>
      <c r="D722" s="77"/>
      <c r="E722" s="77"/>
      <c r="F722" s="77"/>
      <c r="G722" s="77"/>
      <c r="H722" s="77"/>
      <c r="I722" s="77"/>
      <c r="J722" s="77"/>
      <c r="K722" s="77"/>
      <c r="L722" s="77"/>
      <c r="M722" s="77"/>
      <c r="N722" s="77"/>
      <c r="O722" s="77"/>
      <c r="P722" s="77"/>
      <c r="Q722" s="77"/>
      <c r="R722" s="77"/>
      <c r="S722" s="77"/>
      <c r="T722" s="77"/>
      <c r="U722" s="77"/>
      <c r="V722" s="77"/>
      <c r="W722" s="77"/>
      <c r="X722" s="77"/>
      <c r="Y722" s="77"/>
      <c r="Z722" s="77"/>
    </row>
    <row r="723">
      <c r="A723" s="77"/>
      <c r="B723" s="77"/>
      <c r="C723" s="77"/>
      <c r="D723" s="77"/>
      <c r="E723" s="77"/>
      <c r="F723" s="77"/>
      <c r="G723" s="77"/>
      <c r="H723" s="77"/>
      <c r="I723" s="77"/>
      <c r="J723" s="77"/>
      <c r="K723" s="77"/>
      <c r="L723" s="77"/>
      <c r="M723" s="77"/>
      <c r="N723" s="77"/>
      <c r="O723" s="77"/>
      <c r="P723" s="77"/>
      <c r="Q723" s="77"/>
      <c r="R723" s="77"/>
      <c r="S723" s="77"/>
      <c r="T723" s="77"/>
      <c r="U723" s="77"/>
      <c r="V723" s="77"/>
      <c r="W723" s="77"/>
      <c r="X723" s="77"/>
      <c r="Y723" s="77"/>
      <c r="Z723" s="77"/>
    </row>
    <row r="724">
      <c r="A724" s="77"/>
      <c r="B724" s="77"/>
      <c r="C724" s="77"/>
      <c r="D724" s="77"/>
      <c r="E724" s="77"/>
      <c r="F724" s="77"/>
      <c r="G724" s="77"/>
      <c r="H724" s="77"/>
      <c r="I724" s="77"/>
      <c r="J724" s="77"/>
      <c r="K724" s="77"/>
      <c r="L724" s="77"/>
      <c r="M724" s="77"/>
      <c r="N724" s="77"/>
      <c r="O724" s="77"/>
      <c r="P724" s="77"/>
      <c r="Q724" s="77"/>
      <c r="R724" s="77"/>
      <c r="S724" s="77"/>
      <c r="T724" s="77"/>
      <c r="U724" s="77"/>
      <c r="V724" s="77"/>
      <c r="W724" s="77"/>
      <c r="X724" s="77"/>
      <c r="Y724" s="77"/>
      <c r="Z724" s="77"/>
    </row>
    <row r="725">
      <c r="A725" s="77"/>
      <c r="B725" s="77"/>
      <c r="C725" s="77"/>
      <c r="D725" s="77"/>
      <c r="E725" s="77"/>
      <c r="F725" s="77"/>
      <c r="G725" s="77"/>
      <c r="H725" s="77"/>
      <c r="I725" s="77"/>
      <c r="J725" s="77"/>
      <c r="K725" s="77"/>
      <c r="L725" s="77"/>
      <c r="M725" s="77"/>
      <c r="N725" s="77"/>
      <c r="O725" s="77"/>
      <c r="P725" s="77"/>
      <c r="Q725" s="77"/>
      <c r="R725" s="77"/>
      <c r="S725" s="77"/>
      <c r="T725" s="77"/>
      <c r="U725" s="77"/>
      <c r="V725" s="77"/>
      <c r="W725" s="77"/>
      <c r="X725" s="77"/>
      <c r="Y725" s="77"/>
      <c r="Z725" s="77"/>
    </row>
    <row r="726">
      <c r="A726" s="77"/>
      <c r="B726" s="77"/>
      <c r="C726" s="77"/>
      <c r="D726" s="77"/>
      <c r="E726" s="77"/>
      <c r="F726" s="77"/>
      <c r="G726" s="77"/>
      <c r="H726" s="77"/>
      <c r="I726" s="77"/>
      <c r="J726" s="77"/>
      <c r="K726" s="77"/>
      <c r="L726" s="77"/>
      <c r="M726" s="77"/>
      <c r="N726" s="77"/>
      <c r="O726" s="77"/>
      <c r="P726" s="77"/>
      <c r="Q726" s="77"/>
      <c r="R726" s="77"/>
      <c r="S726" s="77"/>
      <c r="T726" s="77"/>
      <c r="U726" s="77"/>
      <c r="V726" s="77"/>
      <c r="W726" s="77"/>
      <c r="X726" s="77"/>
      <c r="Y726" s="77"/>
      <c r="Z726" s="77"/>
    </row>
    <row r="727">
      <c r="A727" s="77"/>
      <c r="B727" s="77"/>
      <c r="C727" s="77"/>
      <c r="D727" s="77"/>
      <c r="E727" s="77"/>
      <c r="F727" s="77"/>
      <c r="G727" s="77"/>
      <c r="H727" s="77"/>
      <c r="I727" s="77"/>
      <c r="J727" s="77"/>
      <c r="K727" s="77"/>
      <c r="L727" s="77"/>
      <c r="M727" s="77"/>
      <c r="N727" s="77"/>
      <c r="O727" s="77"/>
      <c r="P727" s="77"/>
      <c r="Q727" s="77"/>
      <c r="R727" s="77"/>
      <c r="S727" s="77"/>
      <c r="T727" s="77"/>
      <c r="U727" s="77"/>
      <c r="V727" s="77"/>
      <c r="W727" s="77"/>
      <c r="X727" s="77"/>
      <c r="Y727" s="77"/>
      <c r="Z727" s="77"/>
    </row>
    <row r="728">
      <c r="A728" s="77"/>
      <c r="B728" s="77"/>
      <c r="C728" s="77"/>
      <c r="D728" s="77"/>
      <c r="E728" s="77"/>
      <c r="F728" s="77"/>
      <c r="G728" s="77"/>
      <c r="H728" s="77"/>
      <c r="I728" s="77"/>
      <c r="J728" s="77"/>
      <c r="K728" s="77"/>
      <c r="L728" s="77"/>
      <c r="M728" s="77"/>
      <c r="N728" s="77"/>
      <c r="O728" s="77"/>
      <c r="P728" s="77"/>
      <c r="Q728" s="77"/>
      <c r="R728" s="77"/>
      <c r="S728" s="77"/>
      <c r="T728" s="77"/>
      <c r="U728" s="77"/>
      <c r="V728" s="77"/>
      <c r="W728" s="77"/>
      <c r="X728" s="77"/>
      <c r="Y728" s="77"/>
      <c r="Z728" s="77"/>
    </row>
    <row r="729">
      <c r="A729" s="77"/>
      <c r="B729" s="77"/>
      <c r="C729" s="77"/>
      <c r="D729" s="77"/>
      <c r="E729" s="77"/>
      <c r="F729" s="77"/>
      <c r="G729" s="77"/>
      <c r="H729" s="77"/>
      <c r="I729" s="77"/>
      <c r="J729" s="77"/>
      <c r="K729" s="77"/>
      <c r="L729" s="77"/>
      <c r="M729" s="77"/>
      <c r="N729" s="77"/>
      <c r="O729" s="77"/>
      <c r="P729" s="77"/>
      <c r="Q729" s="77"/>
      <c r="R729" s="77"/>
      <c r="S729" s="77"/>
      <c r="T729" s="77"/>
      <c r="U729" s="77"/>
      <c r="V729" s="77"/>
      <c r="W729" s="77"/>
      <c r="X729" s="77"/>
      <c r="Y729" s="77"/>
      <c r="Z729" s="77"/>
    </row>
    <row r="730">
      <c r="A730" s="77"/>
      <c r="B730" s="77"/>
      <c r="C730" s="77"/>
      <c r="D730" s="77"/>
      <c r="E730" s="77"/>
      <c r="F730" s="77"/>
      <c r="G730" s="77"/>
      <c r="H730" s="77"/>
      <c r="I730" s="77"/>
      <c r="J730" s="77"/>
      <c r="K730" s="77"/>
      <c r="L730" s="77"/>
      <c r="M730" s="77"/>
      <c r="N730" s="77"/>
      <c r="O730" s="77"/>
      <c r="P730" s="77"/>
      <c r="Q730" s="77"/>
      <c r="R730" s="77"/>
      <c r="S730" s="77"/>
      <c r="T730" s="77"/>
      <c r="U730" s="77"/>
      <c r="V730" s="77"/>
      <c r="W730" s="77"/>
      <c r="X730" s="77"/>
      <c r="Y730" s="77"/>
      <c r="Z730" s="77"/>
    </row>
    <row r="731">
      <c r="A731" s="77"/>
      <c r="B731" s="77"/>
      <c r="C731" s="77"/>
      <c r="D731" s="77"/>
      <c r="E731" s="77"/>
      <c r="F731" s="77"/>
      <c r="G731" s="77"/>
      <c r="H731" s="77"/>
      <c r="I731" s="77"/>
      <c r="J731" s="77"/>
      <c r="K731" s="77"/>
      <c r="L731" s="77"/>
      <c r="M731" s="77"/>
      <c r="N731" s="77"/>
      <c r="O731" s="77"/>
      <c r="P731" s="77"/>
      <c r="Q731" s="77"/>
      <c r="R731" s="77"/>
      <c r="S731" s="77"/>
      <c r="T731" s="77"/>
      <c r="U731" s="77"/>
      <c r="V731" s="77"/>
      <c r="W731" s="77"/>
      <c r="X731" s="77"/>
      <c r="Y731" s="77"/>
      <c r="Z731" s="77"/>
    </row>
    <row r="732">
      <c r="A732" s="77"/>
      <c r="B732" s="77"/>
      <c r="C732" s="77"/>
      <c r="D732" s="77"/>
      <c r="E732" s="77"/>
      <c r="F732" s="77"/>
      <c r="G732" s="77"/>
      <c r="H732" s="77"/>
      <c r="I732" s="77"/>
      <c r="J732" s="77"/>
      <c r="K732" s="77"/>
      <c r="L732" s="77"/>
      <c r="M732" s="77"/>
      <c r="N732" s="77"/>
      <c r="O732" s="77"/>
      <c r="P732" s="77"/>
      <c r="Q732" s="77"/>
      <c r="R732" s="77"/>
      <c r="S732" s="77"/>
      <c r="T732" s="77"/>
      <c r="U732" s="77"/>
      <c r="V732" s="77"/>
      <c r="W732" s="77"/>
      <c r="X732" s="77"/>
      <c r="Y732" s="77"/>
      <c r="Z732" s="77"/>
    </row>
    <row r="733">
      <c r="A733" s="77"/>
      <c r="B733" s="77"/>
      <c r="C733" s="77"/>
      <c r="D733" s="77"/>
      <c r="E733" s="77"/>
      <c r="F733" s="77"/>
      <c r="G733" s="77"/>
      <c r="H733" s="77"/>
      <c r="I733" s="77"/>
      <c r="J733" s="77"/>
      <c r="K733" s="77"/>
      <c r="L733" s="77"/>
      <c r="M733" s="77"/>
      <c r="N733" s="77"/>
      <c r="O733" s="77"/>
      <c r="P733" s="77"/>
      <c r="Q733" s="77"/>
      <c r="R733" s="77"/>
      <c r="S733" s="77"/>
      <c r="T733" s="77"/>
      <c r="U733" s="77"/>
      <c r="V733" s="77"/>
      <c r="W733" s="77"/>
      <c r="X733" s="77"/>
      <c r="Y733" s="77"/>
      <c r="Z733" s="77"/>
    </row>
    <row r="734">
      <c r="A734" s="77"/>
      <c r="B734" s="77"/>
      <c r="C734" s="77"/>
      <c r="D734" s="77"/>
      <c r="E734" s="77"/>
      <c r="F734" s="77"/>
      <c r="G734" s="77"/>
      <c r="H734" s="77"/>
      <c r="I734" s="77"/>
      <c r="J734" s="77"/>
      <c r="K734" s="77"/>
      <c r="L734" s="77"/>
      <c r="M734" s="77"/>
      <c r="N734" s="77"/>
      <c r="O734" s="77"/>
      <c r="P734" s="77"/>
      <c r="Q734" s="77"/>
      <c r="R734" s="77"/>
      <c r="S734" s="77"/>
      <c r="T734" s="77"/>
      <c r="U734" s="77"/>
      <c r="V734" s="77"/>
      <c r="W734" s="77"/>
      <c r="X734" s="77"/>
      <c r="Y734" s="77"/>
      <c r="Z734" s="77"/>
    </row>
    <row r="735">
      <c r="A735" s="77"/>
      <c r="B735" s="77"/>
      <c r="C735" s="77"/>
      <c r="D735" s="77"/>
      <c r="E735" s="77"/>
      <c r="F735" s="77"/>
      <c r="G735" s="77"/>
      <c r="H735" s="77"/>
      <c r="I735" s="77"/>
      <c r="J735" s="77"/>
      <c r="K735" s="77"/>
      <c r="L735" s="77"/>
      <c r="M735" s="77"/>
      <c r="N735" s="77"/>
      <c r="O735" s="77"/>
      <c r="P735" s="77"/>
      <c r="Q735" s="77"/>
      <c r="R735" s="77"/>
      <c r="S735" s="77"/>
      <c r="T735" s="77"/>
      <c r="U735" s="77"/>
      <c r="V735" s="77"/>
      <c r="W735" s="77"/>
      <c r="X735" s="77"/>
      <c r="Y735" s="77"/>
      <c r="Z735" s="77"/>
    </row>
    <row r="736">
      <c r="A736" s="77"/>
      <c r="B736" s="77"/>
      <c r="C736" s="77"/>
      <c r="D736" s="77"/>
      <c r="E736" s="77"/>
      <c r="F736" s="77"/>
      <c r="G736" s="77"/>
      <c r="H736" s="77"/>
      <c r="I736" s="77"/>
      <c r="J736" s="77"/>
      <c r="K736" s="77"/>
      <c r="L736" s="77"/>
      <c r="M736" s="77"/>
      <c r="N736" s="77"/>
      <c r="O736" s="77"/>
      <c r="P736" s="77"/>
      <c r="Q736" s="77"/>
      <c r="R736" s="77"/>
      <c r="S736" s="77"/>
      <c r="T736" s="77"/>
      <c r="U736" s="77"/>
      <c r="V736" s="77"/>
      <c r="W736" s="77"/>
      <c r="X736" s="77"/>
      <c r="Y736" s="77"/>
      <c r="Z736" s="77"/>
    </row>
    <row r="737">
      <c r="A737" s="77"/>
      <c r="B737" s="77"/>
      <c r="C737" s="77"/>
      <c r="D737" s="77"/>
      <c r="E737" s="77"/>
      <c r="F737" s="77"/>
      <c r="G737" s="77"/>
      <c r="H737" s="77"/>
      <c r="I737" s="77"/>
      <c r="J737" s="77"/>
      <c r="K737" s="77"/>
      <c r="L737" s="77"/>
      <c r="M737" s="77"/>
      <c r="N737" s="77"/>
      <c r="O737" s="77"/>
      <c r="P737" s="77"/>
      <c r="Q737" s="77"/>
      <c r="R737" s="77"/>
      <c r="S737" s="77"/>
      <c r="T737" s="77"/>
      <c r="U737" s="77"/>
      <c r="V737" s="77"/>
      <c r="W737" s="77"/>
      <c r="X737" s="77"/>
      <c r="Y737" s="77"/>
      <c r="Z737" s="77"/>
    </row>
    <row r="738">
      <c r="A738" s="77"/>
      <c r="B738" s="77"/>
      <c r="C738" s="77"/>
      <c r="D738" s="77"/>
      <c r="E738" s="77"/>
      <c r="F738" s="77"/>
      <c r="G738" s="77"/>
      <c r="H738" s="77"/>
      <c r="I738" s="77"/>
      <c r="J738" s="77"/>
      <c r="K738" s="77"/>
      <c r="L738" s="77"/>
      <c r="M738" s="77"/>
      <c r="N738" s="77"/>
      <c r="O738" s="77"/>
      <c r="P738" s="77"/>
      <c r="Q738" s="77"/>
      <c r="R738" s="77"/>
      <c r="S738" s="77"/>
      <c r="T738" s="77"/>
      <c r="U738" s="77"/>
      <c r="V738" s="77"/>
      <c r="W738" s="77"/>
      <c r="X738" s="77"/>
      <c r="Y738" s="77"/>
      <c r="Z738" s="77"/>
    </row>
    <row r="739">
      <c r="A739" s="77"/>
      <c r="B739" s="77"/>
      <c r="C739" s="77"/>
      <c r="D739" s="77"/>
      <c r="E739" s="77"/>
      <c r="F739" s="77"/>
      <c r="G739" s="77"/>
      <c r="H739" s="77"/>
      <c r="I739" s="77"/>
      <c r="J739" s="77"/>
      <c r="K739" s="77"/>
      <c r="L739" s="77"/>
      <c r="M739" s="77"/>
      <c r="N739" s="77"/>
      <c r="O739" s="77"/>
      <c r="P739" s="77"/>
      <c r="Q739" s="77"/>
      <c r="R739" s="77"/>
      <c r="S739" s="77"/>
      <c r="T739" s="77"/>
      <c r="U739" s="77"/>
      <c r="V739" s="77"/>
      <c r="W739" s="77"/>
      <c r="X739" s="77"/>
      <c r="Y739" s="77"/>
      <c r="Z739" s="77"/>
    </row>
    <row r="740">
      <c r="A740" s="77"/>
      <c r="B740" s="77"/>
      <c r="C740" s="77"/>
      <c r="D740" s="77"/>
      <c r="E740" s="77"/>
      <c r="F740" s="77"/>
      <c r="G740" s="77"/>
      <c r="H740" s="77"/>
      <c r="I740" s="77"/>
      <c r="J740" s="77"/>
      <c r="K740" s="77"/>
      <c r="L740" s="77"/>
      <c r="M740" s="77"/>
      <c r="N740" s="77"/>
      <c r="O740" s="77"/>
      <c r="P740" s="77"/>
      <c r="Q740" s="77"/>
      <c r="R740" s="77"/>
      <c r="S740" s="77"/>
      <c r="T740" s="77"/>
      <c r="U740" s="77"/>
      <c r="V740" s="77"/>
      <c r="W740" s="77"/>
      <c r="X740" s="77"/>
      <c r="Y740" s="77"/>
      <c r="Z740" s="77"/>
    </row>
    <row r="741">
      <c r="A741" s="77"/>
      <c r="B741" s="77"/>
      <c r="C741" s="77"/>
      <c r="D741" s="77"/>
      <c r="E741" s="77"/>
      <c r="F741" s="77"/>
      <c r="G741" s="77"/>
      <c r="H741" s="77"/>
      <c r="I741" s="77"/>
      <c r="J741" s="77"/>
      <c r="K741" s="77"/>
      <c r="L741" s="77"/>
      <c r="M741" s="77"/>
      <c r="N741" s="77"/>
      <c r="O741" s="77"/>
      <c r="P741" s="77"/>
      <c r="Q741" s="77"/>
      <c r="R741" s="77"/>
      <c r="S741" s="77"/>
      <c r="T741" s="77"/>
      <c r="U741" s="77"/>
      <c r="V741" s="77"/>
      <c r="W741" s="77"/>
      <c r="X741" s="77"/>
      <c r="Y741" s="77"/>
      <c r="Z741" s="77"/>
    </row>
    <row r="742">
      <c r="A742" s="77"/>
      <c r="B742" s="77"/>
      <c r="C742" s="77"/>
      <c r="D742" s="77"/>
      <c r="E742" s="77"/>
      <c r="F742" s="77"/>
      <c r="G742" s="77"/>
      <c r="H742" s="77"/>
      <c r="I742" s="77"/>
      <c r="J742" s="77"/>
      <c r="K742" s="77"/>
      <c r="L742" s="77"/>
      <c r="M742" s="77"/>
      <c r="N742" s="77"/>
      <c r="O742" s="77"/>
      <c r="P742" s="77"/>
      <c r="Q742" s="77"/>
      <c r="R742" s="77"/>
      <c r="S742" s="77"/>
      <c r="T742" s="77"/>
      <c r="U742" s="77"/>
      <c r="V742" s="77"/>
      <c r="W742" s="77"/>
      <c r="X742" s="77"/>
      <c r="Y742" s="77"/>
      <c r="Z742" s="77"/>
    </row>
    <row r="743">
      <c r="A743" s="77"/>
      <c r="B743" s="77"/>
      <c r="C743" s="77"/>
      <c r="D743" s="77"/>
      <c r="E743" s="77"/>
      <c r="F743" s="77"/>
      <c r="G743" s="77"/>
      <c r="H743" s="77"/>
      <c r="I743" s="77"/>
      <c r="J743" s="77"/>
      <c r="K743" s="77"/>
      <c r="L743" s="77"/>
      <c r="M743" s="77"/>
      <c r="N743" s="77"/>
      <c r="O743" s="77"/>
      <c r="P743" s="77"/>
      <c r="Q743" s="77"/>
      <c r="R743" s="77"/>
      <c r="S743" s="77"/>
      <c r="T743" s="77"/>
      <c r="U743" s="77"/>
      <c r="V743" s="77"/>
      <c r="W743" s="77"/>
      <c r="X743" s="77"/>
      <c r="Y743" s="77"/>
      <c r="Z743" s="77"/>
    </row>
    <row r="744">
      <c r="A744" s="77"/>
      <c r="B744" s="77"/>
      <c r="C744" s="77"/>
      <c r="D744" s="77"/>
      <c r="E744" s="77"/>
      <c r="F744" s="77"/>
      <c r="G744" s="77"/>
      <c r="H744" s="77"/>
      <c r="I744" s="77"/>
      <c r="J744" s="77"/>
      <c r="K744" s="77"/>
      <c r="L744" s="77"/>
      <c r="M744" s="77"/>
      <c r="N744" s="77"/>
      <c r="O744" s="77"/>
      <c r="P744" s="77"/>
      <c r="Q744" s="77"/>
      <c r="R744" s="77"/>
      <c r="S744" s="77"/>
      <c r="T744" s="77"/>
      <c r="U744" s="77"/>
      <c r="V744" s="77"/>
      <c r="W744" s="77"/>
      <c r="X744" s="77"/>
      <c r="Y744" s="77"/>
      <c r="Z744" s="77"/>
    </row>
    <row r="745">
      <c r="A745" s="77"/>
      <c r="B745" s="77"/>
      <c r="C745" s="77"/>
      <c r="D745" s="77"/>
      <c r="E745" s="77"/>
      <c r="F745" s="77"/>
      <c r="G745" s="77"/>
      <c r="H745" s="77"/>
      <c r="I745" s="77"/>
      <c r="J745" s="77"/>
      <c r="K745" s="77"/>
      <c r="L745" s="77"/>
      <c r="M745" s="77"/>
      <c r="N745" s="77"/>
      <c r="O745" s="77"/>
      <c r="P745" s="77"/>
      <c r="Q745" s="77"/>
      <c r="R745" s="77"/>
      <c r="S745" s="77"/>
      <c r="T745" s="77"/>
      <c r="U745" s="77"/>
      <c r="V745" s="77"/>
      <c r="W745" s="77"/>
      <c r="X745" s="77"/>
      <c r="Y745" s="77"/>
      <c r="Z745" s="77"/>
    </row>
    <row r="746">
      <c r="A746" s="77"/>
      <c r="B746" s="77"/>
      <c r="C746" s="77"/>
      <c r="D746" s="77"/>
      <c r="E746" s="77"/>
      <c r="F746" s="77"/>
      <c r="G746" s="77"/>
      <c r="H746" s="77"/>
      <c r="I746" s="77"/>
      <c r="J746" s="77"/>
      <c r="K746" s="77"/>
      <c r="L746" s="77"/>
      <c r="M746" s="77"/>
      <c r="N746" s="77"/>
      <c r="O746" s="77"/>
      <c r="P746" s="77"/>
      <c r="Q746" s="77"/>
      <c r="R746" s="77"/>
      <c r="S746" s="77"/>
      <c r="T746" s="77"/>
      <c r="U746" s="77"/>
      <c r="V746" s="77"/>
      <c r="W746" s="77"/>
      <c r="X746" s="77"/>
      <c r="Y746" s="77"/>
      <c r="Z746" s="77"/>
    </row>
    <row r="747">
      <c r="A747" s="77"/>
      <c r="B747" s="77"/>
      <c r="C747" s="77"/>
      <c r="D747" s="77"/>
      <c r="E747" s="77"/>
      <c r="F747" s="77"/>
      <c r="G747" s="77"/>
      <c r="H747" s="77"/>
      <c r="I747" s="77"/>
      <c r="J747" s="77"/>
      <c r="K747" s="77"/>
      <c r="L747" s="77"/>
      <c r="M747" s="77"/>
      <c r="N747" s="77"/>
      <c r="O747" s="77"/>
      <c r="P747" s="77"/>
      <c r="Q747" s="77"/>
      <c r="R747" s="77"/>
      <c r="S747" s="77"/>
      <c r="T747" s="77"/>
      <c r="U747" s="77"/>
      <c r="V747" s="77"/>
      <c r="W747" s="77"/>
      <c r="X747" s="77"/>
      <c r="Y747" s="77"/>
      <c r="Z747" s="77"/>
    </row>
    <row r="748">
      <c r="A748" s="77"/>
      <c r="B748" s="77"/>
      <c r="C748" s="77"/>
      <c r="D748" s="77"/>
      <c r="E748" s="77"/>
      <c r="F748" s="77"/>
      <c r="G748" s="77"/>
      <c r="H748" s="77"/>
      <c r="I748" s="77"/>
      <c r="J748" s="77"/>
      <c r="K748" s="77"/>
      <c r="L748" s="77"/>
      <c r="M748" s="77"/>
      <c r="N748" s="77"/>
      <c r="O748" s="77"/>
      <c r="P748" s="77"/>
      <c r="Q748" s="77"/>
      <c r="R748" s="77"/>
      <c r="S748" s="77"/>
      <c r="T748" s="77"/>
      <c r="U748" s="77"/>
      <c r="V748" s="77"/>
      <c r="W748" s="77"/>
      <c r="X748" s="77"/>
      <c r="Y748" s="77"/>
      <c r="Z748" s="77"/>
    </row>
    <row r="749">
      <c r="A749" s="77"/>
      <c r="B749" s="77"/>
      <c r="C749" s="77"/>
      <c r="D749" s="77"/>
      <c r="E749" s="77"/>
      <c r="F749" s="77"/>
      <c r="G749" s="77"/>
      <c r="H749" s="77"/>
      <c r="I749" s="77"/>
      <c r="J749" s="77"/>
      <c r="K749" s="77"/>
      <c r="L749" s="77"/>
      <c r="M749" s="77"/>
      <c r="N749" s="77"/>
      <c r="O749" s="77"/>
      <c r="P749" s="77"/>
      <c r="Q749" s="77"/>
      <c r="R749" s="77"/>
      <c r="S749" s="77"/>
      <c r="T749" s="77"/>
      <c r="U749" s="77"/>
      <c r="V749" s="77"/>
      <c r="W749" s="77"/>
      <c r="X749" s="77"/>
      <c r="Y749" s="77"/>
      <c r="Z749" s="77"/>
    </row>
    <row r="750">
      <c r="A750" s="77"/>
      <c r="B750" s="77"/>
      <c r="C750" s="77"/>
      <c r="D750" s="77"/>
      <c r="E750" s="77"/>
      <c r="F750" s="77"/>
      <c r="G750" s="77"/>
      <c r="H750" s="77"/>
      <c r="I750" s="77"/>
      <c r="J750" s="77"/>
      <c r="K750" s="77"/>
      <c r="L750" s="77"/>
      <c r="M750" s="77"/>
      <c r="N750" s="77"/>
      <c r="O750" s="77"/>
      <c r="P750" s="77"/>
      <c r="Q750" s="77"/>
      <c r="R750" s="77"/>
      <c r="S750" s="77"/>
      <c r="T750" s="77"/>
      <c r="U750" s="77"/>
      <c r="V750" s="77"/>
      <c r="W750" s="77"/>
      <c r="X750" s="77"/>
      <c r="Y750" s="77"/>
      <c r="Z750" s="77"/>
    </row>
    <row r="751">
      <c r="A751" s="77"/>
      <c r="B751" s="77"/>
      <c r="C751" s="77"/>
      <c r="D751" s="77"/>
      <c r="E751" s="77"/>
      <c r="F751" s="77"/>
      <c r="G751" s="77"/>
      <c r="H751" s="77"/>
      <c r="I751" s="77"/>
      <c r="J751" s="77"/>
      <c r="K751" s="77"/>
      <c r="L751" s="77"/>
      <c r="M751" s="77"/>
      <c r="N751" s="77"/>
      <c r="O751" s="77"/>
      <c r="P751" s="77"/>
      <c r="Q751" s="77"/>
      <c r="R751" s="77"/>
      <c r="S751" s="77"/>
      <c r="T751" s="77"/>
      <c r="U751" s="77"/>
      <c r="V751" s="77"/>
      <c r="W751" s="77"/>
      <c r="X751" s="77"/>
      <c r="Y751" s="77"/>
      <c r="Z751" s="77"/>
    </row>
    <row r="752">
      <c r="A752" s="77"/>
      <c r="B752" s="77"/>
      <c r="C752" s="77"/>
      <c r="D752" s="77"/>
      <c r="E752" s="77"/>
      <c r="F752" s="77"/>
      <c r="G752" s="77"/>
      <c r="H752" s="77"/>
      <c r="I752" s="77"/>
      <c r="J752" s="77"/>
      <c r="K752" s="77"/>
      <c r="L752" s="77"/>
      <c r="M752" s="77"/>
      <c r="N752" s="77"/>
      <c r="O752" s="77"/>
      <c r="P752" s="77"/>
      <c r="Q752" s="77"/>
      <c r="R752" s="77"/>
      <c r="S752" s="77"/>
      <c r="T752" s="77"/>
      <c r="U752" s="77"/>
      <c r="V752" s="77"/>
      <c r="W752" s="77"/>
      <c r="X752" s="77"/>
      <c r="Y752" s="77"/>
      <c r="Z752" s="77"/>
    </row>
    <row r="753">
      <c r="A753" s="77"/>
      <c r="B753" s="77"/>
      <c r="C753" s="77"/>
      <c r="D753" s="77"/>
      <c r="E753" s="77"/>
      <c r="F753" s="77"/>
      <c r="G753" s="77"/>
      <c r="H753" s="77"/>
      <c r="I753" s="77"/>
      <c r="J753" s="77"/>
      <c r="K753" s="77"/>
      <c r="L753" s="77"/>
      <c r="M753" s="77"/>
      <c r="N753" s="77"/>
      <c r="O753" s="77"/>
      <c r="P753" s="77"/>
      <c r="Q753" s="77"/>
      <c r="R753" s="77"/>
      <c r="S753" s="77"/>
      <c r="T753" s="77"/>
      <c r="U753" s="77"/>
      <c r="V753" s="77"/>
      <c r="W753" s="77"/>
      <c r="X753" s="77"/>
      <c r="Y753" s="77"/>
      <c r="Z753" s="77"/>
    </row>
    <row r="754">
      <c r="A754" s="77"/>
      <c r="B754" s="77"/>
      <c r="C754" s="77"/>
      <c r="D754" s="77"/>
      <c r="E754" s="77"/>
      <c r="F754" s="77"/>
      <c r="G754" s="77"/>
      <c r="H754" s="77"/>
      <c r="I754" s="77"/>
      <c r="J754" s="77"/>
      <c r="K754" s="77"/>
      <c r="L754" s="77"/>
      <c r="M754" s="77"/>
      <c r="N754" s="77"/>
      <c r="O754" s="77"/>
      <c r="P754" s="77"/>
      <c r="Q754" s="77"/>
      <c r="R754" s="77"/>
      <c r="S754" s="77"/>
      <c r="T754" s="77"/>
      <c r="U754" s="77"/>
      <c r="V754" s="77"/>
      <c r="W754" s="77"/>
      <c r="X754" s="77"/>
      <c r="Y754" s="77"/>
      <c r="Z754" s="77"/>
    </row>
    <row r="755">
      <c r="A755" s="77"/>
      <c r="B755" s="77"/>
      <c r="C755" s="77"/>
      <c r="D755" s="77"/>
      <c r="E755" s="77"/>
      <c r="F755" s="77"/>
      <c r="G755" s="77"/>
      <c r="H755" s="77"/>
      <c r="I755" s="77"/>
      <c r="J755" s="77"/>
      <c r="K755" s="77"/>
      <c r="L755" s="77"/>
      <c r="M755" s="77"/>
      <c r="N755" s="77"/>
      <c r="O755" s="77"/>
      <c r="P755" s="77"/>
      <c r="Q755" s="77"/>
      <c r="R755" s="77"/>
      <c r="S755" s="77"/>
      <c r="T755" s="77"/>
      <c r="U755" s="77"/>
      <c r="V755" s="77"/>
      <c r="W755" s="77"/>
      <c r="X755" s="77"/>
      <c r="Y755" s="77"/>
      <c r="Z755" s="77"/>
    </row>
    <row r="756">
      <c r="A756" s="77"/>
      <c r="B756" s="77"/>
      <c r="C756" s="77"/>
      <c r="D756" s="77"/>
      <c r="E756" s="77"/>
      <c r="F756" s="77"/>
      <c r="G756" s="77"/>
      <c r="H756" s="77"/>
      <c r="I756" s="77"/>
      <c r="J756" s="77"/>
      <c r="K756" s="77"/>
      <c r="L756" s="77"/>
      <c r="M756" s="77"/>
      <c r="N756" s="77"/>
      <c r="O756" s="77"/>
      <c r="P756" s="77"/>
      <c r="Q756" s="77"/>
      <c r="R756" s="77"/>
      <c r="S756" s="77"/>
      <c r="T756" s="77"/>
      <c r="U756" s="77"/>
      <c r="V756" s="77"/>
      <c r="W756" s="77"/>
      <c r="X756" s="77"/>
      <c r="Y756" s="77"/>
      <c r="Z756" s="77"/>
    </row>
    <row r="757">
      <c r="A757" s="77"/>
      <c r="B757" s="77"/>
      <c r="C757" s="77"/>
      <c r="D757" s="77"/>
      <c r="E757" s="77"/>
      <c r="F757" s="77"/>
      <c r="G757" s="77"/>
      <c r="H757" s="77"/>
      <c r="I757" s="77"/>
      <c r="J757" s="77"/>
      <c r="K757" s="77"/>
      <c r="L757" s="77"/>
      <c r="M757" s="77"/>
      <c r="N757" s="77"/>
      <c r="O757" s="77"/>
      <c r="P757" s="77"/>
      <c r="Q757" s="77"/>
      <c r="R757" s="77"/>
      <c r="S757" s="77"/>
      <c r="T757" s="77"/>
      <c r="U757" s="77"/>
      <c r="V757" s="77"/>
      <c r="W757" s="77"/>
      <c r="X757" s="77"/>
      <c r="Y757" s="77"/>
      <c r="Z757" s="77"/>
    </row>
    <row r="758">
      <c r="A758" s="77"/>
      <c r="B758" s="77"/>
      <c r="C758" s="77"/>
      <c r="D758" s="77"/>
      <c r="E758" s="77"/>
      <c r="F758" s="77"/>
      <c r="G758" s="77"/>
      <c r="H758" s="77"/>
      <c r="I758" s="77"/>
      <c r="J758" s="77"/>
      <c r="K758" s="77"/>
      <c r="L758" s="77"/>
      <c r="M758" s="77"/>
      <c r="N758" s="77"/>
      <c r="O758" s="77"/>
      <c r="P758" s="77"/>
      <c r="Q758" s="77"/>
      <c r="R758" s="77"/>
      <c r="S758" s="77"/>
      <c r="T758" s="77"/>
      <c r="U758" s="77"/>
      <c r="V758" s="77"/>
      <c r="W758" s="77"/>
      <c r="X758" s="77"/>
      <c r="Y758" s="77"/>
      <c r="Z758" s="77"/>
    </row>
    <row r="759">
      <c r="A759" s="77"/>
      <c r="B759" s="77"/>
      <c r="C759" s="77"/>
      <c r="D759" s="77"/>
      <c r="E759" s="77"/>
      <c r="F759" s="77"/>
      <c r="G759" s="77"/>
      <c r="H759" s="77"/>
      <c r="I759" s="77"/>
      <c r="J759" s="77"/>
      <c r="K759" s="77"/>
      <c r="L759" s="77"/>
      <c r="M759" s="77"/>
      <c r="N759" s="77"/>
      <c r="O759" s="77"/>
      <c r="P759" s="77"/>
      <c r="Q759" s="77"/>
      <c r="R759" s="77"/>
      <c r="S759" s="77"/>
      <c r="T759" s="77"/>
      <c r="U759" s="77"/>
      <c r="V759" s="77"/>
      <c r="W759" s="77"/>
      <c r="X759" s="77"/>
      <c r="Y759" s="77"/>
      <c r="Z759" s="77"/>
    </row>
    <row r="760">
      <c r="A760" s="77"/>
      <c r="B760" s="77"/>
      <c r="C760" s="77"/>
      <c r="D760" s="77"/>
      <c r="E760" s="77"/>
      <c r="F760" s="77"/>
      <c r="G760" s="77"/>
      <c r="H760" s="77"/>
      <c r="I760" s="77"/>
      <c r="J760" s="77"/>
      <c r="K760" s="77"/>
      <c r="L760" s="77"/>
      <c r="M760" s="77"/>
      <c r="N760" s="77"/>
      <c r="O760" s="77"/>
      <c r="P760" s="77"/>
      <c r="Q760" s="77"/>
      <c r="R760" s="77"/>
      <c r="S760" s="77"/>
      <c r="T760" s="77"/>
      <c r="U760" s="77"/>
      <c r="V760" s="77"/>
      <c r="W760" s="77"/>
      <c r="X760" s="77"/>
      <c r="Y760" s="77"/>
      <c r="Z760" s="77"/>
    </row>
    <row r="761">
      <c r="A761" s="77"/>
      <c r="B761" s="77"/>
      <c r="C761" s="77"/>
      <c r="D761" s="77"/>
      <c r="E761" s="77"/>
      <c r="F761" s="77"/>
      <c r="G761" s="77"/>
      <c r="H761" s="77"/>
      <c r="I761" s="77"/>
      <c r="J761" s="77"/>
      <c r="K761" s="77"/>
      <c r="L761" s="77"/>
      <c r="M761" s="77"/>
      <c r="N761" s="77"/>
      <c r="O761" s="77"/>
      <c r="P761" s="77"/>
      <c r="Q761" s="77"/>
      <c r="R761" s="77"/>
      <c r="S761" s="77"/>
      <c r="T761" s="77"/>
      <c r="U761" s="77"/>
      <c r="V761" s="77"/>
      <c r="W761" s="77"/>
      <c r="X761" s="77"/>
      <c r="Y761" s="77"/>
      <c r="Z761" s="77"/>
    </row>
    <row r="762">
      <c r="A762" s="77"/>
      <c r="B762" s="77"/>
      <c r="C762" s="77"/>
      <c r="D762" s="77"/>
      <c r="E762" s="77"/>
      <c r="F762" s="77"/>
      <c r="G762" s="77"/>
      <c r="H762" s="77"/>
      <c r="I762" s="77"/>
      <c r="J762" s="77"/>
      <c r="K762" s="77"/>
      <c r="L762" s="77"/>
      <c r="M762" s="77"/>
      <c r="N762" s="77"/>
      <c r="O762" s="77"/>
      <c r="P762" s="77"/>
      <c r="Q762" s="77"/>
      <c r="R762" s="77"/>
      <c r="S762" s="77"/>
      <c r="T762" s="77"/>
      <c r="U762" s="77"/>
      <c r="V762" s="77"/>
      <c r="W762" s="77"/>
      <c r="X762" s="77"/>
      <c r="Y762" s="77"/>
      <c r="Z762" s="77"/>
    </row>
    <row r="763">
      <c r="A763" s="77"/>
      <c r="B763" s="77"/>
      <c r="C763" s="77"/>
      <c r="D763" s="77"/>
      <c r="E763" s="77"/>
      <c r="F763" s="77"/>
      <c r="G763" s="77"/>
      <c r="H763" s="77"/>
      <c r="I763" s="77"/>
      <c r="J763" s="77"/>
      <c r="K763" s="77"/>
      <c r="L763" s="77"/>
      <c r="M763" s="77"/>
      <c r="N763" s="77"/>
      <c r="O763" s="77"/>
      <c r="P763" s="77"/>
      <c r="Q763" s="77"/>
      <c r="R763" s="77"/>
      <c r="S763" s="77"/>
      <c r="T763" s="77"/>
      <c r="U763" s="77"/>
      <c r="V763" s="77"/>
      <c r="W763" s="77"/>
      <c r="X763" s="77"/>
      <c r="Y763" s="77"/>
      <c r="Z763" s="77"/>
    </row>
    <row r="764">
      <c r="A764" s="77"/>
      <c r="B764" s="77"/>
      <c r="C764" s="77"/>
      <c r="D764" s="77"/>
      <c r="E764" s="77"/>
      <c r="F764" s="77"/>
      <c r="G764" s="77"/>
      <c r="H764" s="77"/>
      <c r="I764" s="77"/>
      <c r="J764" s="77"/>
      <c r="K764" s="77"/>
      <c r="L764" s="77"/>
      <c r="M764" s="77"/>
      <c r="N764" s="77"/>
      <c r="O764" s="77"/>
      <c r="P764" s="77"/>
      <c r="Q764" s="77"/>
      <c r="R764" s="77"/>
      <c r="S764" s="77"/>
      <c r="T764" s="77"/>
      <c r="U764" s="77"/>
      <c r="V764" s="77"/>
      <c r="W764" s="77"/>
      <c r="X764" s="77"/>
      <c r="Y764" s="77"/>
      <c r="Z764" s="77"/>
    </row>
    <row r="765">
      <c r="A765" s="77"/>
      <c r="B765" s="77"/>
      <c r="C765" s="77"/>
      <c r="D765" s="77"/>
      <c r="E765" s="77"/>
      <c r="F765" s="77"/>
      <c r="G765" s="77"/>
      <c r="H765" s="77"/>
      <c r="I765" s="77"/>
      <c r="J765" s="77"/>
      <c r="K765" s="77"/>
      <c r="L765" s="77"/>
      <c r="M765" s="77"/>
      <c r="N765" s="77"/>
      <c r="O765" s="77"/>
      <c r="P765" s="77"/>
      <c r="Q765" s="77"/>
      <c r="R765" s="77"/>
      <c r="S765" s="77"/>
      <c r="T765" s="77"/>
      <c r="U765" s="77"/>
      <c r="V765" s="77"/>
      <c r="W765" s="77"/>
      <c r="X765" s="77"/>
      <c r="Y765" s="77"/>
      <c r="Z765" s="77"/>
    </row>
    <row r="766">
      <c r="A766" s="77"/>
      <c r="B766" s="77"/>
      <c r="C766" s="77"/>
      <c r="D766" s="77"/>
      <c r="E766" s="77"/>
      <c r="F766" s="77"/>
      <c r="G766" s="77"/>
      <c r="H766" s="77"/>
      <c r="I766" s="77"/>
      <c r="J766" s="77"/>
      <c r="K766" s="77"/>
      <c r="L766" s="77"/>
      <c r="M766" s="77"/>
      <c r="N766" s="77"/>
      <c r="O766" s="77"/>
      <c r="P766" s="77"/>
      <c r="Q766" s="77"/>
      <c r="R766" s="77"/>
      <c r="S766" s="77"/>
      <c r="T766" s="77"/>
      <c r="U766" s="77"/>
      <c r="V766" s="77"/>
      <c r="W766" s="77"/>
      <c r="X766" s="77"/>
      <c r="Y766" s="77"/>
      <c r="Z766" s="77"/>
    </row>
    <row r="767">
      <c r="A767" s="77"/>
      <c r="B767" s="77"/>
      <c r="C767" s="77"/>
      <c r="D767" s="77"/>
      <c r="E767" s="77"/>
      <c r="F767" s="77"/>
      <c r="G767" s="77"/>
      <c r="H767" s="77"/>
      <c r="I767" s="77"/>
      <c r="J767" s="77"/>
      <c r="K767" s="77"/>
      <c r="L767" s="77"/>
      <c r="M767" s="77"/>
      <c r="N767" s="77"/>
      <c r="O767" s="77"/>
      <c r="P767" s="77"/>
      <c r="Q767" s="77"/>
      <c r="R767" s="77"/>
      <c r="S767" s="77"/>
      <c r="T767" s="77"/>
      <c r="U767" s="77"/>
      <c r="V767" s="77"/>
      <c r="W767" s="77"/>
      <c r="X767" s="77"/>
      <c r="Y767" s="77"/>
      <c r="Z767" s="77"/>
    </row>
    <row r="768">
      <c r="A768" s="77"/>
      <c r="B768" s="77"/>
      <c r="C768" s="77"/>
      <c r="D768" s="77"/>
      <c r="E768" s="77"/>
      <c r="F768" s="77"/>
      <c r="G768" s="77"/>
      <c r="H768" s="77"/>
      <c r="I768" s="77"/>
      <c r="J768" s="77"/>
      <c r="K768" s="77"/>
      <c r="L768" s="77"/>
      <c r="M768" s="77"/>
      <c r="N768" s="77"/>
      <c r="O768" s="77"/>
      <c r="P768" s="77"/>
      <c r="Q768" s="77"/>
      <c r="R768" s="77"/>
      <c r="S768" s="77"/>
      <c r="T768" s="77"/>
      <c r="U768" s="77"/>
      <c r="V768" s="77"/>
      <c r="W768" s="77"/>
      <c r="X768" s="77"/>
      <c r="Y768" s="77"/>
      <c r="Z768" s="77"/>
    </row>
    <row r="769">
      <c r="A769" s="77"/>
      <c r="B769" s="77"/>
      <c r="C769" s="77"/>
      <c r="D769" s="77"/>
      <c r="E769" s="77"/>
      <c r="F769" s="77"/>
      <c r="G769" s="77"/>
      <c r="H769" s="77"/>
      <c r="I769" s="77"/>
      <c r="J769" s="77"/>
      <c r="K769" s="77"/>
      <c r="L769" s="77"/>
      <c r="M769" s="77"/>
      <c r="N769" s="77"/>
      <c r="O769" s="77"/>
      <c r="P769" s="77"/>
      <c r="Q769" s="77"/>
      <c r="R769" s="77"/>
      <c r="S769" s="77"/>
      <c r="T769" s="77"/>
      <c r="U769" s="77"/>
      <c r="V769" s="77"/>
      <c r="W769" s="77"/>
      <c r="X769" s="77"/>
      <c r="Y769" s="77"/>
      <c r="Z769" s="77"/>
    </row>
    <row r="770">
      <c r="A770" s="77"/>
      <c r="B770" s="77"/>
      <c r="C770" s="77"/>
      <c r="D770" s="77"/>
      <c r="E770" s="77"/>
      <c r="F770" s="77"/>
      <c r="G770" s="77"/>
      <c r="H770" s="77"/>
      <c r="I770" s="77"/>
      <c r="J770" s="77"/>
      <c r="K770" s="77"/>
      <c r="L770" s="77"/>
      <c r="M770" s="77"/>
      <c r="N770" s="77"/>
      <c r="O770" s="77"/>
      <c r="P770" s="77"/>
      <c r="Q770" s="77"/>
      <c r="R770" s="77"/>
      <c r="S770" s="77"/>
      <c r="T770" s="77"/>
      <c r="U770" s="77"/>
      <c r="V770" s="77"/>
      <c r="W770" s="77"/>
      <c r="X770" s="77"/>
      <c r="Y770" s="77"/>
      <c r="Z770" s="77"/>
    </row>
    <row r="771">
      <c r="A771" s="77"/>
      <c r="B771" s="77"/>
      <c r="C771" s="77"/>
      <c r="D771" s="77"/>
      <c r="E771" s="77"/>
      <c r="F771" s="77"/>
      <c r="G771" s="77"/>
      <c r="H771" s="77"/>
      <c r="I771" s="77"/>
      <c r="J771" s="77"/>
      <c r="K771" s="77"/>
      <c r="L771" s="77"/>
      <c r="M771" s="77"/>
      <c r="N771" s="77"/>
      <c r="O771" s="77"/>
      <c r="P771" s="77"/>
      <c r="Q771" s="77"/>
      <c r="R771" s="77"/>
      <c r="S771" s="77"/>
      <c r="T771" s="77"/>
      <c r="U771" s="77"/>
      <c r="V771" s="77"/>
      <c r="W771" s="77"/>
      <c r="X771" s="77"/>
      <c r="Y771" s="77"/>
      <c r="Z771" s="77"/>
    </row>
    <row r="772">
      <c r="A772" s="77"/>
      <c r="B772" s="77"/>
      <c r="C772" s="77"/>
      <c r="D772" s="77"/>
      <c r="E772" s="77"/>
      <c r="F772" s="77"/>
      <c r="G772" s="77"/>
      <c r="H772" s="77"/>
      <c r="I772" s="77"/>
      <c r="J772" s="77"/>
      <c r="K772" s="77"/>
      <c r="L772" s="77"/>
      <c r="M772" s="77"/>
      <c r="N772" s="77"/>
      <c r="O772" s="77"/>
      <c r="P772" s="77"/>
      <c r="Q772" s="77"/>
      <c r="R772" s="77"/>
      <c r="S772" s="77"/>
      <c r="T772" s="77"/>
      <c r="U772" s="77"/>
      <c r="V772" s="77"/>
      <c r="W772" s="77"/>
      <c r="X772" s="77"/>
      <c r="Y772" s="77"/>
      <c r="Z772" s="77"/>
    </row>
    <row r="773">
      <c r="A773" s="77"/>
      <c r="B773" s="77"/>
      <c r="C773" s="77"/>
      <c r="D773" s="77"/>
      <c r="E773" s="77"/>
      <c r="F773" s="77"/>
      <c r="G773" s="77"/>
      <c r="H773" s="77"/>
      <c r="I773" s="77"/>
      <c r="J773" s="77"/>
      <c r="K773" s="77"/>
      <c r="L773" s="77"/>
      <c r="M773" s="77"/>
      <c r="N773" s="77"/>
      <c r="O773" s="77"/>
      <c r="P773" s="77"/>
      <c r="Q773" s="77"/>
      <c r="R773" s="77"/>
      <c r="S773" s="77"/>
      <c r="T773" s="77"/>
      <c r="U773" s="77"/>
      <c r="V773" s="77"/>
      <c r="W773" s="77"/>
      <c r="X773" s="77"/>
      <c r="Y773" s="77"/>
      <c r="Z773" s="77"/>
    </row>
    <row r="774">
      <c r="A774" s="77"/>
      <c r="B774" s="77"/>
      <c r="C774" s="77"/>
      <c r="D774" s="77"/>
      <c r="E774" s="77"/>
      <c r="F774" s="77"/>
      <c r="G774" s="77"/>
      <c r="H774" s="77"/>
      <c r="I774" s="77"/>
      <c r="J774" s="77"/>
      <c r="K774" s="77"/>
      <c r="L774" s="77"/>
      <c r="M774" s="77"/>
      <c r="N774" s="77"/>
      <c r="O774" s="77"/>
      <c r="P774" s="77"/>
      <c r="Q774" s="77"/>
      <c r="R774" s="77"/>
      <c r="S774" s="77"/>
      <c r="T774" s="77"/>
      <c r="U774" s="77"/>
      <c r="V774" s="77"/>
      <c r="W774" s="77"/>
      <c r="X774" s="77"/>
      <c r="Y774" s="77"/>
      <c r="Z774" s="77"/>
    </row>
    <row r="775">
      <c r="A775" s="77"/>
      <c r="B775" s="77"/>
      <c r="C775" s="77"/>
      <c r="D775" s="77"/>
      <c r="E775" s="77"/>
      <c r="F775" s="77"/>
      <c r="G775" s="77"/>
      <c r="H775" s="77"/>
      <c r="I775" s="77"/>
      <c r="J775" s="77"/>
      <c r="K775" s="77"/>
      <c r="L775" s="77"/>
      <c r="M775" s="77"/>
      <c r="N775" s="77"/>
      <c r="O775" s="77"/>
      <c r="P775" s="77"/>
      <c r="Q775" s="77"/>
      <c r="R775" s="77"/>
      <c r="S775" s="77"/>
      <c r="T775" s="77"/>
      <c r="U775" s="77"/>
      <c r="V775" s="77"/>
      <c r="W775" s="77"/>
      <c r="X775" s="77"/>
      <c r="Y775" s="77"/>
      <c r="Z775" s="77"/>
    </row>
    <row r="776">
      <c r="A776" s="77"/>
      <c r="B776" s="77"/>
      <c r="C776" s="77"/>
      <c r="D776" s="77"/>
      <c r="E776" s="77"/>
      <c r="F776" s="77"/>
      <c r="G776" s="77"/>
      <c r="H776" s="77"/>
      <c r="I776" s="77"/>
      <c r="J776" s="77"/>
      <c r="K776" s="77"/>
      <c r="L776" s="77"/>
      <c r="M776" s="77"/>
      <c r="N776" s="77"/>
      <c r="O776" s="77"/>
      <c r="P776" s="77"/>
      <c r="Q776" s="77"/>
      <c r="R776" s="77"/>
      <c r="S776" s="77"/>
      <c r="T776" s="77"/>
      <c r="U776" s="77"/>
      <c r="V776" s="77"/>
      <c r="W776" s="77"/>
      <c r="X776" s="77"/>
      <c r="Y776" s="77"/>
      <c r="Z776" s="77"/>
    </row>
    <row r="777">
      <c r="A777" s="77"/>
      <c r="B777" s="77"/>
      <c r="C777" s="77"/>
      <c r="D777" s="77"/>
      <c r="E777" s="77"/>
      <c r="F777" s="77"/>
      <c r="G777" s="77"/>
      <c r="H777" s="77"/>
      <c r="I777" s="77"/>
      <c r="J777" s="77"/>
      <c r="K777" s="77"/>
      <c r="L777" s="77"/>
      <c r="M777" s="77"/>
      <c r="N777" s="77"/>
      <c r="O777" s="77"/>
      <c r="P777" s="77"/>
      <c r="Q777" s="77"/>
      <c r="R777" s="77"/>
      <c r="S777" s="77"/>
      <c r="T777" s="77"/>
      <c r="U777" s="77"/>
      <c r="V777" s="77"/>
      <c r="W777" s="77"/>
      <c r="X777" s="77"/>
      <c r="Y777" s="77"/>
      <c r="Z777" s="77"/>
    </row>
    <row r="778">
      <c r="A778" s="77"/>
      <c r="B778" s="77"/>
      <c r="C778" s="77"/>
      <c r="D778" s="77"/>
      <c r="E778" s="77"/>
      <c r="F778" s="77"/>
      <c r="G778" s="77"/>
      <c r="H778" s="77"/>
      <c r="I778" s="77"/>
      <c r="J778" s="77"/>
      <c r="K778" s="77"/>
      <c r="L778" s="77"/>
      <c r="M778" s="77"/>
      <c r="N778" s="77"/>
      <c r="O778" s="77"/>
      <c r="P778" s="77"/>
      <c r="Q778" s="77"/>
      <c r="R778" s="77"/>
      <c r="S778" s="77"/>
      <c r="T778" s="77"/>
      <c r="U778" s="77"/>
      <c r="V778" s="77"/>
      <c r="W778" s="77"/>
      <c r="X778" s="77"/>
      <c r="Y778" s="77"/>
      <c r="Z778" s="77"/>
    </row>
    <row r="779">
      <c r="A779" s="77"/>
      <c r="B779" s="77"/>
      <c r="C779" s="77"/>
      <c r="D779" s="77"/>
      <c r="E779" s="77"/>
      <c r="F779" s="77"/>
      <c r="G779" s="77"/>
      <c r="H779" s="77"/>
      <c r="I779" s="77"/>
      <c r="J779" s="77"/>
      <c r="K779" s="77"/>
      <c r="L779" s="77"/>
      <c r="M779" s="77"/>
      <c r="N779" s="77"/>
      <c r="O779" s="77"/>
      <c r="P779" s="77"/>
      <c r="Q779" s="77"/>
      <c r="R779" s="77"/>
      <c r="S779" s="77"/>
      <c r="T779" s="77"/>
      <c r="U779" s="77"/>
      <c r="V779" s="77"/>
      <c r="W779" s="77"/>
      <c r="X779" s="77"/>
      <c r="Y779" s="77"/>
      <c r="Z779" s="77"/>
    </row>
    <row r="780">
      <c r="A780" s="77"/>
      <c r="B780" s="77"/>
      <c r="C780" s="77"/>
      <c r="D780" s="77"/>
      <c r="E780" s="77"/>
      <c r="F780" s="77"/>
      <c r="G780" s="77"/>
      <c r="H780" s="77"/>
      <c r="I780" s="77"/>
      <c r="J780" s="77"/>
      <c r="K780" s="77"/>
      <c r="L780" s="77"/>
      <c r="M780" s="77"/>
      <c r="N780" s="77"/>
      <c r="O780" s="77"/>
      <c r="P780" s="77"/>
      <c r="Q780" s="77"/>
      <c r="R780" s="77"/>
      <c r="S780" s="77"/>
      <c r="T780" s="77"/>
      <c r="U780" s="77"/>
      <c r="V780" s="77"/>
      <c r="W780" s="77"/>
      <c r="X780" s="77"/>
      <c r="Y780" s="77"/>
      <c r="Z780" s="77"/>
    </row>
    <row r="781">
      <c r="A781" s="77"/>
      <c r="B781" s="77"/>
      <c r="C781" s="77"/>
      <c r="D781" s="77"/>
      <c r="E781" s="77"/>
      <c r="F781" s="77"/>
      <c r="G781" s="77"/>
      <c r="H781" s="77"/>
      <c r="I781" s="77"/>
      <c r="J781" s="77"/>
      <c r="K781" s="77"/>
      <c r="L781" s="77"/>
      <c r="M781" s="77"/>
      <c r="N781" s="77"/>
      <c r="O781" s="77"/>
      <c r="P781" s="77"/>
      <c r="Q781" s="77"/>
      <c r="R781" s="77"/>
      <c r="S781" s="77"/>
      <c r="T781" s="77"/>
      <c r="U781" s="77"/>
      <c r="V781" s="77"/>
      <c r="W781" s="77"/>
      <c r="X781" s="77"/>
      <c r="Y781" s="77"/>
      <c r="Z781" s="77"/>
    </row>
    <row r="782">
      <c r="A782" s="77"/>
      <c r="B782" s="77"/>
      <c r="C782" s="77"/>
      <c r="D782" s="77"/>
      <c r="E782" s="77"/>
      <c r="F782" s="77"/>
      <c r="G782" s="77"/>
      <c r="H782" s="77"/>
      <c r="I782" s="77"/>
      <c r="J782" s="77"/>
      <c r="K782" s="77"/>
      <c r="L782" s="77"/>
      <c r="M782" s="77"/>
      <c r="N782" s="77"/>
      <c r="O782" s="77"/>
      <c r="P782" s="77"/>
      <c r="Q782" s="77"/>
      <c r="R782" s="77"/>
      <c r="S782" s="77"/>
      <c r="T782" s="77"/>
      <c r="U782" s="77"/>
      <c r="V782" s="77"/>
      <c r="W782" s="77"/>
      <c r="X782" s="77"/>
      <c r="Y782" s="77"/>
      <c r="Z782" s="77"/>
    </row>
    <row r="783">
      <c r="A783" s="77"/>
      <c r="B783" s="77"/>
      <c r="C783" s="77"/>
      <c r="D783" s="77"/>
      <c r="E783" s="77"/>
      <c r="F783" s="77"/>
      <c r="G783" s="77"/>
      <c r="H783" s="77"/>
      <c r="I783" s="77"/>
      <c r="J783" s="77"/>
      <c r="K783" s="77"/>
      <c r="L783" s="77"/>
      <c r="M783" s="77"/>
      <c r="N783" s="77"/>
      <c r="O783" s="77"/>
      <c r="P783" s="77"/>
      <c r="Q783" s="77"/>
      <c r="R783" s="77"/>
      <c r="S783" s="77"/>
      <c r="T783" s="77"/>
      <c r="U783" s="77"/>
      <c r="V783" s="77"/>
      <c r="W783" s="77"/>
      <c r="X783" s="77"/>
      <c r="Y783" s="77"/>
      <c r="Z783" s="77"/>
    </row>
    <row r="784">
      <c r="A784" s="77"/>
      <c r="B784" s="77"/>
      <c r="C784" s="77"/>
      <c r="D784" s="77"/>
      <c r="E784" s="77"/>
      <c r="F784" s="77"/>
      <c r="G784" s="77"/>
      <c r="H784" s="77"/>
      <c r="I784" s="77"/>
      <c r="J784" s="77"/>
      <c r="K784" s="77"/>
      <c r="L784" s="77"/>
      <c r="M784" s="77"/>
      <c r="N784" s="77"/>
      <c r="O784" s="77"/>
      <c r="P784" s="77"/>
      <c r="Q784" s="77"/>
      <c r="R784" s="77"/>
      <c r="S784" s="77"/>
      <c r="T784" s="77"/>
      <c r="U784" s="77"/>
      <c r="V784" s="77"/>
      <c r="W784" s="77"/>
      <c r="X784" s="77"/>
      <c r="Y784" s="77"/>
      <c r="Z784" s="77"/>
    </row>
    <row r="785">
      <c r="A785" s="77"/>
      <c r="B785" s="77"/>
      <c r="C785" s="77"/>
      <c r="D785" s="77"/>
      <c r="E785" s="77"/>
      <c r="F785" s="77"/>
      <c r="G785" s="77"/>
      <c r="H785" s="77"/>
      <c r="I785" s="77"/>
      <c r="J785" s="77"/>
      <c r="K785" s="77"/>
      <c r="L785" s="77"/>
      <c r="M785" s="77"/>
      <c r="N785" s="77"/>
      <c r="O785" s="77"/>
      <c r="P785" s="77"/>
      <c r="Q785" s="77"/>
      <c r="R785" s="77"/>
      <c r="S785" s="77"/>
      <c r="T785" s="77"/>
      <c r="U785" s="77"/>
      <c r="V785" s="77"/>
      <c r="W785" s="77"/>
      <c r="X785" s="77"/>
      <c r="Y785" s="77"/>
      <c r="Z785" s="77"/>
    </row>
    <row r="786">
      <c r="A786" s="77"/>
      <c r="B786" s="77"/>
      <c r="C786" s="77"/>
      <c r="D786" s="77"/>
      <c r="E786" s="77"/>
      <c r="F786" s="77"/>
      <c r="G786" s="77"/>
      <c r="H786" s="77"/>
      <c r="I786" s="77"/>
      <c r="J786" s="77"/>
      <c r="K786" s="77"/>
      <c r="L786" s="77"/>
      <c r="M786" s="77"/>
      <c r="N786" s="77"/>
      <c r="O786" s="77"/>
      <c r="P786" s="77"/>
      <c r="Q786" s="77"/>
      <c r="R786" s="77"/>
      <c r="S786" s="77"/>
      <c r="T786" s="77"/>
      <c r="U786" s="77"/>
      <c r="V786" s="77"/>
      <c r="W786" s="77"/>
      <c r="X786" s="77"/>
      <c r="Y786" s="77"/>
      <c r="Z786" s="77"/>
    </row>
    <row r="787">
      <c r="A787" s="77"/>
      <c r="B787" s="77"/>
      <c r="C787" s="77"/>
      <c r="D787" s="77"/>
      <c r="E787" s="77"/>
      <c r="F787" s="77"/>
      <c r="G787" s="77"/>
      <c r="H787" s="77"/>
      <c r="I787" s="77"/>
      <c r="J787" s="77"/>
      <c r="K787" s="77"/>
      <c r="L787" s="77"/>
      <c r="M787" s="77"/>
      <c r="N787" s="77"/>
      <c r="O787" s="77"/>
      <c r="P787" s="77"/>
      <c r="Q787" s="77"/>
      <c r="R787" s="77"/>
      <c r="S787" s="77"/>
      <c r="T787" s="77"/>
      <c r="U787" s="77"/>
      <c r="V787" s="77"/>
      <c r="W787" s="77"/>
      <c r="X787" s="77"/>
      <c r="Y787" s="77"/>
      <c r="Z787" s="77"/>
    </row>
    <row r="788">
      <c r="A788" s="77"/>
      <c r="B788" s="77"/>
      <c r="C788" s="77"/>
      <c r="D788" s="77"/>
      <c r="E788" s="77"/>
      <c r="F788" s="77"/>
      <c r="G788" s="77"/>
      <c r="H788" s="77"/>
      <c r="I788" s="77"/>
      <c r="J788" s="77"/>
      <c r="K788" s="77"/>
      <c r="L788" s="77"/>
      <c r="M788" s="77"/>
      <c r="N788" s="77"/>
      <c r="O788" s="77"/>
      <c r="P788" s="77"/>
      <c r="Q788" s="77"/>
      <c r="R788" s="77"/>
      <c r="S788" s="77"/>
      <c r="T788" s="77"/>
      <c r="U788" s="77"/>
      <c r="V788" s="77"/>
      <c r="W788" s="77"/>
      <c r="X788" s="77"/>
      <c r="Y788" s="77"/>
      <c r="Z788" s="77"/>
    </row>
    <row r="789">
      <c r="A789" s="77"/>
      <c r="B789" s="77"/>
      <c r="C789" s="77"/>
      <c r="D789" s="77"/>
      <c r="E789" s="77"/>
      <c r="F789" s="77"/>
      <c r="G789" s="77"/>
      <c r="H789" s="77"/>
      <c r="I789" s="77"/>
      <c r="J789" s="77"/>
      <c r="K789" s="77"/>
      <c r="L789" s="77"/>
      <c r="M789" s="77"/>
      <c r="N789" s="77"/>
      <c r="O789" s="77"/>
      <c r="P789" s="77"/>
      <c r="Q789" s="77"/>
      <c r="R789" s="77"/>
      <c r="S789" s="77"/>
      <c r="T789" s="77"/>
      <c r="U789" s="77"/>
      <c r="V789" s="77"/>
      <c r="W789" s="77"/>
      <c r="X789" s="77"/>
      <c r="Y789" s="77"/>
      <c r="Z789" s="77"/>
    </row>
    <row r="790">
      <c r="A790" s="77"/>
      <c r="B790" s="77"/>
      <c r="C790" s="77"/>
      <c r="D790" s="77"/>
      <c r="E790" s="77"/>
      <c r="F790" s="77"/>
      <c r="G790" s="77"/>
      <c r="H790" s="77"/>
      <c r="I790" s="77"/>
      <c r="J790" s="77"/>
      <c r="K790" s="77"/>
      <c r="L790" s="77"/>
      <c r="M790" s="77"/>
      <c r="N790" s="77"/>
      <c r="O790" s="77"/>
      <c r="P790" s="77"/>
      <c r="Q790" s="77"/>
      <c r="R790" s="77"/>
      <c r="S790" s="77"/>
      <c r="T790" s="77"/>
      <c r="U790" s="77"/>
      <c r="V790" s="77"/>
      <c r="W790" s="77"/>
      <c r="X790" s="77"/>
      <c r="Y790" s="77"/>
      <c r="Z790" s="77"/>
    </row>
    <row r="791">
      <c r="A791" s="77"/>
      <c r="B791" s="77"/>
      <c r="C791" s="77"/>
      <c r="D791" s="77"/>
      <c r="E791" s="77"/>
      <c r="F791" s="77"/>
      <c r="G791" s="77"/>
      <c r="H791" s="77"/>
      <c r="I791" s="77"/>
      <c r="J791" s="77"/>
      <c r="K791" s="77"/>
      <c r="L791" s="77"/>
      <c r="M791" s="77"/>
      <c r="N791" s="77"/>
      <c r="O791" s="77"/>
      <c r="P791" s="77"/>
      <c r="Q791" s="77"/>
      <c r="R791" s="77"/>
      <c r="S791" s="77"/>
      <c r="T791" s="77"/>
      <c r="U791" s="77"/>
      <c r="V791" s="77"/>
      <c r="W791" s="77"/>
      <c r="X791" s="77"/>
      <c r="Y791" s="77"/>
      <c r="Z791" s="77"/>
    </row>
    <row r="792">
      <c r="A792" s="77"/>
      <c r="B792" s="77"/>
      <c r="C792" s="77"/>
      <c r="D792" s="77"/>
      <c r="E792" s="77"/>
      <c r="F792" s="77"/>
      <c r="G792" s="77"/>
      <c r="H792" s="77"/>
      <c r="I792" s="77"/>
      <c r="J792" s="77"/>
      <c r="K792" s="77"/>
      <c r="L792" s="77"/>
      <c r="M792" s="77"/>
      <c r="N792" s="77"/>
      <c r="O792" s="77"/>
      <c r="P792" s="77"/>
      <c r="Q792" s="77"/>
      <c r="R792" s="77"/>
      <c r="S792" s="77"/>
      <c r="T792" s="77"/>
      <c r="U792" s="77"/>
      <c r="V792" s="77"/>
      <c r="W792" s="77"/>
      <c r="X792" s="77"/>
      <c r="Y792" s="77"/>
      <c r="Z792" s="77"/>
    </row>
    <row r="793">
      <c r="A793" s="77"/>
      <c r="B793" s="77"/>
      <c r="C793" s="77"/>
      <c r="D793" s="77"/>
      <c r="E793" s="77"/>
      <c r="F793" s="77"/>
      <c r="G793" s="77"/>
      <c r="H793" s="77"/>
      <c r="I793" s="77"/>
      <c r="J793" s="77"/>
      <c r="K793" s="77"/>
      <c r="L793" s="77"/>
      <c r="M793" s="77"/>
      <c r="N793" s="77"/>
      <c r="O793" s="77"/>
      <c r="P793" s="77"/>
      <c r="Q793" s="77"/>
      <c r="R793" s="77"/>
      <c r="S793" s="77"/>
      <c r="T793" s="77"/>
      <c r="U793" s="77"/>
      <c r="V793" s="77"/>
      <c r="W793" s="77"/>
      <c r="X793" s="77"/>
      <c r="Y793" s="77"/>
      <c r="Z793" s="77"/>
    </row>
    <row r="794">
      <c r="A794" s="77"/>
      <c r="B794" s="77"/>
      <c r="C794" s="77"/>
      <c r="D794" s="77"/>
      <c r="E794" s="77"/>
      <c r="F794" s="77"/>
      <c r="G794" s="77"/>
      <c r="H794" s="77"/>
      <c r="I794" s="77"/>
      <c r="J794" s="77"/>
      <c r="K794" s="77"/>
      <c r="L794" s="77"/>
      <c r="M794" s="77"/>
      <c r="N794" s="77"/>
      <c r="O794" s="77"/>
      <c r="P794" s="77"/>
      <c r="Q794" s="77"/>
      <c r="R794" s="77"/>
      <c r="S794" s="77"/>
      <c r="T794" s="77"/>
      <c r="U794" s="77"/>
      <c r="V794" s="77"/>
      <c r="W794" s="77"/>
      <c r="X794" s="77"/>
      <c r="Y794" s="77"/>
      <c r="Z794" s="77"/>
    </row>
    <row r="795">
      <c r="A795" s="77"/>
      <c r="B795" s="77"/>
      <c r="C795" s="77"/>
      <c r="D795" s="77"/>
      <c r="E795" s="77"/>
      <c r="F795" s="77"/>
      <c r="G795" s="77"/>
      <c r="H795" s="77"/>
      <c r="I795" s="77"/>
      <c r="J795" s="77"/>
      <c r="K795" s="77"/>
      <c r="L795" s="77"/>
      <c r="M795" s="77"/>
      <c r="N795" s="77"/>
      <c r="O795" s="77"/>
      <c r="P795" s="77"/>
      <c r="Q795" s="77"/>
      <c r="R795" s="77"/>
      <c r="S795" s="77"/>
      <c r="T795" s="77"/>
      <c r="U795" s="77"/>
      <c r="V795" s="77"/>
      <c r="W795" s="77"/>
      <c r="X795" s="77"/>
      <c r="Y795" s="77"/>
      <c r="Z795" s="77"/>
    </row>
    <row r="796">
      <c r="A796" s="77"/>
      <c r="B796" s="77"/>
      <c r="C796" s="77"/>
      <c r="D796" s="77"/>
      <c r="E796" s="77"/>
      <c r="F796" s="77"/>
      <c r="G796" s="77"/>
      <c r="H796" s="77"/>
      <c r="I796" s="77"/>
      <c r="J796" s="77"/>
      <c r="K796" s="77"/>
      <c r="L796" s="77"/>
      <c r="M796" s="77"/>
      <c r="N796" s="77"/>
      <c r="O796" s="77"/>
      <c r="P796" s="77"/>
      <c r="Q796" s="77"/>
      <c r="R796" s="77"/>
      <c r="S796" s="77"/>
      <c r="T796" s="77"/>
      <c r="U796" s="77"/>
      <c r="V796" s="77"/>
      <c r="W796" s="77"/>
      <c r="X796" s="77"/>
      <c r="Y796" s="77"/>
      <c r="Z796" s="77"/>
    </row>
    <row r="797">
      <c r="A797" s="77"/>
      <c r="B797" s="77"/>
      <c r="C797" s="77"/>
      <c r="D797" s="77"/>
      <c r="E797" s="77"/>
      <c r="F797" s="77"/>
      <c r="G797" s="77"/>
      <c r="H797" s="77"/>
      <c r="I797" s="77"/>
      <c r="J797" s="77"/>
      <c r="K797" s="77"/>
      <c r="L797" s="77"/>
      <c r="M797" s="77"/>
      <c r="N797" s="77"/>
      <c r="O797" s="77"/>
      <c r="P797" s="77"/>
      <c r="Q797" s="77"/>
      <c r="R797" s="77"/>
      <c r="S797" s="77"/>
      <c r="T797" s="77"/>
      <c r="U797" s="77"/>
      <c r="V797" s="77"/>
      <c r="W797" s="77"/>
      <c r="X797" s="77"/>
      <c r="Y797" s="77"/>
      <c r="Z797" s="77"/>
    </row>
    <row r="798">
      <c r="A798" s="77"/>
      <c r="B798" s="77"/>
      <c r="C798" s="77"/>
      <c r="D798" s="77"/>
      <c r="E798" s="77"/>
      <c r="F798" s="77"/>
      <c r="G798" s="77"/>
      <c r="H798" s="77"/>
      <c r="I798" s="77"/>
      <c r="J798" s="77"/>
      <c r="K798" s="77"/>
      <c r="L798" s="77"/>
      <c r="M798" s="77"/>
      <c r="N798" s="77"/>
      <c r="O798" s="77"/>
      <c r="P798" s="77"/>
      <c r="Q798" s="77"/>
      <c r="R798" s="77"/>
      <c r="S798" s="77"/>
      <c r="T798" s="77"/>
      <c r="U798" s="77"/>
      <c r="V798" s="77"/>
      <c r="W798" s="77"/>
      <c r="X798" s="77"/>
      <c r="Y798" s="77"/>
      <c r="Z798" s="77"/>
    </row>
    <row r="799">
      <c r="A799" s="77"/>
      <c r="B799" s="77"/>
      <c r="C799" s="77"/>
      <c r="D799" s="77"/>
      <c r="E799" s="77"/>
      <c r="F799" s="77"/>
      <c r="G799" s="77"/>
      <c r="H799" s="77"/>
      <c r="I799" s="77"/>
      <c r="J799" s="77"/>
      <c r="K799" s="77"/>
      <c r="L799" s="77"/>
      <c r="M799" s="77"/>
      <c r="N799" s="77"/>
      <c r="O799" s="77"/>
      <c r="P799" s="77"/>
      <c r="Q799" s="77"/>
      <c r="R799" s="77"/>
      <c r="S799" s="77"/>
      <c r="T799" s="77"/>
      <c r="U799" s="77"/>
      <c r="V799" s="77"/>
      <c r="W799" s="77"/>
      <c r="X799" s="77"/>
      <c r="Y799" s="77"/>
      <c r="Z799" s="77"/>
    </row>
    <row r="800">
      <c r="A800" s="77"/>
      <c r="B800" s="77"/>
      <c r="C800" s="77"/>
      <c r="D800" s="77"/>
      <c r="E800" s="77"/>
      <c r="F800" s="77"/>
      <c r="G800" s="77"/>
      <c r="H800" s="77"/>
      <c r="I800" s="77"/>
      <c r="J800" s="77"/>
      <c r="K800" s="77"/>
      <c r="L800" s="77"/>
      <c r="M800" s="77"/>
      <c r="N800" s="77"/>
      <c r="O800" s="77"/>
      <c r="P800" s="77"/>
      <c r="Q800" s="77"/>
      <c r="R800" s="77"/>
      <c r="S800" s="77"/>
      <c r="T800" s="77"/>
      <c r="U800" s="77"/>
      <c r="V800" s="77"/>
      <c r="W800" s="77"/>
      <c r="X800" s="77"/>
      <c r="Y800" s="77"/>
      <c r="Z800" s="77"/>
    </row>
    <row r="801">
      <c r="A801" s="77"/>
      <c r="B801" s="77"/>
      <c r="C801" s="77"/>
      <c r="D801" s="77"/>
      <c r="E801" s="77"/>
      <c r="F801" s="77"/>
      <c r="G801" s="77"/>
      <c r="H801" s="77"/>
      <c r="I801" s="77"/>
      <c r="J801" s="77"/>
      <c r="K801" s="77"/>
      <c r="L801" s="77"/>
      <c r="M801" s="77"/>
      <c r="N801" s="77"/>
      <c r="O801" s="77"/>
      <c r="P801" s="77"/>
      <c r="Q801" s="77"/>
      <c r="R801" s="77"/>
      <c r="S801" s="77"/>
      <c r="T801" s="77"/>
      <c r="U801" s="77"/>
      <c r="V801" s="77"/>
      <c r="W801" s="77"/>
      <c r="X801" s="77"/>
      <c r="Y801" s="77"/>
      <c r="Z801" s="77"/>
    </row>
    <row r="802">
      <c r="A802" s="77"/>
      <c r="B802" s="77"/>
      <c r="C802" s="77"/>
      <c r="D802" s="77"/>
      <c r="E802" s="77"/>
      <c r="F802" s="77"/>
      <c r="G802" s="77"/>
      <c r="H802" s="77"/>
      <c r="I802" s="77"/>
      <c r="J802" s="77"/>
      <c r="K802" s="77"/>
      <c r="L802" s="77"/>
      <c r="M802" s="77"/>
      <c r="N802" s="77"/>
      <c r="O802" s="77"/>
      <c r="P802" s="77"/>
      <c r="Q802" s="77"/>
      <c r="R802" s="77"/>
      <c r="S802" s="77"/>
      <c r="T802" s="77"/>
      <c r="U802" s="77"/>
      <c r="V802" s="77"/>
      <c r="W802" s="77"/>
      <c r="X802" s="77"/>
      <c r="Y802" s="77"/>
      <c r="Z802" s="77"/>
    </row>
    <row r="803">
      <c r="A803" s="77"/>
      <c r="B803" s="77"/>
      <c r="C803" s="77"/>
      <c r="D803" s="77"/>
      <c r="E803" s="77"/>
      <c r="F803" s="77"/>
      <c r="G803" s="77"/>
      <c r="H803" s="77"/>
      <c r="I803" s="77"/>
      <c r="J803" s="77"/>
      <c r="K803" s="77"/>
      <c r="L803" s="77"/>
      <c r="M803" s="77"/>
      <c r="N803" s="77"/>
      <c r="O803" s="77"/>
      <c r="P803" s="77"/>
      <c r="Q803" s="77"/>
      <c r="R803" s="77"/>
      <c r="S803" s="77"/>
      <c r="T803" s="77"/>
      <c r="U803" s="77"/>
      <c r="V803" s="77"/>
      <c r="W803" s="77"/>
      <c r="X803" s="77"/>
      <c r="Y803" s="77"/>
      <c r="Z803" s="77"/>
    </row>
    <row r="804">
      <c r="A804" s="77"/>
      <c r="B804" s="77"/>
      <c r="C804" s="77"/>
      <c r="D804" s="77"/>
      <c r="E804" s="77"/>
      <c r="F804" s="77"/>
      <c r="G804" s="77"/>
      <c r="H804" s="77"/>
      <c r="I804" s="77"/>
      <c r="J804" s="77"/>
      <c r="K804" s="77"/>
      <c r="L804" s="77"/>
      <c r="M804" s="77"/>
      <c r="N804" s="77"/>
      <c r="O804" s="77"/>
      <c r="P804" s="77"/>
      <c r="Q804" s="77"/>
      <c r="R804" s="77"/>
      <c r="S804" s="77"/>
      <c r="T804" s="77"/>
      <c r="U804" s="77"/>
      <c r="V804" s="77"/>
      <c r="W804" s="77"/>
      <c r="X804" s="77"/>
      <c r="Y804" s="77"/>
      <c r="Z804" s="77"/>
    </row>
    <row r="805">
      <c r="A805" s="77"/>
      <c r="B805" s="77"/>
      <c r="C805" s="77"/>
      <c r="D805" s="77"/>
      <c r="E805" s="77"/>
      <c r="F805" s="77"/>
      <c r="G805" s="77"/>
      <c r="H805" s="77"/>
      <c r="I805" s="77"/>
      <c r="J805" s="77"/>
      <c r="K805" s="77"/>
      <c r="L805" s="77"/>
      <c r="M805" s="77"/>
      <c r="N805" s="77"/>
      <c r="O805" s="77"/>
      <c r="P805" s="77"/>
      <c r="Q805" s="77"/>
      <c r="R805" s="77"/>
      <c r="S805" s="77"/>
      <c r="T805" s="77"/>
      <c r="U805" s="77"/>
      <c r="V805" s="77"/>
      <c r="W805" s="77"/>
      <c r="X805" s="77"/>
      <c r="Y805" s="77"/>
      <c r="Z805" s="77"/>
    </row>
    <row r="806">
      <c r="A806" s="77"/>
      <c r="B806" s="77"/>
      <c r="C806" s="77"/>
      <c r="D806" s="77"/>
      <c r="E806" s="77"/>
      <c r="F806" s="77"/>
      <c r="G806" s="77"/>
      <c r="H806" s="77"/>
      <c r="I806" s="77"/>
      <c r="J806" s="77"/>
      <c r="K806" s="77"/>
      <c r="L806" s="77"/>
      <c r="M806" s="77"/>
      <c r="N806" s="77"/>
      <c r="O806" s="77"/>
      <c r="P806" s="77"/>
      <c r="Q806" s="77"/>
      <c r="R806" s="77"/>
      <c r="S806" s="77"/>
      <c r="T806" s="77"/>
      <c r="U806" s="77"/>
      <c r="V806" s="77"/>
      <c r="W806" s="77"/>
      <c r="X806" s="77"/>
      <c r="Y806" s="77"/>
      <c r="Z806" s="77"/>
    </row>
    <row r="807">
      <c r="A807" s="77"/>
      <c r="B807" s="77"/>
      <c r="C807" s="77"/>
      <c r="D807" s="77"/>
      <c r="E807" s="77"/>
      <c r="F807" s="77"/>
      <c r="G807" s="77"/>
      <c r="H807" s="77"/>
      <c r="I807" s="77"/>
      <c r="J807" s="77"/>
      <c r="K807" s="77"/>
      <c r="L807" s="77"/>
      <c r="M807" s="77"/>
      <c r="N807" s="77"/>
      <c r="O807" s="77"/>
      <c r="P807" s="77"/>
      <c r="Q807" s="77"/>
      <c r="R807" s="77"/>
      <c r="S807" s="77"/>
      <c r="T807" s="77"/>
      <c r="U807" s="77"/>
      <c r="V807" s="77"/>
      <c r="W807" s="77"/>
      <c r="X807" s="77"/>
      <c r="Y807" s="77"/>
      <c r="Z807" s="77"/>
    </row>
    <row r="808">
      <c r="A808" s="77"/>
      <c r="B808" s="77"/>
      <c r="C808" s="77"/>
      <c r="D808" s="77"/>
      <c r="E808" s="77"/>
      <c r="F808" s="77"/>
      <c r="G808" s="77"/>
      <c r="H808" s="77"/>
      <c r="I808" s="77"/>
      <c r="J808" s="77"/>
      <c r="K808" s="77"/>
      <c r="L808" s="77"/>
      <c r="M808" s="77"/>
      <c r="N808" s="77"/>
      <c r="O808" s="77"/>
      <c r="P808" s="77"/>
      <c r="Q808" s="77"/>
      <c r="R808" s="77"/>
      <c r="S808" s="77"/>
      <c r="T808" s="77"/>
      <c r="U808" s="77"/>
      <c r="V808" s="77"/>
      <c r="W808" s="77"/>
      <c r="X808" s="77"/>
      <c r="Y808" s="77"/>
      <c r="Z808" s="77"/>
    </row>
    <row r="809">
      <c r="A809" s="77"/>
      <c r="B809" s="77"/>
      <c r="C809" s="77"/>
      <c r="D809" s="77"/>
      <c r="E809" s="77"/>
      <c r="F809" s="77"/>
      <c r="G809" s="77"/>
      <c r="H809" s="77"/>
      <c r="I809" s="77"/>
      <c r="J809" s="77"/>
      <c r="K809" s="77"/>
      <c r="L809" s="77"/>
      <c r="M809" s="77"/>
      <c r="N809" s="77"/>
      <c r="O809" s="77"/>
      <c r="P809" s="77"/>
      <c r="Q809" s="77"/>
      <c r="R809" s="77"/>
      <c r="S809" s="77"/>
      <c r="T809" s="77"/>
      <c r="U809" s="77"/>
      <c r="V809" s="77"/>
      <c r="W809" s="77"/>
      <c r="X809" s="77"/>
      <c r="Y809" s="77"/>
      <c r="Z809" s="77"/>
    </row>
    <row r="810">
      <c r="A810" s="77"/>
      <c r="B810" s="77"/>
      <c r="C810" s="77"/>
      <c r="D810" s="77"/>
      <c r="E810" s="77"/>
      <c r="F810" s="77"/>
      <c r="G810" s="77"/>
      <c r="H810" s="77"/>
      <c r="I810" s="77"/>
      <c r="J810" s="77"/>
      <c r="K810" s="77"/>
      <c r="L810" s="77"/>
      <c r="M810" s="77"/>
      <c r="N810" s="77"/>
      <c r="O810" s="77"/>
      <c r="P810" s="77"/>
      <c r="Q810" s="77"/>
      <c r="R810" s="77"/>
      <c r="S810" s="77"/>
      <c r="T810" s="77"/>
      <c r="U810" s="77"/>
      <c r="V810" s="77"/>
      <c r="W810" s="77"/>
      <c r="X810" s="77"/>
      <c r="Y810" s="77"/>
      <c r="Z810" s="77"/>
    </row>
    <row r="811">
      <c r="A811" s="77"/>
      <c r="B811" s="77"/>
      <c r="C811" s="77"/>
      <c r="D811" s="77"/>
      <c r="E811" s="77"/>
      <c r="F811" s="77"/>
      <c r="G811" s="77"/>
      <c r="H811" s="77"/>
      <c r="I811" s="77"/>
      <c r="J811" s="77"/>
      <c r="K811" s="77"/>
      <c r="L811" s="77"/>
      <c r="M811" s="77"/>
      <c r="N811" s="77"/>
      <c r="O811" s="77"/>
      <c r="P811" s="77"/>
      <c r="Q811" s="77"/>
      <c r="R811" s="77"/>
      <c r="S811" s="77"/>
      <c r="T811" s="77"/>
      <c r="U811" s="77"/>
      <c r="V811" s="77"/>
      <c r="W811" s="77"/>
      <c r="X811" s="77"/>
      <c r="Y811" s="77"/>
      <c r="Z811" s="77"/>
    </row>
    <row r="812">
      <c r="A812" s="77"/>
      <c r="B812" s="77"/>
      <c r="C812" s="77"/>
      <c r="D812" s="77"/>
      <c r="E812" s="77"/>
      <c r="F812" s="77"/>
      <c r="G812" s="77"/>
      <c r="H812" s="77"/>
      <c r="I812" s="77"/>
      <c r="J812" s="77"/>
      <c r="K812" s="77"/>
      <c r="L812" s="77"/>
      <c r="M812" s="77"/>
      <c r="N812" s="77"/>
      <c r="O812" s="77"/>
      <c r="P812" s="77"/>
      <c r="Q812" s="77"/>
      <c r="R812" s="77"/>
      <c r="S812" s="77"/>
      <c r="T812" s="77"/>
      <c r="U812" s="77"/>
      <c r="V812" s="77"/>
      <c r="W812" s="77"/>
      <c r="X812" s="77"/>
      <c r="Y812" s="77"/>
      <c r="Z812" s="77"/>
    </row>
    <row r="813">
      <c r="A813" s="77"/>
      <c r="B813" s="77"/>
      <c r="C813" s="77"/>
      <c r="D813" s="77"/>
      <c r="E813" s="77"/>
      <c r="F813" s="77"/>
      <c r="G813" s="77"/>
      <c r="H813" s="77"/>
      <c r="I813" s="77"/>
      <c r="J813" s="77"/>
      <c r="K813" s="77"/>
      <c r="L813" s="77"/>
      <c r="M813" s="77"/>
      <c r="N813" s="77"/>
      <c r="O813" s="77"/>
      <c r="P813" s="77"/>
      <c r="Q813" s="77"/>
      <c r="R813" s="77"/>
      <c r="S813" s="77"/>
      <c r="T813" s="77"/>
      <c r="U813" s="77"/>
      <c r="V813" s="77"/>
      <c r="W813" s="77"/>
      <c r="X813" s="77"/>
      <c r="Y813" s="77"/>
      <c r="Z813" s="77"/>
    </row>
    <row r="814">
      <c r="A814" s="77"/>
      <c r="B814" s="77"/>
      <c r="C814" s="77"/>
      <c r="D814" s="77"/>
      <c r="E814" s="77"/>
      <c r="F814" s="77"/>
      <c r="G814" s="77"/>
      <c r="H814" s="77"/>
      <c r="I814" s="77"/>
      <c r="J814" s="77"/>
      <c r="K814" s="77"/>
      <c r="L814" s="77"/>
      <c r="M814" s="77"/>
      <c r="N814" s="77"/>
      <c r="O814" s="77"/>
      <c r="P814" s="77"/>
      <c r="Q814" s="77"/>
      <c r="R814" s="77"/>
      <c r="S814" s="77"/>
      <c r="T814" s="77"/>
      <c r="U814" s="77"/>
      <c r="V814" s="77"/>
      <c r="W814" s="77"/>
      <c r="X814" s="77"/>
      <c r="Y814" s="77"/>
      <c r="Z814" s="77"/>
    </row>
    <row r="815">
      <c r="A815" s="77"/>
      <c r="B815" s="77"/>
      <c r="C815" s="77"/>
      <c r="D815" s="77"/>
      <c r="E815" s="77"/>
      <c r="F815" s="77"/>
      <c r="G815" s="77"/>
      <c r="H815" s="77"/>
      <c r="I815" s="77"/>
      <c r="J815" s="77"/>
      <c r="K815" s="77"/>
      <c r="L815" s="77"/>
      <c r="M815" s="77"/>
      <c r="N815" s="77"/>
      <c r="O815" s="77"/>
      <c r="P815" s="77"/>
      <c r="Q815" s="77"/>
      <c r="R815" s="77"/>
      <c r="S815" s="77"/>
      <c r="T815" s="77"/>
      <c r="U815" s="77"/>
      <c r="V815" s="77"/>
      <c r="W815" s="77"/>
      <c r="X815" s="77"/>
      <c r="Y815" s="77"/>
      <c r="Z815" s="77"/>
    </row>
    <row r="816">
      <c r="A816" s="77"/>
      <c r="B816" s="77"/>
      <c r="C816" s="77"/>
      <c r="D816" s="77"/>
      <c r="E816" s="77"/>
      <c r="F816" s="77"/>
      <c r="G816" s="77"/>
      <c r="H816" s="77"/>
      <c r="I816" s="77"/>
      <c r="J816" s="77"/>
      <c r="K816" s="77"/>
      <c r="L816" s="77"/>
      <c r="M816" s="77"/>
      <c r="N816" s="77"/>
      <c r="O816" s="77"/>
      <c r="P816" s="77"/>
      <c r="Q816" s="77"/>
      <c r="R816" s="77"/>
      <c r="S816" s="77"/>
      <c r="T816" s="77"/>
      <c r="U816" s="77"/>
      <c r="V816" s="77"/>
      <c r="W816" s="77"/>
      <c r="X816" s="77"/>
      <c r="Y816" s="77"/>
      <c r="Z816" s="77"/>
    </row>
    <row r="817">
      <c r="A817" s="77"/>
      <c r="B817" s="77"/>
      <c r="C817" s="77"/>
      <c r="D817" s="77"/>
      <c r="E817" s="77"/>
      <c r="F817" s="77"/>
      <c r="G817" s="77"/>
      <c r="H817" s="77"/>
      <c r="I817" s="77"/>
      <c r="J817" s="77"/>
      <c r="K817" s="77"/>
      <c r="L817" s="77"/>
      <c r="M817" s="77"/>
      <c r="N817" s="77"/>
      <c r="O817" s="77"/>
      <c r="P817" s="77"/>
      <c r="Q817" s="77"/>
      <c r="R817" s="77"/>
      <c r="S817" s="77"/>
      <c r="T817" s="77"/>
      <c r="U817" s="77"/>
      <c r="V817" s="77"/>
      <c r="W817" s="77"/>
      <c r="X817" s="77"/>
      <c r="Y817" s="77"/>
      <c r="Z817" s="77"/>
    </row>
    <row r="818">
      <c r="A818" s="77"/>
      <c r="B818" s="77"/>
      <c r="C818" s="77"/>
      <c r="D818" s="77"/>
      <c r="E818" s="77"/>
      <c r="F818" s="77"/>
      <c r="G818" s="77"/>
      <c r="H818" s="77"/>
      <c r="I818" s="77"/>
      <c r="J818" s="77"/>
      <c r="K818" s="77"/>
      <c r="L818" s="77"/>
      <c r="M818" s="77"/>
      <c r="N818" s="77"/>
      <c r="O818" s="77"/>
      <c r="P818" s="77"/>
      <c r="Q818" s="77"/>
      <c r="R818" s="77"/>
      <c r="S818" s="77"/>
      <c r="T818" s="77"/>
      <c r="U818" s="77"/>
      <c r="V818" s="77"/>
      <c r="W818" s="77"/>
      <c r="X818" s="77"/>
      <c r="Y818" s="77"/>
      <c r="Z818" s="77"/>
    </row>
    <row r="819">
      <c r="A819" s="77"/>
      <c r="B819" s="77"/>
      <c r="C819" s="77"/>
      <c r="D819" s="77"/>
      <c r="E819" s="77"/>
      <c r="F819" s="77"/>
      <c r="G819" s="77"/>
      <c r="H819" s="77"/>
      <c r="I819" s="77"/>
      <c r="J819" s="77"/>
      <c r="K819" s="77"/>
      <c r="L819" s="77"/>
      <c r="M819" s="77"/>
      <c r="N819" s="77"/>
      <c r="O819" s="77"/>
      <c r="P819" s="77"/>
      <c r="Q819" s="77"/>
      <c r="R819" s="77"/>
      <c r="S819" s="77"/>
      <c r="T819" s="77"/>
      <c r="U819" s="77"/>
      <c r="V819" s="77"/>
      <c r="W819" s="77"/>
      <c r="X819" s="77"/>
      <c r="Y819" s="77"/>
      <c r="Z819" s="77"/>
    </row>
    <row r="820">
      <c r="A820" s="77"/>
      <c r="B820" s="77"/>
      <c r="C820" s="77"/>
      <c r="D820" s="77"/>
      <c r="E820" s="77"/>
      <c r="F820" s="77"/>
      <c r="G820" s="77"/>
      <c r="H820" s="77"/>
      <c r="I820" s="77"/>
      <c r="J820" s="77"/>
      <c r="K820" s="77"/>
      <c r="L820" s="77"/>
      <c r="M820" s="77"/>
      <c r="N820" s="77"/>
      <c r="O820" s="77"/>
      <c r="P820" s="77"/>
      <c r="Q820" s="77"/>
      <c r="R820" s="77"/>
      <c r="S820" s="77"/>
      <c r="T820" s="77"/>
      <c r="U820" s="77"/>
      <c r="V820" s="77"/>
      <c r="W820" s="77"/>
      <c r="X820" s="77"/>
      <c r="Y820" s="77"/>
      <c r="Z820" s="77"/>
    </row>
    <row r="821">
      <c r="A821" s="77"/>
      <c r="B821" s="77"/>
      <c r="C821" s="77"/>
      <c r="D821" s="77"/>
      <c r="E821" s="77"/>
      <c r="F821" s="77"/>
      <c r="G821" s="77"/>
      <c r="H821" s="77"/>
      <c r="I821" s="77"/>
      <c r="J821" s="77"/>
      <c r="K821" s="77"/>
      <c r="L821" s="77"/>
      <c r="M821" s="77"/>
      <c r="N821" s="77"/>
      <c r="O821" s="77"/>
      <c r="P821" s="77"/>
      <c r="Q821" s="77"/>
      <c r="R821" s="77"/>
      <c r="S821" s="77"/>
      <c r="T821" s="77"/>
      <c r="U821" s="77"/>
      <c r="V821" s="77"/>
      <c r="W821" s="77"/>
      <c r="X821" s="77"/>
      <c r="Y821" s="77"/>
      <c r="Z821" s="77"/>
    </row>
    <row r="822">
      <c r="A822" s="77"/>
      <c r="B822" s="77"/>
      <c r="C822" s="77"/>
      <c r="D822" s="77"/>
      <c r="E822" s="77"/>
      <c r="F822" s="77"/>
      <c r="G822" s="77"/>
      <c r="H822" s="77"/>
      <c r="I822" s="77"/>
      <c r="J822" s="77"/>
      <c r="K822" s="77"/>
      <c r="L822" s="77"/>
      <c r="M822" s="77"/>
      <c r="N822" s="77"/>
      <c r="O822" s="77"/>
      <c r="P822" s="77"/>
      <c r="Q822" s="77"/>
      <c r="R822" s="77"/>
      <c r="S822" s="77"/>
      <c r="T822" s="77"/>
      <c r="U822" s="77"/>
      <c r="V822" s="77"/>
      <c r="W822" s="77"/>
      <c r="X822" s="77"/>
      <c r="Y822" s="77"/>
      <c r="Z822" s="77"/>
    </row>
    <row r="823">
      <c r="A823" s="77"/>
      <c r="B823" s="77"/>
      <c r="C823" s="77"/>
      <c r="D823" s="77"/>
      <c r="E823" s="77"/>
      <c r="F823" s="77"/>
      <c r="G823" s="77"/>
      <c r="H823" s="77"/>
      <c r="I823" s="77"/>
      <c r="J823" s="77"/>
      <c r="K823" s="77"/>
      <c r="L823" s="77"/>
      <c r="M823" s="77"/>
      <c r="N823" s="77"/>
      <c r="O823" s="77"/>
      <c r="P823" s="77"/>
      <c r="Q823" s="77"/>
      <c r="R823" s="77"/>
      <c r="S823" s="77"/>
      <c r="T823" s="77"/>
      <c r="U823" s="77"/>
      <c r="V823" s="77"/>
      <c r="W823" s="77"/>
      <c r="X823" s="77"/>
      <c r="Y823" s="77"/>
      <c r="Z823" s="77"/>
    </row>
    <row r="824">
      <c r="A824" s="77"/>
      <c r="B824" s="77"/>
      <c r="C824" s="77"/>
      <c r="D824" s="77"/>
      <c r="E824" s="77"/>
      <c r="F824" s="77"/>
      <c r="G824" s="77"/>
      <c r="H824" s="77"/>
      <c r="I824" s="77"/>
      <c r="J824" s="77"/>
      <c r="K824" s="77"/>
      <c r="L824" s="77"/>
      <c r="M824" s="77"/>
      <c r="N824" s="77"/>
      <c r="O824" s="77"/>
      <c r="P824" s="77"/>
      <c r="Q824" s="77"/>
      <c r="R824" s="77"/>
      <c r="S824" s="77"/>
      <c r="T824" s="77"/>
      <c r="U824" s="77"/>
      <c r="V824" s="77"/>
      <c r="W824" s="77"/>
      <c r="X824" s="77"/>
      <c r="Y824" s="77"/>
      <c r="Z824" s="77"/>
    </row>
    <row r="825">
      <c r="A825" s="77"/>
      <c r="B825" s="77"/>
      <c r="C825" s="77"/>
      <c r="D825" s="77"/>
      <c r="E825" s="77"/>
      <c r="F825" s="77"/>
      <c r="G825" s="77"/>
      <c r="H825" s="77"/>
      <c r="I825" s="77"/>
      <c r="J825" s="77"/>
      <c r="K825" s="77"/>
      <c r="L825" s="77"/>
      <c r="M825" s="77"/>
      <c r="N825" s="77"/>
      <c r="O825" s="77"/>
      <c r="P825" s="77"/>
      <c r="Q825" s="77"/>
      <c r="R825" s="77"/>
      <c r="S825" s="77"/>
      <c r="T825" s="77"/>
      <c r="U825" s="77"/>
      <c r="V825" s="77"/>
      <c r="W825" s="77"/>
      <c r="X825" s="77"/>
      <c r="Y825" s="77"/>
      <c r="Z825" s="77"/>
    </row>
    <row r="826">
      <c r="A826" s="77"/>
      <c r="B826" s="77"/>
      <c r="C826" s="77"/>
      <c r="D826" s="77"/>
      <c r="E826" s="77"/>
      <c r="F826" s="77"/>
      <c r="G826" s="77"/>
      <c r="H826" s="77"/>
      <c r="I826" s="77"/>
      <c r="J826" s="77"/>
      <c r="K826" s="77"/>
      <c r="L826" s="77"/>
      <c r="M826" s="77"/>
      <c r="N826" s="77"/>
      <c r="O826" s="77"/>
      <c r="P826" s="77"/>
      <c r="Q826" s="77"/>
      <c r="R826" s="77"/>
      <c r="S826" s="77"/>
      <c r="T826" s="77"/>
      <c r="U826" s="77"/>
      <c r="V826" s="77"/>
      <c r="W826" s="77"/>
      <c r="X826" s="77"/>
      <c r="Y826" s="77"/>
      <c r="Z826" s="77"/>
    </row>
    <row r="827">
      <c r="A827" s="77"/>
      <c r="B827" s="77"/>
      <c r="C827" s="77"/>
      <c r="D827" s="77"/>
      <c r="E827" s="77"/>
      <c r="F827" s="77"/>
      <c r="G827" s="77"/>
      <c r="H827" s="77"/>
      <c r="I827" s="77"/>
      <c r="J827" s="77"/>
      <c r="K827" s="77"/>
      <c r="L827" s="77"/>
      <c r="M827" s="77"/>
      <c r="N827" s="77"/>
      <c r="O827" s="77"/>
      <c r="P827" s="77"/>
      <c r="Q827" s="77"/>
      <c r="R827" s="77"/>
      <c r="S827" s="77"/>
      <c r="T827" s="77"/>
      <c r="U827" s="77"/>
      <c r="V827" s="77"/>
      <c r="W827" s="77"/>
      <c r="X827" s="77"/>
      <c r="Y827" s="77"/>
      <c r="Z827" s="77"/>
    </row>
    <row r="828">
      <c r="A828" s="77"/>
      <c r="B828" s="77"/>
      <c r="C828" s="77"/>
      <c r="D828" s="77"/>
      <c r="E828" s="77"/>
      <c r="F828" s="77"/>
      <c r="G828" s="77"/>
      <c r="H828" s="77"/>
      <c r="I828" s="77"/>
      <c r="J828" s="77"/>
      <c r="K828" s="77"/>
      <c r="L828" s="77"/>
      <c r="M828" s="77"/>
      <c r="N828" s="77"/>
      <c r="O828" s="77"/>
      <c r="P828" s="77"/>
      <c r="Q828" s="77"/>
      <c r="R828" s="77"/>
      <c r="S828" s="77"/>
      <c r="T828" s="77"/>
      <c r="U828" s="77"/>
      <c r="V828" s="77"/>
      <c r="W828" s="77"/>
      <c r="X828" s="77"/>
      <c r="Y828" s="77"/>
      <c r="Z828" s="77"/>
    </row>
    <row r="829">
      <c r="A829" s="77"/>
      <c r="B829" s="77"/>
      <c r="C829" s="77"/>
      <c r="D829" s="77"/>
      <c r="E829" s="77"/>
      <c r="F829" s="77"/>
      <c r="G829" s="77"/>
      <c r="H829" s="77"/>
      <c r="I829" s="77"/>
      <c r="J829" s="77"/>
      <c r="K829" s="77"/>
      <c r="L829" s="77"/>
      <c r="M829" s="77"/>
      <c r="N829" s="77"/>
      <c r="O829" s="77"/>
      <c r="P829" s="77"/>
      <c r="Q829" s="77"/>
      <c r="R829" s="77"/>
      <c r="S829" s="77"/>
      <c r="T829" s="77"/>
      <c r="U829" s="77"/>
      <c r="V829" s="77"/>
      <c r="W829" s="77"/>
      <c r="X829" s="77"/>
      <c r="Y829" s="77"/>
      <c r="Z829" s="77"/>
    </row>
    <row r="830">
      <c r="A830" s="77"/>
      <c r="B830" s="77"/>
      <c r="C830" s="77"/>
      <c r="D830" s="77"/>
      <c r="E830" s="77"/>
      <c r="F830" s="77"/>
      <c r="G830" s="77"/>
      <c r="H830" s="77"/>
      <c r="I830" s="77"/>
      <c r="J830" s="77"/>
      <c r="K830" s="77"/>
      <c r="L830" s="77"/>
      <c r="M830" s="77"/>
      <c r="N830" s="77"/>
      <c r="O830" s="77"/>
      <c r="P830" s="77"/>
      <c r="Q830" s="77"/>
      <c r="R830" s="77"/>
      <c r="S830" s="77"/>
      <c r="T830" s="77"/>
      <c r="U830" s="77"/>
      <c r="V830" s="77"/>
      <c r="W830" s="77"/>
      <c r="X830" s="77"/>
      <c r="Y830" s="77"/>
      <c r="Z830" s="77"/>
    </row>
    <row r="831">
      <c r="A831" s="77"/>
      <c r="B831" s="77"/>
      <c r="C831" s="77"/>
      <c r="D831" s="77"/>
      <c r="E831" s="77"/>
      <c r="F831" s="77"/>
      <c r="G831" s="77"/>
      <c r="H831" s="77"/>
      <c r="I831" s="77"/>
      <c r="J831" s="77"/>
      <c r="K831" s="77"/>
      <c r="L831" s="77"/>
      <c r="M831" s="77"/>
      <c r="N831" s="77"/>
      <c r="O831" s="77"/>
      <c r="P831" s="77"/>
      <c r="Q831" s="77"/>
      <c r="R831" s="77"/>
      <c r="S831" s="77"/>
      <c r="T831" s="77"/>
      <c r="U831" s="77"/>
      <c r="V831" s="77"/>
      <c r="W831" s="77"/>
      <c r="X831" s="77"/>
      <c r="Y831" s="77"/>
      <c r="Z831" s="77"/>
    </row>
    <row r="832">
      <c r="A832" s="77"/>
      <c r="B832" s="77"/>
      <c r="C832" s="77"/>
      <c r="D832" s="77"/>
      <c r="E832" s="77"/>
      <c r="F832" s="77"/>
      <c r="G832" s="77"/>
      <c r="H832" s="77"/>
      <c r="I832" s="77"/>
      <c r="J832" s="77"/>
      <c r="K832" s="77"/>
      <c r="L832" s="77"/>
      <c r="M832" s="77"/>
      <c r="N832" s="77"/>
      <c r="O832" s="77"/>
      <c r="P832" s="77"/>
      <c r="Q832" s="77"/>
      <c r="R832" s="77"/>
      <c r="S832" s="77"/>
      <c r="T832" s="77"/>
      <c r="U832" s="77"/>
      <c r="V832" s="77"/>
      <c r="W832" s="77"/>
      <c r="X832" s="77"/>
      <c r="Y832" s="77"/>
      <c r="Z832" s="77"/>
    </row>
    <row r="833">
      <c r="A833" s="77"/>
      <c r="B833" s="77"/>
      <c r="C833" s="77"/>
      <c r="D833" s="77"/>
      <c r="E833" s="77"/>
      <c r="F833" s="77"/>
      <c r="G833" s="77"/>
      <c r="H833" s="77"/>
      <c r="I833" s="77"/>
      <c r="J833" s="77"/>
      <c r="K833" s="77"/>
      <c r="L833" s="77"/>
      <c r="M833" s="77"/>
      <c r="N833" s="77"/>
      <c r="O833" s="77"/>
      <c r="P833" s="77"/>
      <c r="Q833" s="77"/>
      <c r="R833" s="77"/>
      <c r="S833" s="77"/>
      <c r="T833" s="77"/>
      <c r="U833" s="77"/>
      <c r="V833" s="77"/>
      <c r="W833" s="77"/>
      <c r="X833" s="77"/>
      <c r="Y833" s="77"/>
      <c r="Z833" s="77"/>
    </row>
    <row r="834">
      <c r="A834" s="77"/>
      <c r="B834" s="77"/>
      <c r="C834" s="77"/>
      <c r="D834" s="77"/>
      <c r="E834" s="77"/>
      <c r="F834" s="77"/>
      <c r="G834" s="77"/>
      <c r="H834" s="77"/>
      <c r="I834" s="77"/>
      <c r="J834" s="77"/>
      <c r="K834" s="77"/>
      <c r="L834" s="77"/>
      <c r="M834" s="77"/>
      <c r="N834" s="77"/>
      <c r="O834" s="77"/>
      <c r="P834" s="77"/>
      <c r="Q834" s="77"/>
      <c r="R834" s="77"/>
      <c r="S834" s="77"/>
      <c r="T834" s="77"/>
      <c r="U834" s="77"/>
      <c r="V834" s="77"/>
      <c r="W834" s="77"/>
      <c r="X834" s="77"/>
      <c r="Y834" s="77"/>
      <c r="Z834" s="77"/>
    </row>
    <row r="835">
      <c r="A835" s="77"/>
      <c r="B835" s="77"/>
      <c r="C835" s="77"/>
      <c r="D835" s="77"/>
      <c r="E835" s="77"/>
      <c r="F835" s="77"/>
      <c r="G835" s="77"/>
      <c r="H835" s="77"/>
      <c r="I835" s="77"/>
      <c r="J835" s="77"/>
      <c r="K835" s="77"/>
      <c r="L835" s="77"/>
      <c r="M835" s="77"/>
      <c r="N835" s="77"/>
      <c r="O835" s="77"/>
      <c r="P835" s="77"/>
      <c r="Q835" s="77"/>
      <c r="R835" s="77"/>
      <c r="S835" s="77"/>
      <c r="T835" s="77"/>
      <c r="U835" s="77"/>
      <c r="V835" s="77"/>
      <c r="W835" s="77"/>
      <c r="X835" s="77"/>
      <c r="Y835" s="77"/>
      <c r="Z835" s="77"/>
    </row>
    <row r="836">
      <c r="A836" s="77"/>
      <c r="B836" s="77"/>
      <c r="C836" s="77"/>
      <c r="D836" s="77"/>
      <c r="E836" s="77"/>
      <c r="F836" s="77"/>
      <c r="G836" s="77"/>
      <c r="H836" s="77"/>
      <c r="I836" s="77"/>
      <c r="J836" s="77"/>
      <c r="K836" s="77"/>
      <c r="L836" s="77"/>
      <c r="M836" s="77"/>
      <c r="N836" s="77"/>
      <c r="O836" s="77"/>
      <c r="P836" s="77"/>
      <c r="Q836" s="77"/>
      <c r="R836" s="77"/>
      <c r="S836" s="77"/>
      <c r="T836" s="77"/>
      <c r="U836" s="77"/>
      <c r="V836" s="77"/>
      <c r="W836" s="77"/>
      <c r="X836" s="77"/>
      <c r="Y836" s="77"/>
      <c r="Z836" s="77"/>
    </row>
    <row r="837">
      <c r="A837" s="77"/>
      <c r="B837" s="77"/>
      <c r="C837" s="77"/>
      <c r="D837" s="77"/>
      <c r="E837" s="77"/>
      <c r="F837" s="77"/>
      <c r="G837" s="77"/>
      <c r="H837" s="77"/>
      <c r="I837" s="77"/>
      <c r="J837" s="77"/>
      <c r="K837" s="77"/>
      <c r="L837" s="77"/>
      <c r="M837" s="77"/>
      <c r="N837" s="77"/>
      <c r="O837" s="77"/>
      <c r="P837" s="77"/>
      <c r="Q837" s="77"/>
      <c r="R837" s="77"/>
      <c r="S837" s="77"/>
      <c r="T837" s="77"/>
      <c r="U837" s="77"/>
      <c r="V837" s="77"/>
      <c r="W837" s="77"/>
      <c r="X837" s="77"/>
      <c r="Y837" s="77"/>
      <c r="Z837" s="77"/>
    </row>
    <row r="838">
      <c r="A838" s="77"/>
      <c r="B838" s="77"/>
      <c r="C838" s="77"/>
      <c r="D838" s="77"/>
      <c r="E838" s="77"/>
      <c r="F838" s="77"/>
      <c r="G838" s="77"/>
      <c r="H838" s="77"/>
      <c r="I838" s="77"/>
      <c r="J838" s="77"/>
      <c r="K838" s="77"/>
      <c r="L838" s="77"/>
      <c r="M838" s="77"/>
      <c r="N838" s="77"/>
      <c r="O838" s="77"/>
      <c r="P838" s="77"/>
      <c r="Q838" s="77"/>
      <c r="R838" s="77"/>
      <c r="S838" s="77"/>
      <c r="T838" s="77"/>
      <c r="U838" s="77"/>
      <c r="V838" s="77"/>
      <c r="W838" s="77"/>
      <c r="X838" s="77"/>
      <c r="Y838" s="77"/>
      <c r="Z838" s="77"/>
    </row>
    <row r="839">
      <c r="A839" s="77"/>
      <c r="B839" s="77"/>
      <c r="C839" s="77"/>
      <c r="D839" s="77"/>
      <c r="E839" s="77"/>
      <c r="F839" s="77"/>
      <c r="G839" s="77"/>
      <c r="H839" s="77"/>
      <c r="I839" s="77"/>
      <c r="J839" s="77"/>
      <c r="K839" s="77"/>
      <c r="L839" s="77"/>
      <c r="M839" s="77"/>
      <c r="N839" s="77"/>
      <c r="O839" s="77"/>
      <c r="P839" s="77"/>
      <c r="Q839" s="77"/>
      <c r="R839" s="77"/>
      <c r="S839" s="77"/>
      <c r="T839" s="77"/>
      <c r="U839" s="77"/>
      <c r="V839" s="77"/>
      <c r="W839" s="77"/>
      <c r="X839" s="77"/>
      <c r="Y839" s="77"/>
      <c r="Z839" s="77"/>
    </row>
    <row r="840">
      <c r="A840" s="77"/>
      <c r="B840" s="77"/>
      <c r="C840" s="77"/>
      <c r="D840" s="77"/>
      <c r="E840" s="77"/>
      <c r="F840" s="77"/>
      <c r="G840" s="77"/>
      <c r="H840" s="77"/>
      <c r="I840" s="77"/>
      <c r="J840" s="77"/>
      <c r="K840" s="77"/>
      <c r="L840" s="77"/>
      <c r="M840" s="77"/>
      <c r="N840" s="77"/>
      <c r="O840" s="77"/>
      <c r="P840" s="77"/>
      <c r="Q840" s="77"/>
      <c r="R840" s="77"/>
      <c r="S840" s="77"/>
      <c r="T840" s="77"/>
      <c r="U840" s="77"/>
      <c r="V840" s="77"/>
      <c r="W840" s="77"/>
      <c r="X840" s="77"/>
      <c r="Y840" s="77"/>
      <c r="Z840" s="77"/>
    </row>
    <row r="841">
      <c r="A841" s="77"/>
      <c r="B841" s="77"/>
      <c r="C841" s="77"/>
      <c r="D841" s="77"/>
      <c r="E841" s="77"/>
      <c r="F841" s="77"/>
      <c r="G841" s="77"/>
      <c r="H841" s="77"/>
      <c r="I841" s="77"/>
      <c r="J841" s="77"/>
      <c r="K841" s="77"/>
      <c r="L841" s="77"/>
      <c r="M841" s="77"/>
      <c r="N841" s="77"/>
      <c r="O841" s="77"/>
      <c r="P841" s="77"/>
      <c r="Q841" s="77"/>
      <c r="R841" s="77"/>
      <c r="S841" s="77"/>
      <c r="T841" s="77"/>
      <c r="U841" s="77"/>
      <c r="V841" s="77"/>
      <c r="W841" s="77"/>
      <c r="X841" s="77"/>
      <c r="Y841" s="77"/>
      <c r="Z841" s="77"/>
    </row>
    <row r="842">
      <c r="A842" s="77"/>
      <c r="B842" s="77"/>
      <c r="C842" s="77"/>
      <c r="D842" s="77"/>
      <c r="E842" s="77"/>
      <c r="F842" s="77"/>
      <c r="G842" s="77"/>
      <c r="H842" s="77"/>
      <c r="I842" s="77"/>
      <c r="J842" s="77"/>
      <c r="K842" s="77"/>
      <c r="L842" s="77"/>
      <c r="M842" s="77"/>
      <c r="N842" s="77"/>
      <c r="O842" s="77"/>
      <c r="P842" s="77"/>
      <c r="Q842" s="77"/>
      <c r="R842" s="77"/>
      <c r="S842" s="77"/>
      <c r="T842" s="77"/>
      <c r="U842" s="77"/>
      <c r="V842" s="77"/>
      <c r="W842" s="77"/>
      <c r="X842" s="77"/>
      <c r="Y842" s="77"/>
      <c r="Z842" s="77"/>
    </row>
    <row r="843">
      <c r="A843" s="77"/>
      <c r="B843" s="77"/>
      <c r="C843" s="77"/>
      <c r="D843" s="77"/>
      <c r="E843" s="77"/>
      <c r="F843" s="77"/>
      <c r="G843" s="77"/>
      <c r="H843" s="77"/>
      <c r="I843" s="77"/>
      <c r="J843" s="77"/>
      <c r="K843" s="77"/>
      <c r="L843" s="77"/>
      <c r="M843" s="77"/>
      <c r="N843" s="77"/>
      <c r="O843" s="77"/>
      <c r="P843" s="77"/>
      <c r="Q843" s="77"/>
      <c r="R843" s="77"/>
      <c r="S843" s="77"/>
      <c r="T843" s="77"/>
      <c r="U843" s="77"/>
      <c r="V843" s="77"/>
      <c r="W843" s="77"/>
      <c r="X843" s="77"/>
      <c r="Y843" s="77"/>
      <c r="Z843" s="77"/>
    </row>
    <row r="844">
      <c r="A844" s="77"/>
      <c r="B844" s="77"/>
      <c r="C844" s="77"/>
      <c r="D844" s="77"/>
      <c r="E844" s="77"/>
      <c r="F844" s="77"/>
      <c r="G844" s="77"/>
      <c r="H844" s="77"/>
      <c r="I844" s="77"/>
      <c r="J844" s="77"/>
      <c r="K844" s="77"/>
      <c r="L844" s="77"/>
      <c r="M844" s="77"/>
      <c r="N844" s="77"/>
      <c r="O844" s="77"/>
      <c r="P844" s="77"/>
      <c r="Q844" s="77"/>
      <c r="R844" s="77"/>
      <c r="S844" s="77"/>
      <c r="T844" s="77"/>
      <c r="U844" s="77"/>
      <c r="V844" s="77"/>
      <c r="W844" s="77"/>
      <c r="X844" s="77"/>
      <c r="Y844" s="77"/>
      <c r="Z844" s="77"/>
    </row>
    <row r="845">
      <c r="A845" s="77"/>
      <c r="B845" s="77"/>
      <c r="C845" s="77"/>
      <c r="D845" s="77"/>
      <c r="E845" s="77"/>
      <c r="F845" s="77"/>
      <c r="G845" s="77"/>
      <c r="H845" s="77"/>
      <c r="I845" s="77"/>
      <c r="J845" s="77"/>
      <c r="K845" s="77"/>
      <c r="L845" s="77"/>
      <c r="M845" s="77"/>
      <c r="N845" s="77"/>
      <c r="O845" s="77"/>
      <c r="P845" s="77"/>
      <c r="Q845" s="77"/>
      <c r="R845" s="77"/>
      <c r="S845" s="77"/>
      <c r="T845" s="77"/>
      <c r="U845" s="77"/>
      <c r="V845" s="77"/>
      <c r="W845" s="77"/>
      <c r="X845" s="77"/>
      <c r="Y845" s="77"/>
      <c r="Z845" s="77"/>
    </row>
    <row r="846">
      <c r="A846" s="77"/>
      <c r="B846" s="77"/>
      <c r="C846" s="77"/>
      <c r="D846" s="77"/>
      <c r="E846" s="77"/>
      <c r="F846" s="77"/>
      <c r="G846" s="77"/>
      <c r="H846" s="77"/>
      <c r="I846" s="77"/>
      <c r="J846" s="77"/>
      <c r="K846" s="77"/>
      <c r="L846" s="77"/>
      <c r="M846" s="77"/>
      <c r="N846" s="77"/>
      <c r="O846" s="77"/>
      <c r="P846" s="77"/>
      <c r="Q846" s="77"/>
      <c r="R846" s="77"/>
      <c r="S846" s="77"/>
      <c r="T846" s="77"/>
      <c r="U846" s="77"/>
      <c r="V846" s="77"/>
      <c r="W846" s="77"/>
      <c r="X846" s="77"/>
      <c r="Y846" s="77"/>
      <c r="Z846" s="77"/>
    </row>
    <row r="847">
      <c r="A847" s="77"/>
      <c r="B847" s="77"/>
      <c r="C847" s="77"/>
      <c r="D847" s="77"/>
      <c r="E847" s="77"/>
      <c r="F847" s="77"/>
      <c r="G847" s="77"/>
      <c r="H847" s="77"/>
      <c r="I847" s="77"/>
      <c r="J847" s="77"/>
      <c r="K847" s="77"/>
      <c r="L847" s="77"/>
      <c r="M847" s="77"/>
      <c r="N847" s="77"/>
      <c r="O847" s="77"/>
      <c r="P847" s="77"/>
      <c r="Q847" s="77"/>
      <c r="R847" s="77"/>
      <c r="S847" s="77"/>
      <c r="T847" s="77"/>
      <c r="U847" s="77"/>
      <c r="V847" s="77"/>
      <c r="W847" s="77"/>
      <c r="X847" s="77"/>
      <c r="Y847" s="77"/>
      <c r="Z847" s="77"/>
    </row>
    <row r="848">
      <c r="A848" s="77"/>
      <c r="B848" s="77"/>
      <c r="C848" s="77"/>
      <c r="D848" s="77"/>
      <c r="E848" s="77"/>
      <c r="F848" s="77"/>
      <c r="G848" s="77"/>
      <c r="H848" s="77"/>
      <c r="I848" s="77"/>
      <c r="J848" s="77"/>
      <c r="K848" s="77"/>
      <c r="L848" s="77"/>
      <c r="M848" s="77"/>
      <c r="N848" s="77"/>
      <c r="O848" s="77"/>
      <c r="P848" s="77"/>
      <c r="Q848" s="77"/>
      <c r="R848" s="77"/>
      <c r="S848" s="77"/>
      <c r="T848" s="77"/>
      <c r="U848" s="77"/>
      <c r="V848" s="77"/>
      <c r="W848" s="77"/>
      <c r="X848" s="77"/>
      <c r="Y848" s="77"/>
      <c r="Z848" s="77"/>
    </row>
    <row r="849">
      <c r="A849" s="77"/>
      <c r="B849" s="77"/>
      <c r="C849" s="77"/>
      <c r="D849" s="77"/>
      <c r="E849" s="77"/>
      <c r="F849" s="77"/>
      <c r="G849" s="77"/>
      <c r="H849" s="77"/>
      <c r="I849" s="77"/>
      <c r="J849" s="77"/>
      <c r="K849" s="77"/>
      <c r="L849" s="77"/>
      <c r="M849" s="77"/>
      <c r="N849" s="77"/>
      <c r="O849" s="77"/>
      <c r="P849" s="77"/>
      <c r="Q849" s="77"/>
      <c r="R849" s="77"/>
      <c r="S849" s="77"/>
      <c r="T849" s="77"/>
      <c r="U849" s="77"/>
      <c r="V849" s="77"/>
      <c r="W849" s="77"/>
      <c r="X849" s="77"/>
      <c r="Y849" s="77"/>
      <c r="Z849" s="77"/>
    </row>
    <row r="850">
      <c r="A850" s="77"/>
      <c r="B850" s="77"/>
      <c r="C850" s="77"/>
      <c r="D850" s="77"/>
      <c r="E850" s="77"/>
      <c r="F850" s="77"/>
      <c r="G850" s="77"/>
      <c r="H850" s="77"/>
      <c r="I850" s="77"/>
      <c r="J850" s="77"/>
      <c r="K850" s="77"/>
      <c r="L850" s="77"/>
      <c r="M850" s="77"/>
      <c r="N850" s="77"/>
      <c r="O850" s="77"/>
      <c r="P850" s="77"/>
      <c r="Q850" s="77"/>
      <c r="R850" s="77"/>
      <c r="S850" s="77"/>
      <c r="T850" s="77"/>
      <c r="U850" s="77"/>
      <c r="V850" s="77"/>
      <c r="W850" s="77"/>
      <c r="X850" s="77"/>
      <c r="Y850" s="77"/>
      <c r="Z850" s="77"/>
    </row>
    <row r="851">
      <c r="A851" s="77"/>
      <c r="B851" s="77"/>
      <c r="C851" s="77"/>
      <c r="D851" s="77"/>
      <c r="E851" s="77"/>
      <c r="F851" s="77"/>
      <c r="G851" s="77"/>
      <c r="H851" s="77"/>
      <c r="I851" s="77"/>
      <c r="J851" s="77"/>
      <c r="K851" s="77"/>
      <c r="L851" s="77"/>
      <c r="M851" s="77"/>
      <c r="N851" s="77"/>
      <c r="O851" s="77"/>
      <c r="P851" s="77"/>
      <c r="Q851" s="77"/>
      <c r="R851" s="77"/>
      <c r="S851" s="77"/>
      <c r="T851" s="77"/>
      <c r="U851" s="77"/>
      <c r="V851" s="77"/>
      <c r="W851" s="77"/>
      <c r="X851" s="77"/>
      <c r="Y851" s="77"/>
      <c r="Z851" s="77"/>
    </row>
    <row r="852">
      <c r="A852" s="77"/>
      <c r="B852" s="77"/>
      <c r="C852" s="77"/>
      <c r="D852" s="77"/>
      <c r="E852" s="77"/>
      <c r="F852" s="77"/>
      <c r="G852" s="77"/>
      <c r="H852" s="77"/>
      <c r="I852" s="77"/>
      <c r="J852" s="77"/>
      <c r="K852" s="77"/>
      <c r="L852" s="77"/>
      <c r="M852" s="77"/>
      <c r="N852" s="77"/>
      <c r="O852" s="77"/>
      <c r="P852" s="77"/>
      <c r="Q852" s="77"/>
      <c r="R852" s="77"/>
      <c r="S852" s="77"/>
      <c r="T852" s="77"/>
      <c r="U852" s="77"/>
      <c r="V852" s="77"/>
      <c r="W852" s="77"/>
      <c r="X852" s="77"/>
      <c r="Y852" s="77"/>
      <c r="Z852" s="77"/>
    </row>
    <row r="853">
      <c r="A853" s="77"/>
      <c r="B853" s="77"/>
      <c r="C853" s="77"/>
      <c r="D853" s="77"/>
      <c r="E853" s="77"/>
      <c r="F853" s="77"/>
      <c r="G853" s="77"/>
      <c r="H853" s="77"/>
      <c r="I853" s="77"/>
      <c r="J853" s="77"/>
      <c r="K853" s="77"/>
      <c r="L853" s="77"/>
      <c r="M853" s="77"/>
      <c r="N853" s="77"/>
      <c r="O853" s="77"/>
      <c r="P853" s="77"/>
      <c r="Q853" s="77"/>
      <c r="R853" s="77"/>
      <c r="S853" s="77"/>
      <c r="T853" s="77"/>
      <c r="U853" s="77"/>
      <c r="V853" s="77"/>
      <c r="W853" s="77"/>
      <c r="X853" s="77"/>
      <c r="Y853" s="77"/>
      <c r="Z853" s="77"/>
    </row>
    <row r="854">
      <c r="A854" s="77"/>
      <c r="B854" s="77"/>
      <c r="C854" s="77"/>
      <c r="D854" s="77"/>
      <c r="E854" s="77"/>
      <c r="F854" s="77"/>
      <c r="G854" s="77"/>
      <c r="H854" s="77"/>
      <c r="I854" s="77"/>
      <c r="J854" s="77"/>
      <c r="K854" s="77"/>
      <c r="L854" s="77"/>
      <c r="M854" s="77"/>
      <c r="N854" s="77"/>
      <c r="O854" s="77"/>
      <c r="P854" s="77"/>
      <c r="Q854" s="77"/>
      <c r="R854" s="77"/>
      <c r="S854" s="77"/>
      <c r="T854" s="77"/>
      <c r="U854" s="77"/>
      <c r="V854" s="77"/>
      <c r="W854" s="77"/>
      <c r="X854" s="77"/>
      <c r="Y854" s="77"/>
      <c r="Z854" s="77"/>
    </row>
    <row r="855">
      <c r="A855" s="77"/>
      <c r="B855" s="77"/>
      <c r="C855" s="77"/>
      <c r="D855" s="77"/>
      <c r="E855" s="77"/>
      <c r="F855" s="77"/>
      <c r="G855" s="77"/>
      <c r="H855" s="77"/>
      <c r="I855" s="77"/>
      <c r="J855" s="77"/>
      <c r="K855" s="77"/>
      <c r="L855" s="77"/>
      <c r="M855" s="77"/>
      <c r="N855" s="77"/>
      <c r="O855" s="77"/>
      <c r="P855" s="77"/>
      <c r="Q855" s="77"/>
      <c r="R855" s="77"/>
      <c r="S855" s="77"/>
      <c r="T855" s="77"/>
      <c r="U855" s="77"/>
      <c r="V855" s="77"/>
      <c r="W855" s="77"/>
      <c r="X855" s="77"/>
      <c r="Y855" s="77"/>
      <c r="Z855" s="77"/>
    </row>
    <row r="856">
      <c r="A856" s="77"/>
      <c r="B856" s="77"/>
      <c r="C856" s="77"/>
      <c r="D856" s="77"/>
      <c r="E856" s="77"/>
      <c r="F856" s="77"/>
      <c r="G856" s="77"/>
      <c r="H856" s="77"/>
      <c r="I856" s="77"/>
      <c r="J856" s="77"/>
      <c r="K856" s="77"/>
      <c r="L856" s="77"/>
      <c r="M856" s="77"/>
      <c r="N856" s="77"/>
      <c r="O856" s="77"/>
      <c r="P856" s="77"/>
      <c r="Q856" s="77"/>
      <c r="R856" s="77"/>
      <c r="S856" s="77"/>
      <c r="T856" s="77"/>
      <c r="U856" s="77"/>
      <c r="V856" s="77"/>
      <c r="W856" s="77"/>
      <c r="X856" s="77"/>
      <c r="Y856" s="77"/>
      <c r="Z856" s="77"/>
    </row>
    <row r="857">
      <c r="A857" s="77"/>
      <c r="B857" s="77"/>
      <c r="C857" s="77"/>
      <c r="D857" s="77"/>
      <c r="E857" s="77"/>
      <c r="F857" s="77"/>
      <c r="G857" s="77"/>
      <c r="H857" s="77"/>
      <c r="I857" s="77"/>
      <c r="J857" s="77"/>
      <c r="K857" s="77"/>
      <c r="L857" s="77"/>
      <c r="M857" s="77"/>
      <c r="N857" s="77"/>
      <c r="O857" s="77"/>
      <c r="P857" s="77"/>
      <c r="Q857" s="77"/>
      <c r="R857" s="77"/>
      <c r="S857" s="77"/>
      <c r="T857" s="77"/>
      <c r="U857" s="77"/>
      <c r="V857" s="77"/>
      <c r="W857" s="77"/>
      <c r="X857" s="77"/>
      <c r="Y857" s="77"/>
      <c r="Z857" s="77"/>
    </row>
    <row r="858">
      <c r="A858" s="77"/>
      <c r="B858" s="77"/>
      <c r="C858" s="77"/>
      <c r="D858" s="77"/>
      <c r="E858" s="77"/>
      <c r="F858" s="77"/>
      <c r="G858" s="77"/>
      <c r="H858" s="77"/>
      <c r="I858" s="77"/>
      <c r="J858" s="77"/>
      <c r="K858" s="77"/>
      <c r="L858" s="77"/>
      <c r="M858" s="77"/>
      <c r="N858" s="77"/>
      <c r="O858" s="77"/>
      <c r="P858" s="77"/>
      <c r="Q858" s="77"/>
      <c r="R858" s="77"/>
      <c r="S858" s="77"/>
      <c r="T858" s="77"/>
      <c r="U858" s="77"/>
      <c r="V858" s="77"/>
      <c r="W858" s="77"/>
      <c r="X858" s="77"/>
      <c r="Y858" s="77"/>
      <c r="Z858" s="77"/>
    </row>
    <row r="859">
      <c r="A859" s="77"/>
      <c r="B859" s="77"/>
      <c r="C859" s="77"/>
      <c r="D859" s="77"/>
      <c r="E859" s="77"/>
      <c r="F859" s="77"/>
      <c r="G859" s="77"/>
      <c r="H859" s="77"/>
      <c r="I859" s="77"/>
      <c r="J859" s="77"/>
      <c r="K859" s="77"/>
      <c r="L859" s="77"/>
      <c r="M859" s="77"/>
      <c r="N859" s="77"/>
      <c r="O859" s="77"/>
      <c r="P859" s="77"/>
      <c r="Q859" s="77"/>
      <c r="R859" s="77"/>
      <c r="S859" s="77"/>
      <c r="T859" s="77"/>
      <c r="U859" s="77"/>
      <c r="V859" s="77"/>
      <c r="W859" s="77"/>
      <c r="X859" s="77"/>
      <c r="Y859" s="77"/>
      <c r="Z859" s="77"/>
    </row>
    <row r="860">
      <c r="A860" s="77"/>
      <c r="B860" s="77"/>
      <c r="C860" s="77"/>
      <c r="D860" s="77"/>
      <c r="E860" s="77"/>
      <c r="F860" s="77"/>
      <c r="G860" s="77"/>
      <c r="H860" s="77"/>
      <c r="I860" s="77"/>
      <c r="J860" s="77"/>
      <c r="K860" s="77"/>
      <c r="L860" s="77"/>
      <c r="M860" s="77"/>
      <c r="N860" s="77"/>
      <c r="O860" s="77"/>
      <c r="P860" s="77"/>
      <c r="Q860" s="77"/>
      <c r="R860" s="77"/>
      <c r="S860" s="77"/>
      <c r="T860" s="77"/>
      <c r="U860" s="77"/>
      <c r="V860" s="77"/>
      <c r="W860" s="77"/>
      <c r="X860" s="77"/>
      <c r="Y860" s="77"/>
      <c r="Z860" s="77"/>
    </row>
    <row r="861">
      <c r="A861" s="77"/>
      <c r="B861" s="77"/>
      <c r="C861" s="77"/>
      <c r="D861" s="77"/>
      <c r="E861" s="77"/>
      <c r="F861" s="77"/>
      <c r="G861" s="77"/>
      <c r="H861" s="77"/>
      <c r="I861" s="77"/>
      <c r="J861" s="77"/>
      <c r="K861" s="77"/>
      <c r="L861" s="77"/>
      <c r="M861" s="77"/>
      <c r="N861" s="77"/>
      <c r="O861" s="77"/>
      <c r="P861" s="77"/>
      <c r="Q861" s="77"/>
      <c r="R861" s="77"/>
      <c r="S861" s="77"/>
      <c r="T861" s="77"/>
      <c r="U861" s="77"/>
      <c r="V861" s="77"/>
      <c r="W861" s="77"/>
      <c r="X861" s="77"/>
      <c r="Y861" s="77"/>
      <c r="Z861" s="77"/>
    </row>
    <row r="862">
      <c r="A862" s="77"/>
      <c r="B862" s="77"/>
      <c r="C862" s="77"/>
      <c r="D862" s="77"/>
      <c r="E862" s="77"/>
      <c r="F862" s="77"/>
      <c r="G862" s="77"/>
      <c r="H862" s="77"/>
      <c r="I862" s="77"/>
      <c r="J862" s="77"/>
      <c r="K862" s="77"/>
      <c r="L862" s="77"/>
      <c r="M862" s="77"/>
      <c r="N862" s="77"/>
      <c r="O862" s="77"/>
      <c r="P862" s="77"/>
      <c r="Q862" s="77"/>
      <c r="R862" s="77"/>
      <c r="S862" s="77"/>
      <c r="T862" s="77"/>
      <c r="U862" s="77"/>
      <c r="V862" s="77"/>
      <c r="W862" s="77"/>
      <c r="X862" s="77"/>
      <c r="Y862" s="77"/>
      <c r="Z862" s="77"/>
    </row>
    <row r="863">
      <c r="A863" s="77"/>
      <c r="B863" s="77"/>
      <c r="C863" s="77"/>
      <c r="D863" s="77"/>
      <c r="E863" s="77"/>
      <c r="F863" s="77"/>
      <c r="G863" s="77"/>
      <c r="H863" s="77"/>
      <c r="I863" s="77"/>
      <c r="J863" s="77"/>
      <c r="K863" s="77"/>
      <c r="L863" s="77"/>
      <c r="M863" s="77"/>
      <c r="N863" s="77"/>
      <c r="O863" s="77"/>
      <c r="P863" s="77"/>
      <c r="Q863" s="77"/>
      <c r="R863" s="77"/>
      <c r="S863" s="77"/>
      <c r="T863" s="77"/>
      <c r="U863" s="77"/>
      <c r="V863" s="77"/>
      <c r="W863" s="77"/>
      <c r="X863" s="77"/>
      <c r="Y863" s="77"/>
      <c r="Z863" s="77"/>
    </row>
    <row r="864">
      <c r="A864" s="77"/>
      <c r="B864" s="77"/>
      <c r="C864" s="77"/>
      <c r="D864" s="77"/>
      <c r="E864" s="77"/>
      <c r="F864" s="77"/>
      <c r="G864" s="77"/>
      <c r="H864" s="77"/>
      <c r="I864" s="77"/>
      <c r="J864" s="77"/>
      <c r="K864" s="77"/>
      <c r="L864" s="77"/>
      <c r="M864" s="77"/>
      <c r="N864" s="77"/>
      <c r="O864" s="77"/>
      <c r="P864" s="77"/>
      <c r="Q864" s="77"/>
      <c r="R864" s="77"/>
      <c r="S864" s="77"/>
      <c r="T864" s="77"/>
      <c r="U864" s="77"/>
      <c r="V864" s="77"/>
      <c r="W864" s="77"/>
      <c r="X864" s="77"/>
      <c r="Y864" s="77"/>
      <c r="Z864" s="77"/>
    </row>
    <row r="865">
      <c r="A865" s="77"/>
      <c r="B865" s="77"/>
      <c r="C865" s="77"/>
      <c r="D865" s="77"/>
      <c r="E865" s="77"/>
      <c r="F865" s="77"/>
      <c r="G865" s="77"/>
      <c r="H865" s="77"/>
      <c r="I865" s="77"/>
      <c r="J865" s="77"/>
      <c r="K865" s="77"/>
      <c r="L865" s="77"/>
      <c r="M865" s="77"/>
      <c r="N865" s="77"/>
      <c r="O865" s="77"/>
      <c r="P865" s="77"/>
      <c r="Q865" s="77"/>
      <c r="R865" s="77"/>
      <c r="S865" s="77"/>
      <c r="T865" s="77"/>
      <c r="U865" s="77"/>
      <c r="V865" s="77"/>
      <c r="W865" s="77"/>
      <c r="X865" s="77"/>
      <c r="Y865" s="77"/>
      <c r="Z865" s="77"/>
    </row>
    <row r="866">
      <c r="A866" s="77"/>
      <c r="B866" s="77"/>
      <c r="C866" s="77"/>
      <c r="D866" s="77"/>
      <c r="E866" s="77"/>
      <c r="F866" s="77"/>
      <c r="G866" s="77"/>
      <c r="H866" s="77"/>
      <c r="I866" s="77"/>
      <c r="J866" s="77"/>
      <c r="K866" s="77"/>
      <c r="L866" s="77"/>
      <c r="M866" s="77"/>
      <c r="N866" s="77"/>
      <c r="O866" s="77"/>
      <c r="P866" s="77"/>
      <c r="Q866" s="77"/>
      <c r="R866" s="77"/>
      <c r="S866" s="77"/>
      <c r="T866" s="77"/>
      <c r="U866" s="77"/>
      <c r="V866" s="77"/>
      <c r="W866" s="77"/>
      <c r="X866" s="77"/>
      <c r="Y866" s="77"/>
      <c r="Z866" s="77"/>
    </row>
    <row r="867">
      <c r="A867" s="77"/>
      <c r="B867" s="77"/>
      <c r="C867" s="77"/>
      <c r="D867" s="77"/>
      <c r="E867" s="77"/>
      <c r="F867" s="77"/>
      <c r="G867" s="77"/>
      <c r="H867" s="77"/>
      <c r="I867" s="77"/>
      <c r="J867" s="77"/>
      <c r="K867" s="77"/>
      <c r="L867" s="77"/>
      <c r="M867" s="77"/>
      <c r="N867" s="77"/>
      <c r="O867" s="77"/>
      <c r="P867" s="77"/>
      <c r="Q867" s="77"/>
      <c r="R867" s="77"/>
      <c r="S867" s="77"/>
      <c r="T867" s="77"/>
      <c r="U867" s="77"/>
      <c r="V867" s="77"/>
      <c r="W867" s="77"/>
      <c r="X867" s="77"/>
      <c r="Y867" s="77"/>
      <c r="Z867" s="77"/>
    </row>
    <row r="868">
      <c r="A868" s="77"/>
      <c r="B868" s="77"/>
      <c r="C868" s="77"/>
      <c r="D868" s="77"/>
      <c r="E868" s="77"/>
      <c r="F868" s="77"/>
      <c r="G868" s="77"/>
      <c r="H868" s="77"/>
      <c r="I868" s="77"/>
      <c r="J868" s="77"/>
      <c r="K868" s="77"/>
      <c r="L868" s="77"/>
      <c r="M868" s="77"/>
      <c r="N868" s="77"/>
      <c r="O868" s="77"/>
      <c r="P868" s="77"/>
      <c r="Q868" s="77"/>
      <c r="R868" s="77"/>
      <c r="S868" s="77"/>
      <c r="T868" s="77"/>
      <c r="U868" s="77"/>
      <c r="V868" s="77"/>
      <c r="W868" s="77"/>
      <c r="X868" s="77"/>
      <c r="Y868" s="77"/>
      <c r="Z868" s="77"/>
    </row>
    <row r="869">
      <c r="A869" s="77"/>
      <c r="B869" s="77"/>
      <c r="C869" s="77"/>
      <c r="D869" s="77"/>
      <c r="E869" s="77"/>
      <c r="F869" s="77"/>
      <c r="G869" s="77"/>
      <c r="H869" s="77"/>
      <c r="I869" s="77"/>
      <c r="J869" s="77"/>
      <c r="K869" s="77"/>
      <c r="L869" s="77"/>
      <c r="M869" s="77"/>
      <c r="N869" s="77"/>
      <c r="O869" s="77"/>
      <c r="P869" s="77"/>
      <c r="Q869" s="77"/>
      <c r="R869" s="77"/>
      <c r="S869" s="77"/>
      <c r="T869" s="77"/>
      <c r="U869" s="77"/>
      <c r="V869" s="77"/>
      <c r="W869" s="77"/>
      <c r="X869" s="77"/>
      <c r="Y869" s="77"/>
      <c r="Z869" s="77"/>
    </row>
    <row r="870">
      <c r="A870" s="77"/>
      <c r="B870" s="77"/>
      <c r="C870" s="77"/>
      <c r="D870" s="77"/>
      <c r="E870" s="77"/>
      <c r="F870" s="77"/>
      <c r="G870" s="77"/>
      <c r="H870" s="77"/>
      <c r="I870" s="77"/>
      <c r="J870" s="77"/>
      <c r="K870" s="77"/>
      <c r="L870" s="77"/>
      <c r="M870" s="77"/>
      <c r="N870" s="77"/>
      <c r="O870" s="77"/>
      <c r="P870" s="77"/>
      <c r="Q870" s="77"/>
      <c r="R870" s="77"/>
      <c r="S870" s="77"/>
      <c r="T870" s="77"/>
      <c r="U870" s="77"/>
      <c r="V870" s="77"/>
      <c r="W870" s="77"/>
      <c r="X870" s="77"/>
      <c r="Y870" s="77"/>
      <c r="Z870" s="77"/>
    </row>
    <row r="871">
      <c r="A871" s="77"/>
      <c r="B871" s="77"/>
      <c r="C871" s="77"/>
      <c r="D871" s="77"/>
      <c r="E871" s="77"/>
      <c r="F871" s="77"/>
      <c r="G871" s="77"/>
      <c r="H871" s="77"/>
      <c r="I871" s="77"/>
      <c r="J871" s="77"/>
      <c r="K871" s="77"/>
      <c r="L871" s="77"/>
      <c r="M871" s="77"/>
      <c r="N871" s="77"/>
      <c r="O871" s="77"/>
      <c r="P871" s="77"/>
      <c r="Q871" s="77"/>
      <c r="R871" s="77"/>
      <c r="S871" s="77"/>
      <c r="T871" s="77"/>
      <c r="U871" s="77"/>
      <c r="V871" s="77"/>
      <c r="W871" s="77"/>
      <c r="X871" s="77"/>
      <c r="Y871" s="77"/>
      <c r="Z871" s="77"/>
    </row>
    <row r="872">
      <c r="A872" s="77"/>
      <c r="B872" s="77"/>
      <c r="C872" s="77"/>
      <c r="D872" s="77"/>
      <c r="E872" s="77"/>
      <c r="F872" s="77"/>
      <c r="G872" s="77"/>
      <c r="H872" s="77"/>
      <c r="I872" s="77"/>
      <c r="J872" s="77"/>
      <c r="K872" s="77"/>
      <c r="L872" s="77"/>
      <c r="M872" s="77"/>
      <c r="N872" s="77"/>
      <c r="O872" s="77"/>
      <c r="P872" s="77"/>
      <c r="Q872" s="77"/>
      <c r="R872" s="77"/>
      <c r="S872" s="77"/>
      <c r="T872" s="77"/>
      <c r="U872" s="77"/>
      <c r="V872" s="77"/>
      <c r="W872" s="77"/>
      <c r="X872" s="77"/>
      <c r="Y872" s="77"/>
      <c r="Z872" s="77"/>
    </row>
    <row r="873">
      <c r="A873" s="77"/>
      <c r="B873" s="77"/>
      <c r="C873" s="77"/>
      <c r="D873" s="77"/>
      <c r="E873" s="77"/>
      <c r="F873" s="77"/>
      <c r="G873" s="77"/>
      <c r="H873" s="77"/>
      <c r="I873" s="77"/>
      <c r="J873" s="77"/>
      <c r="K873" s="77"/>
      <c r="L873" s="77"/>
      <c r="M873" s="77"/>
      <c r="N873" s="77"/>
      <c r="O873" s="77"/>
      <c r="P873" s="77"/>
      <c r="Q873" s="77"/>
      <c r="R873" s="77"/>
      <c r="S873" s="77"/>
      <c r="T873" s="77"/>
      <c r="U873" s="77"/>
      <c r="V873" s="77"/>
      <c r="W873" s="77"/>
      <c r="X873" s="77"/>
      <c r="Y873" s="77"/>
      <c r="Z873" s="77"/>
    </row>
    <row r="874">
      <c r="A874" s="77"/>
      <c r="B874" s="77"/>
      <c r="C874" s="77"/>
      <c r="D874" s="77"/>
      <c r="E874" s="77"/>
      <c r="F874" s="77"/>
      <c r="G874" s="77"/>
      <c r="H874" s="77"/>
      <c r="I874" s="77"/>
      <c r="J874" s="77"/>
      <c r="K874" s="77"/>
      <c r="L874" s="77"/>
      <c r="M874" s="77"/>
      <c r="N874" s="77"/>
      <c r="O874" s="77"/>
      <c r="P874" s="77"/>
      <c r="Q874" s="77"/>
      <c r="R874" s="77"/>
      <c r="S874" s="77"/>
      <c r="T874" s="77"/>
      <c r="U874" s="77"/>
      <c r="V874" s="77"/>
      <c r="W874" s="77"/>
      <c r="X874" s="77"/>
      <c r="Y874" s="77"/>
      <c r="Z874" s="77"/>
    </row>
    <row r="875">
      <c r="A875" s="77"/>
      <c r="B875" s="77"/>
      <c r="C875" s="77"/>
      <c r="D875" s="77"/>
      <c r="E875" s="77"/>
      <c r="F875" s="77"/>
      <c r="G875" s="77"/>
      <c r="H875" s="77"/>
      <c r="I875" s="77"/>
      <c r="J875" s="77"/>
      <c r="K875" s="77"/>
      <c r="L875" s="77"/>
      <c r="M875" s="77"/>
      <c r="N875" s="77"/>
      <c r="O875" s="77"/>
      <c r="P875" s="77"/>
      <c r="Q875" s="77"/>
      <c r="R875" s="77"/>
      <c r="S875" s="77"/>
      <c r="T875" s="77"/>
      <c r="U875" s="77"/>
      <c r="V875" s="77"/>
      <c r="W875" s="77"/>
      <c r="X875" s="77"/>
      <c r="Y875" s="77"/>
      <c r="Z875" s="77"/>
    </row>
    <row r="876">
      <c r="A876" s="77"/>
      <c r="B876" s="77"/>
      <c r="C876" s="77"/>
      <c r="D876" s="77"/>
      <c r="E876" s="77"/>
      <c r="F876" s="77"/>
      <c r="G876" s="77"/>
      <c r="H876" s="77"/>
      <c r="I876" s="77"/>
      <c r="J876" s="77"/>
      <c r="K876" s="77"/>
      <c r="L876" s="77"/>
      <c r="M876" s="77"/>
      <c r="N876" s="77"/>
      <c r="O876" s="77"/>
      <c r="P876" s="77"/>
      <c r="Q876" s="77"/>
      <c r="R876" s="77"/>
      <c r="S876" s="77"/>
      <c r="T876" s="77"/>
      <c r="U876" s="77"/>
      <c r="V876" s="77"/>
      <c r="W876" s="77"/>
      <c r="X876" s="77"/>
      <c r="Y876" s="77"/>
      <c r="Z876" s="77"/>
    </row>
    <row r="877">
      <c r="A877" s="77"/>
      <c r="B877" s="77"/>
      <c r="C877" s="77"/>
      <c r="D877" s="77"/>
      <c r="E877" s="77"/>
      <c r="F877" s="77"/>
      <c r="G877" s="77"/>
      <c r="H877" s="77"/>
      <c r="I877" s="77"/>
      <c r="J877" s="77"/>
      <c r="K877" s="77"/>
      <c r="L877" s="77"/>
      <c r="M877" s="77"/>
      <c r="N877" s="77"/>
      <c r="O877" s="77"/>
      <c r="P877" s="77"/>
      <c r="Q877" s="77"/>
      <c r="R877" s="77"/>
      <c r="S877" s="77"/>
      <c r="T877" s="77"/>
      <c r="U877" s="77"/>
      <c r="V877" s="77"/>
      <c r="W877" s="77"/>
      <c r="X877" s="77"/>
      <c r="Y877" s="77"/>
      <c r="Z877" s="77"/>
    </row>
    <row r="878">
      <c r="A878" s="77"/>
      <c r="B878" s="77"/>
      <c r="C878" s="77"/>
      <c r="D878" s="77"/>
      <c r="E878" s="77"/>
      <c r="F878" s="77"/>
      <c r="G878" s="77"/>
      <c r="H878" s="77"/>
      <c r="I878" s="77"/>
      <c r="J878" s="77"/>
      <c r="K878" s="77"/>
      <c r="L878" s="77"/>
      <c r="M878" s="77"/>
      <c r="N878" s="77"/>
      <c r="O878" s="77"/>
      <c r="P878" s="77"/>
      <c r="Q878" s="77"/>
      <c r="R878" s="77"/>
      <c r="S878" s="77"/>
      <c r="T878" s="77"/>
      <c r="U878" s="77"/>
      <c r="V878" s="77"/>
      <c r="W878" s="77"/>
      <c r="X878" s="77"/>
      <c r="Y878" s="77"/>
      <c r="Z878" s="77"/>
    </row>
    <row r="879">
      <c r="A879" s="77"/>
      <c r="B879" s="77"/>
      <c r="C879" s="77"/>
      <c r="D879" s="77"/>
      <c r="E879" s="77"/>
      <c r="F879" s="77"/>
      <c r="G879" s="77"/>
      <c r="H879" s="77"/>
      <c r="I879" s="77"/>
      <c r="J879" s="77"/>
      <c r="K879" s="77"/>
      <c r="L879" s="77"/>
      <c r="M879" s="77"/>
      <c r="N879" s="77"/>
      <c r="O879" s="77"/>
      <c r="P879" s="77"/>
      <c r="Q879" s="77"/>
      <c r="R879" s="77"/>
      <c r="S879" s="77"/>
      <c r="T879" s="77"/>
      <c r="U879" s="77"/>
      <c r="V879" s="77"/>
      <c r="W879" s="77"/>
      <c r="X879" s="77"/>
      <c r="Y879" s="77"/>
      <c r="Z879" s="77"/>
    </row>
    <row r="880">
      <c r="A880" s="77"/>
      <c r="B880" s="77"/>
      <c r="C880" s="77"/>
      <c r="D880" s="77"/>
      <c r="E880" s="77"/>
      <c r="F880" s="77"/>
      <c r="G880" s="77"/>
      <c r="H880" s="77"/>
      <c r="I880" s="77"/>
      <c r="J880" s="77"/>
      <c r="K880" s="77"/>
      <c r="L880" s="77"/>
      <c r="M880" s="77"/>
      <c r="N880" s="77"/>
      <c r="O880" s="77"/>
      <c r="P880" s="77"/>
      <c r="Q880" s="77"/>
      <c r="R880" s="77"/>
      <c r="S880" s="77"/>
      <c r="T880" s="77"/>
      <c r="U880" s="77"/>
      <c r="V880" s="77"/>
      <c r="W880" s="77"/>
      <c r="X880" s="77"/>
      <c r="Y880" s="77"/>
      <c r="Z880" s="77"/>
    </row>
    <row r="881">
      <c r="A881" s="77"/>
      <c r="B881" s="77"/>
      <c r="C881" s="77"/>
      <c r="D881" s="77"/>
      <c r="E881" s="77"/>
      <c r="F881" s="77"/>
      <c r="G881" s="77"/>
      <c r="H881" s="77"/>
      <c r="I881" s="77"/>
      <c r="J881" s="77"/>
      <c r="K881" s="77"/>
      <c r="L881" s="77"/>
      <c r="M881" s="77"/>
      <c r="N881" s="77"/>
      <c r="O881" s="77"/>
      <c r="P881" s="77"/>
      <c r="Q881" s="77"/>
      <c r="R881" s="77"/>
      <c r="S881" s="77"/>
      <c r="T881" s="77"/>
      <c r="U881" s="77"/>
      <c r="V881" s="77"/>
      <c r="W881" s="77"/>
      <c r="X881" s="77"/>
      <c r="Y881" s="77"/>
      <c r="Z881" s="77"/>
    </row>
    <row r="882">
      <c r="A882" s="77"/>
      <c r="B882" s="77"/>
      <c r="C882" s="77"/>
      <c r="D882" s="77"/>
      <c r="E882" s="77"/>
      <c r="F882" s="77"/>
      <c r="G882" s="77"/>
      <c r="H882" s="77"/>
      <c r="I882" s="77"/>
      <c r="J882" s="77"/>
      <c r="K882" s="77"/>
      <c r="L882" s="77"/>
      <c r="M882" s="77"/>
      <c r="N882" s="77"/>
      <c r="O882" s="77"/>
      <c r="P882" s="77"/>
      <c r="Q882" s="77"/>
      <c r="R882" s="77"/>
      <c r="S882" s="77"/>
      <c r="T882" s="77"/>
      <c r="U882" s="77"/>
      <c r="V882" s="77"/>
      <c r="W882" s="77"/>
      <c r="X882" s="77"/>
      <c r="Y882" s="77"/>
      <c r="Z882" s="77"/>
    </row>
    <row r="883">
      <c r="A883" s="77"/>
      <c r="B883" s="77"/>
      <c r="C883" s="77"/>
      <c r="D883" s="77"/>
      <c r="E883" s="77"/>
      <c r="F883" s="77"/>
      <c r="G883" s="77"/>
      <c r="H883" s="77"/>
      <c r="I883" s="77"/>
      <c r="J883" s="77"/>
      <c r="K883" s="77"/>
      <c r="L883" s="77"/>
      <c r="M883" s="77"/>
      <c r="N883" s="77"/>
      <c r="O883" s="77"/>
      <c r="P883" s="77"/>
      <c r="Q883" s="77"/>
      <c r="R883" s="77"/>
      <c r="S883" s="77"/>
      <c r="T883" s="77"/>
      <c r="U883" s="77"/>
      <c r="V883" s="77"/>
      <c r="W883" s="77"/>
      <c r="X883" s="77"/>
      <c r="Y883" s="77"/>
      <c r="Z883" s="77"/>
    </row>
    <row r="884">
      <c r="A884" s="77"/>
      <c r="B884" s="77"/>
      <c r="C884" s="77"/>
      <c r="D884" s="77"/>
      <c r="E884" s="77"/>
      <c r="F884" s="77"/>
      <c r="G884" s="77"/>
      <c r="H884" s="77"/>
      <c r="I884" s="77"/>
      <c r="J884" s="77"/>
      <c r="K884" s="77"/>
      <c r="L884" s="77"/>
      <c r="M884" s="77"/>
      <c r="N884" s="77"/>
      <c r="O884" s="77"/>
      <c r="P884" s="77"/>
      <c r="Q884" s="77"/>
      <c r="R884" s="77"/>
      <c r="S884" s="77"/>
      <c r="T884" s="77"/>
      <c r="U884" s="77"/>
      <c r="V884" s="77"/>
      <c r="W884" s="77"/>
      <c r="X884" s="77"/>
      <c r="Y884" s="77"/>
      <c r="Z884" s="77"/>
    </row>
    <row r="885">
      <c r="A885" s="77"/>
      <c r="B885" s="77"/>
      <c r="C885" s="77"/>
      <c r="D885" s="77"/>
      <c r="E885" s="77"/>
      <c r="F885" s="77"/>
      <c r="G885" s="77"/>
      <c r="H885" s="77"/>
      <c r="I885" s="77"/>
      <c r="J885" s="77"/>
      <c r="K885" s="77"/>
      <c r="L885" s="77"/>
      <c r="M885" s="77"/>
      <c r="N885" s="77"/>
      <c r="O885" s="77"/>
      <c r="P885" s="77"/>
      <c r="Q885" s="77"/>
      <c r="R885" s="77"/>
      <c r="S885" s="77"/>
      <c r="T885" s="77"/>
      <c r="U885" s="77"/>
      <c r="V885" s="77"/>
      <c r="W885" s="77"/>
      <c r="X885" s="77"/>
      <c r="Y885" s="77"/>
      <c r="Z885" s="77"/>
    </row>
    <row r="886">
      <c r="A886" s="77"/>
      <c r="B886" s="77"/>
      <c r="C886" s="77"/>
      <c r="D886" s="77"/>
      <c r="E886" s="77"/>
      <c r="F886" s="77"/>
      <c r="G886" s="77"/>
      <c r="H886" s="77"/>
      <c r="I886" s="77"/>
      <c r="J886" s="77"/>
      <c r="K886" s="77"/>
      <c r="L886" s="77"/>
      <c r="M886" s="77"/>
      <c r="N886" s="77"/>
      <c r="O886" s="77"/>
      <c r="P886" s="77"/>
      <c r="Q886" s="77"/>
      <c r="R886" s="77"/>
      <c r="S886" s="77"/>
      <c r="T886" s="77"/>
      <c r="U886" s="77"/>
      <c r="V886" s="77"/>
      <c r="W886" s="77"/>
      <c r="X886" s="77"/>
      <c r="Y886" s="77"/>
      <c r="Z886" s="77"/>
    </row>
    <row r="887">
      <c r="A887" s="77"/>
      <c r="B887" s="77"/>
      <c r="C887" s="77"/>
      <c r="D887" s="77"/>
      <c r="E887" s="77"/>
      <c r="F887" s="77"/>
      <c r="G887" s="77"/>
      <c r="H887" s="77"/>
      <c r="I887" s="77"/>
      <c r="J887" s="77"/>
      <c r="K887" s="77"/>
      <c r="L887" s="77"/>
      <c r="M887" s="77"/>
      <c r="N887" s="77"/>
      <c r="O887" s="77"/>
      <c r="P887" s="77"/>
      <c r="Q887" s="77"/>
      <c r="R887" s="77"/>
      <c r="S887" s="77"/>
      <c r="T887" s="77"/>
      <c r="U887" s="77"/>
      <c r="V887" s="77"/>
      <c r="W887" s="77"/>
      <c r="X887" s="77"/>
      <c r="Y887" s="77"/>
      <c r="Z887" s="77"/>
    </row>
    <row r="888">
      <c r="A888" s="77"/>
      <c r="B888" s="77"/>
      <c r="C888" s="77"/>
      <c r="D888" s="77"/>
      <c r="E888" s="77"/>
      <c r="F888" s="77"/>
      <c r="G888" s="77"/>
      <c r="H888" s="77"/>
      <c r="I888" s="77"/>
      <c r="J888" s="77"/>
      <c r="K888" s="77"/>
      <c r="L888" s="77"/>
      <c r="M888" s="77"/>
      <c r="N888" s="77"/>
      <c r="O888" s="77"/>
      <c r="P888" s="77"/>
      <c r="Q888" s="77"/>
      <c r="R888" s="77"/>
      <c r="S888" s="77"/>
      <c r="T888" s="77"/>
      <c r="U888" s="77"/>
      <c r="V888" s="77"/>
      <c r="W888" s="77"/>
      <c r="X888" s="77"/>
      <c r="Y888" s="77"/>
      <c r="Z888" s="77"/>
    </row>
    <row r="889">
      <c r="A889" s="77"/>
      <c r="B889" s="77"/>
      <c r="C889" s="77"/>
      <c r="D889" s="77"/>
      <c r="E889" s="77"/>
      <c r="F889" s="77"/>
      <c r="G889" s="77"/>
      <c r="H889" s="77"/>
      <c r="I889" s="77"/>
      <c r="J889" s="77"/>
      <c r="K889" s="77"/>
      <c r="L889" s="77"/>
      <c r="M889" s="77"/>
      <c r="N889" s="77"/>
      <c r="O889" s="77"/>
      <c r="P889" s="77"/>
      <c r="Q889" s="77"/>
      <c r="R889" s="77"/>
      <c r="S889" s="77"/>
      <c r="T889" s="77"/>
      <c r="U889" s="77"/>
      <c r="V889" s="77"/>
      <c r="W889" s="77"/>
      <c r="X889" s="77"/>
      <c r="Y889" s="77"/>
      <c r="Z889" s="77"/>
    </row>
    <row r="890">
      <c r="A890" s="77"/>
      <c r="B890" s="77"/>
      <c r="C890" s="77"/>
      <c r="D890" s="77"/>
      <c r="E890" s="77"/>
      <c r="F890" s="77"/>
      <c r="G890" s="77"/>
      <c r="H890" s="77"/>
      <c r="I890" s="77"/>
      <c r="J890" s="77"/>
      <c r="K890" s="77"/>
      <c r="L890" s="77"/>
      <c r="M890" s="77"/>
      <c r="N890" s="77"/>
      <c r="O890" s="77"/>
      <c r="P890" s="77"/>
      <c r="Q890" s="77"/>
      <c r="R890" s="77"/>
      <c r="S890" s="77"/>
      <c r="T890" s="77"/>
      <c r="U890" s="77"/>
      <c r="V890" s="77"/>
      <c r="W890" s="77"/>
      <c r="X890" s="77"/>
      <c r="Y890" s="77"/>
      <c r="Z890" s="77"/>
    </row>
    <row r="891">
      <c r="A891" s="77"/>
      <c r="B891" s="77"/>
      <c r="C891" s="77"/>
      <c r="D891" s="77"/>
      <c r="E891" s="77"/>
      <c r="F891" s="77"/>
      <c r="G891" s="77"/>
      <c r="H891" s="77"/>
      <c r="I891" s="77"/>
      <c r="J891" s="77"/>
      <c r="K891" s="77"/>
      <c r="L891" s="77"/>
      <c r="M891" s="77"/>
      <c r="N891" s="77"/>
      <c r="O891" s="77"/>
      <c r="P891" s="77"/>
      <c r="Q891" s="77"/>
      <c r="R891" s="77"/>
      <c r="S891" s="77"/>
      <c r="T891" s="77"/>
      <c r="U891" s="77"/>
      <c r="V891" s="77"/>
      <c r="W891" s="77"/>
      <c r="X891" s="77"/>
      <c r="Y891" s="77"/>
      <c r="Z891" s="77"/>
    </row>
    <row r="892">
      <c r="A892" s="77"/>
      <c r="B892" s="77"/>
      <c r="C892" s="77"/>
      <c r="D892" s="77"/>
      <c r="E892" s="77"/>
      <c r="F892" s="77"/>
      <c r="G892" s="77"/>
      <c r="H892" s="77"/>
      <c r="I892" s="77"/>
      <c r="J892" s="77"/>
      <c r="K892" s="77"/>
      <c r="L892" s="77"/>
      <c r="M892" s="77"/>
      <c r="N892" s="77"/>
      <c r="O892" s="77"/>
      <c r="P892" s="77"/>
      <c r="Q892" s="77"/>
      <c r="R892" s="77"/>
      <c r="S892" s="77"/>
      <c r="T892" s="77"/>
      <c r="U892" s="77"/>
      <c r="V892" s="77"/>
      <c r="W892" s="77"/>
      <c r="X892" s="77"/>
      <c r="Y892" s="77"/>
      <c r="Z892" s="77"/>
    </row>
    <row r="893">
      <c r="A893" s="77"/>
      <c r="B893" s="77"/>
      <c r="C893" s="77"/>
      <c r="D893" s="77"/>
      <c r="E893" s="77"/>
      <c r="F893" s="77"/>
      <c r="G893" s="77"/>
      <c r="H893" s="77"/>
      <c r="I893" s="77"/>
      <c r="J893" s="77"/>
      <c r="K893" s="77"/>
      <c r="L893" s="77"/>
      <c r="M893" s="77"/>
      <c r="N893" s="77"/>
      <c r="O893" s="77"/>
      <c r="P893" s="77"/>
      <c r="Q893" s="77"/>
      <c r="R893" s="77"/>
      <c r="S893" s="77"/>
      <c r="T893" s="77"/>
      <c r="U893" s="77"/>
      <c r="V893" s="77"/>
      <c r="W893" s="77"/>
      <c r="X893" s="77"/>
      <c r="Y893" s="77"/>
      <c r="Z893" s="77"/>
    </row>
    <row r="894">
      <c r="A894" s="77"/>
      <c r="B894" s="77"/>
      <c r="C894" s="77"/>
      <c r="D894" s="77"/>
      <c r="E894" s="77"/>
      <c r="F894" s="77"/>
      <c r="G894" s="77"/>
      <c r="H894" s="77"/>
      <c r="I894" s="77"/>
      <c r="J894" s="77"/>
      <c r="K894" s="77"/>
      <c r="L894" s="77"/>
      <c r="M894" s="77"/>
      <c r="N894" s="77"/>
      <c r="O894" s="77"/>
      <c r="P894" s="77"/>
      <c r="Q894" s="77"/>
      <c r="R894" s="77"/>
      <c r="S894" s="77"/>
      <c r="T894" s="77"/>
      <c r="U894" s="77"/>
      <c r="V894" s="77"/>
      <c r="W894" s="77"/>
      <c r="X894" s="77"/>
      <c r="Y894" s="77"/>
      <c r="Z894" s="77"/>
    </row>
    <row r="895">
      <c r="A895" s="77"/>
      <c r="B895" s="77"/>
      <c r="C895" s="77"/>
      <c r="D895" s="77"/>
      <c r="E895" s="77"/>
      <c r="F895" s="77"/>
      <c r="G895" s="77"/>
      <c r="H895" s="77"/>
      <c r="I895" s="77"/>
      <c r="J895" s="77"/>
      <c r="K895" s="77"/>
      <c r="L895" s="77"/>
      <c r="M895" s="77"/>
      <c r="N895" s="77"/>
      <c r="O895" s="77"/>
      <c r="P895" s="77"/>
      <c r="Q895" s="77"/>
      <c r="R895" s="77"/>
      <c r="S895" s="77"/>
      <c r="T895" s="77"/>
      <c r="U895" s="77"/>
      <c r="V895" s="77"/>
      <c r="W895" s="77"/>
      <c r="X895" s="77"/>
      <c r="Y895" s="77"/>
      <c r="Z895" s="77"/>
    </row>
    <row r="896">
      <c r="A896" s="77"/>
      <c r="B896" s="77"/>
      <c r="C896" s="77"/>
      <c r="D896" s="77"/>
      <c r="E896" s="77"/>
      <c r="F896" s="77"/>
      <c r="G896" s="77"/>
      <c r="H896" s="77"/>
      <c r="I896" s="77"/>
      <c r="J896" s="77"/>
      <c r="K896" s="77"/>
      <c r="L896" s="77"/>
      <c r="M896" s="77"/>
      <c r="N896" s="77"/>
      <c r="O896" s="77"/>
      <c r="P896" s="77"/>
      <c r="Q896" s="77"/>
      <c r="R896" s="77"/>
      <c r="S896" s="77"/>
      <c r="T896" s="77"/>
      <c r="U896" s="77"/>
      <c r="V896" s="77"/>
      <c r="W896" s="77"/>
      <c r="X896" s="77"/>
      <c r="Y896" s="77"/>
      <c r="Z896" s="77"/>
    </row>
    <row r="897">
      <c r="A897" s="77"/>
      <c r="B897" s="77"/>
      <c r="C897" s="77"/>
      <c r="D897" s="77"/>
      <c r="E897" s="77"/>
      <c r="F897" s="77"/>
      <c r="G897" s="77"/>
      <c r="H897" s="77"/>
      <c r="I897" s="77"/>
      <c r="J897" s="77"/>
      <c r="K897" s="77"/>
      <c r="L897" s="77"/>
      <c r="M897" s="77"/>
      <c r="N897" s="77"/>
      <c r="O897" s="77"/>
      <c r="P897" s="77"/>
      <c r="Q897" s="77"/>
      <c r="R897" s="77"/>
      <c r="S897" s="77"/>
      <c r="T897" s="77"/>
      <c r="U897" s="77"/>
      <c r="V897" s="77"/>
      <c r="W897" s="77"/>
      <c r="X897" s="77"/>
      <c r="Y897" s="77"/>
      <c r="Z897" s="77"/>
    </row>
    <row r="898">
      <c r="A898" s="77"/>
      <c r="B898" s="77"/>
      <c r="C898" s="77"/>
      <c r="D898" s="77"/>
      <c r="E898" s="77"/>
      <c r="F898" s="77"/>
      <c r="G898" s="77"/>
      <c r="H898" s="77"/>
      <c r="I898" s="77"/>
      <c r="J898" s="77"/>
      <c r="K898" s="77"/>
      <c r="L898" s="77"/>
      <c r="M898" s="77"/>
      <c r="N898" s="77"/>
      <c r="O898" s="77"/>
      <c r="P898" s="77"/>
      <c r="Q898" s="77"/>
      <c r="R898" s="77"/>
      <c r="S898" s="77"/>
      <c r="T898" s="77"/>
      <c r="U898" s="77"/>
      <c r="V898" s="77"/>
      <c r="W898" s="77"/>
      <c r="X898" s="77"/>
      <c r="Y898" s="77"/>
      <c r="Z898" s="77"/>
    </row>
    <row r="899">
      <c r="A899" s="77"/>
      <c r="B899" s="77"/>
      <c r="C899" s="77"/>
      <c r="D899" s="77"/>
      <c r="E899" s="77"/>
      <c r="F899" s="77"/>
      <c r="G899" s="77"/>
      <c r="H899" s="77"/>
      <c r="I899" s="77"/>
      <c r="J899" s="77"/>
      <c r="K899" s="77"/>
      <c r="L899" s="77"/>
      <c r="M899" s="77"/>
      <c r="N899" s="77"/>
      <c r="O899" s="77"/>
      <c r="P899" s="77"/>
      <c r="Q899" s="77"/>
      <c r="R899" s="77"/>
      <c r="S899" s="77"/>
      <c r="T899" s="77"/>
      <c r="U899" s="77"/>
      <c r="V899" s="77"/>
      <c r="W899" s="77"/>
      <c r="X899" s="77"/>
      <c r="Y899" s="77"/>
      <c r="Z899" s="77"/>
    </row>
    <row r="900">
      <c r="A900" s="77"/>
      <c r="B900" s="77"/>
      <c r="C900" s="77"/>
      <c r="D900" s="77"/>
      <c r="E900" s="77"/>
      <c r="F900" s="77"/>
      <c r="G900" s="77"/>
      <c r="H900" s="77"/>
      <c r="I900" s="77"/>
      <c r="J900" s="77"/>
      <c r="K900" s="77"/>
      <c r="L900" s="77"/>
      <c r="M900" s="77"/>
      <c r="N900" s="77"/>
      <c r="O900" s="77"/>
      <c r="P900" s="77"/>
      <c r="Q900" s="77"/>
      <c r="R900" s="77"/>
      <c r="S900" s="77"/>
      <c r="T900" s="77"/>
      <c r="U900" s="77"/>
      <c r="V900" s="77"/>
      <c r="W900" s="77"/>
      <c r="X900" s="77"/>
      <c r="Y900" s="77"/>
      <c r="Z900" s="77"/>
    </row>
    <row r="901">
      <c r="A901" s="77"/>
      <c r="B901" s="77"/>
      <c r="C901" s="77"/>
      <c r="D901" s="77"/>
      <c r="E901" s="77"/>
      <c r="F901" s="77"/>
      <c r="G901" s="77"/>
      <c r="H901" s="77"/>
      <c r="I901" s="77"/>
      <c r="J901" s="77"/>
      <c r="K901" s="77"/>
      <c r="L901" s="77"/>
      <c r="M901" s="77"/>
      <c r="N901" s="77"/>
      <c r="O901" s="77"/>
      <c r="P901" s="77"/>
      <c r="Q901" s="77"/>
      <c r="R901" s="77"/>
      <c r="S901" s="77"/>
      <c r="T901" s="77"/>
      <c r="U901" s="77"/>
      <c r="V901" s="77"/>
      <c r="W901" s="77"/>
      <c r="X901" s="77"/>
      <c r="Y901" s="77"/>
      <c r="Z901" s="77"/>
    </row>
    <row r="902">
      <c r="A902" s="77"/>
      <c r="B902" s="77"/>
      <c r="C902" s="77"/>
      <c r="D902" s="77"/>
      <c r="E902" s="77"/>
      <c r="F902" s="77"/>
      <c r="G902" s="77"/>
      <c r="H902" s="77"/>
      <c r="I902" s="77"/>
      <c r="J902" s="77"/>
      <c r="K902" s="77"/>
      <c r="L902" s="77"/>
      <c r="M902" s="77"/>
      <c r="N902" s="77"/>
      <c r="O902" s="77"/>
      <c r="P902" s="77"/>
      <c r="Q902" s="77"/>
      <c r="R902" s="77"/>
      <c r="S902" s="77"/>
      <c r="T902" s="77"/>
      <c r="U902" s="77"/>
      <c r="V902" s="77"/>
      <c r="W902" s="77"/>
      <c r="X902" s="77"/>
      <c r="Y902" s="77"/>
      <c r="Z902" s="77"/>
    </row>
    <row r="903">
      <c r="A903" s="77"/>
      <c r="B903" s="77"/>
      <c r="C903" s="77"/>
      <c r="D903" s="77"/>
      <c r="E903" s="77"/>
      <c r="F903" s="77"/>
      <c r="G903" s="77"/>
      <c r="H903" s="77"/>
      <c r="I903" s="77"/>
      <c r="J903" s="77"/>
      <c r="K903" s="77"/>
      <c r="L903" s="77"/>
      <c r="M903" s="77"/>
      <c r="N903" s="77"/>
      <c r="O903" s="77"/>
      <c r="P903" s="77"/>
      <c r="Q903" s="77"/>
      <c r="R903" s="77"/>
      <c r="S903" s="77"/>
      <c r="T903" s="77"/>
      <c r="U903" s="77"/>
      <c r="V903" s="77"/>
      <c r="W903" s="77"/>
      <c r="X903" s="77"/>
      <c r="Y903" s="77"/>
      <c r="Z903" s="77"/>
    </row>
    <row r="904">
      <c r="A904" s="77"/>
      <c r="B904" s="77"/>
      <c r="C904" s="77"/>
      <c r="D904" s="77"/>
      <c r="E904" s="77"/>
      <c r="F904" s="77"/>
      <c r="G904" s="77"/>
      <c r="H904" s="77"/>
      <c r="I904" s="77"/>
      <c r="J904" s="77"/>
      <c r="K904" s="77"/>
      <c r="L904" s="77"/>
      <c r="M904" s="77"/>
      <c r="N904" s="77"/>
      <c r="O904" s="77"/>
      <c r="P904" s="77"/>
      <c r="Q904" s="77"/>
      <c r="R904" s="77"/>
      <c r="S904" s="77"/>
      <c r="T904" s="77"/>
      <c r="U904" s="77"/>
      <c r="V904" s="77"/>
      <c r="W904" s="77"/>
      <c r="X904" s="77"/>
      <c r="Y904" s="77"/>
      <c r="Z904" s="77"/>
    </row>
    <row r="905">
      <c r="A905" s="77"/>
      <c r="B905" s="77"/>
      <c r="C905" s="77"/>
      <c r="D905" s="77"/>
      <c r="E905" s="77"/>
      <c r="F905" s="77"/>
      <c r="G905" s="77"/>
      <c r="H905" s="77"/>
      <c r="I905" s="77"/>
      <c r="J905" s="77"/>
      <c r="K905" s="77"/>
      <c r="L905" s="77"/>
      <c r="M905" s="77"/>
      <c r="N905" s="77"/>
      <c r="O905" s="77"/>
      <c r="P905" s="77"/>
      <c r="Q905" s="77"/>
      <c r="R905" s="77"/>
      <c r="S905" s="77"/>
      <c r="T905" s="77"/>
      <c r="U905" s="77"/>
      <c r="V905" s="77"/>
      <c r="W905" s="77"/>
      <c r="X905" s="77"/>
      <c r="Y905" s="77"/>
      <c r="Z905" s="77"/>
    </row>
    <row r="906">
      <c r="A906" s="77"/>
      <c r="B906" s="77"/>
      <c r="C906" s="77"/>
      <c r="D906" s="77"/>
      <c r="E906" s="77"/>
      <c r="F906" s="77"/>
      <c r="G906" s="77"/>
      <c r="H906" s="77"/>
      <c r="I906" s="77"/>
      <c r="J906" s="77"/>
      <c r="K906" s="77"/>
      <c r="L906" s="77"/>
      <c r="M906" s="77"/>
      <c r="N906" s="77"/>
      <c r="O906" s="77"/>
      <c r="P906" s="77"/>
      <c r="Q906" s="77"/>
      <c r="R906" s="77"/>
      <c r="S906" s="77"/>
      <c r="T906" s="77"/>
      <c r="U906" s="77"/>
      <c r="V906" s="77"/>
      <c r="W906" s="77"/>
      <c r="X906" s="77"/>
      <c r="Y906" s="77"/>
      <c r="Z906" s="77"/>
    </row>
    <row r="907">
      <c r="A907" s="77"/>
      <c r="B907" s="77"/>
      <c r="C907" s="77"/>
      <c r="D907" s="77"/>
      <c r="E907" s="77"/>
      <c r="F907" s="77"/>
      <c r="G907" s="77"/>
      <c r="H907" s="77"/>
      <c r="I907" s="77"/>
      <c r="J907" s="77"/>
      <c r="K907" s="77"/>
      <c r="L907" s="77"/>
      <c r="M907" s="77"/>
      <c r="N907" s="77"/>
      <c r="O907" s="77"/>
      <c r="P907" s="77"/>
      <c r="Q907" s="77"/>
      <c r="R907" s="77"/>
      <c r="S907" s="77"/>
      <c r="T907" s="77"/>
      <c r="U907" s="77"/>
      <c r="V907" s="77"/>
      <c r="W907" s="77"/>
      <c r="X907" s="77"/>
      <c r="Y907" s="77"/>
      <c r="Z907" s="77"/>
    </row>
    <row r="908">
      <c r="A908" s="77"/>
      <c r="B908" s="77"/>
      <c r="C908" s="77"/>
      <c r="D908" s="77"/>
      <c r="E908" s="77"/>
      <c r="F908" s="77"/>
      <c r="G908" s="77"/>
      <c r="H908" s="77"/>
      <c r="I908" s="77"/>
      <c r="J908" s="77"/>
      <c r="K908" s="77"/>
      <c r="L908" s="77"/>
      <c r="M908" s="77"/>
      <c r="N908" s="77"/>
      <c r="O908" s="77"/>
      <c r="P908" s="77"/>
      <c r="Q908" s="77"/>
      <c r="R908" s="77"/>
      <c r="S908" s="77"/>
      <c r="T908" s="77"/>
      <c r="U908" s="77"/>
      <c r="V908" s="77"/>
      <c r="W908" s="77"/>
      <c r="X908" s="77"/>
      <c r="Y908" s="77"/>
      <c r="Z908" s="77"/>
    </row>
    <row r="909">
      <c r="A909" s="77"/>
      <c r="B909" s="77"/>
      <c r="C909" s="77"/>
      <c r="D909" s="77"/>
      <c r="E909" s="77"/>
      <c r="F909" s="77"/>
      <c r="G909" s="77"/>
      <c r="H909" s="77"/>
      <c r="I909" s="77"/>
      <c r="J909" s="77"/>
      <c r="K909" s="77"/>
      <c r="L909" s="77"/>
      <c r="M909" s="77"/>
      <c r="N909" s="77"/>
      <c r="O909" s="77"/>
      <c r="P909" s="77"/>
      <c r="Q909" s="77"/>
      <c r="R909" s="77"/>
      <c r="S909" s="77"/>
      <c r="T909" s="77"/>
      <c r="U909" s="77"/>
      <c r="V909" s="77"/>
      <c r="W909" s="77"/>
      <c r="X909" s="77"/>
      <c r="Y909" s="77"/>
      <c r="Z909" s="77"/>
    </row>
    <row r="910">
      <c r="A910" s="77"/>
      <c r="B910" s="77"/>
      <c r="C910" s="77"/>
      <c r="D910" s="77"/>
      <c r="E910" s="77"/>
      <c r="F910" s="77"/>
      <c r="G910" s="77"/>
      <c r="H910" s="77"/>
      <c r="I910" s="77"/>
      <c r="J910" s="77"/>
      <c r="K910" s="77"/>
      <c r="L910" s="77"/>
      <c r="M910" s="77"/>
      <c r="N910" s="77"/>
      <c r="O910" s="77"/>
      <c r="P910" s="77"/>
      <c r="Q910" s="77"/>
      <c r="R910" s="77"/>
      <c r="S910" s="77"/>
      <c r="T910" s="77"/>
      <c r="U910" s="77"/>
      <c r="V910" s="77"/>
      <c r="W910" s="77"/>
      <c r="X910" s="77"/>
      <c r="Y910" s="77"/>
      <c r="Z910" s="77"/>
    </row>
    <row r="911">
      <c r="A911" s="77"/>
      <c r="B911" s="77"/>
      <c r="C911" s="77"/>
      <c r="D911" s="77"/>
      <c r="E911" s="77"/>
      <c r="F911" s="77"/>
      <c r="G911" s="77"/>
      <c r="H911" s="77"/>
      <c r="I911" s="77"/>
      <c r="J911" s="77"/>
      <c r="K911" s="77"/>
      <c r="L911" s="77"/>
      <c r="M911" s="77"/>
      <c r="N911" s="77"/>
      <c r="O911" s="77"/>
      <c r="P911" s="77"/>
      <c r="Q911" s="77"/>
      <c r="R911" s="77"/>
      <c r="S911" s="77"/>
      <c r="T911" s="77"/>
      <c r="U911" s="77"/>
      <c r="V911" s="77"/>
      <c r="W911" s="77"/>
      <c r="X911" s="77"/>
      <c r="Y911" s="77"/>
      <c r="Z911" s="77"/>
    </row>
    <row r="912">
      <c r="A912" s="77"/>
      <c r="B912" s="77"/>
      <c r="C912" s="77"/>
      <c r="D912" s="77"/>
      <c r="E912" s="77"/>
      <c r="F912" s="77"/>
      <c r="G912" s="77"/>
      <c r="H912" s="77"/>
      <c r="I912" s="77"/>
      <c r="J912" s="77"/>
      <c r="K912" s="77"/>
      <c r="L912" s="77"/>
      <c r="M912" s="77"/>
      <c r="N912" s="77"/>
      <c r="O912" s="77"/>
      <c r="P912" s="77"/>
      <c r="Q912" s="77"/>
      <c r="R912" s="77"/>
      <c r="S912" s="77"/>
      <c r="T912" s="77"/>
      <c r="U912" s="77"/>
      <c r="V912" s="77"/>
      <c r="W912" s="77"/>
      <c r="X912" s="77"/>
      <c r="Y912" s="77"/>
      <c r="Z912" s="77"/>
    </row>
    <row r="913">
      <c r="A913" s="77"/>
      <c r="B913" s="77"/>
      <c r="C913" s="77"/>
      <c r="D913" s="77"/>
      <c r="E913" s="77"/>
      <c r="F913" s="77"/>
      <c r="G913" s="77"/>
      <c r="H913" s="77"/>
      <c r="I913" s="77"/>
      <c r="J913" s="77"/>
      <c r="K913" s="77"/>
      <c r="L913" s="77"/>
      <c r="M913" s="77"/>
      <c r="N913" s="77"/>
      <c r="O913" s="77"/>
      <c r="P913" s="77"/>
      <c r="Q913" s="77"/>
      <c r="R913" s="77"/>
      <c r="S913" s="77"/>
      <c r="T913" s="77"/>
      <c r="U913" s="77"/>
      <c r="V913" s="77"/>
      <c r="W913" s="77"/>
      <c r="X913" s="77"/>
      <c r="Y913" s="77"/>
      <c r="Z913" s="77"/>
    </row>
    <row r="914">
      <c r="A914" s="77"/>
      <c r="B914" s="77"/>
      <c r="C914" s="77"/>
      <c r="D914" s="77"/>
      <c r="E914" s="77"/>
      <c r="F914" s="77"/>
      <c r="G914" s="77"/>
      <c r="H914" s="77"/>
      <c r="I914" s="77"/>
      <c r="J914" s="77"/>
      <c r="K914" s="77"/>
      <c r="L914" s="77"/>
      <c r="M914" s="77"/>
      <c r="N914" s="77"/>
      <c r="O914" s="77"/>
      <c r="P914" s="77"/>
      <c r="Q914" s="77"/>
      <c r="R914" s="77"/>
      <c r="S914" s="77"/>
      <c r="T914" s="77"/>
      <c r="U914" s="77"/>
      <c r="V914" s="77"/>
      <c r="W914" s="77"/>
      <c r="X914" s="77"/>
      <c r="Y914" s="77"/>
      <c r="Z914" s="77"/>
    </row>
    <row r="915">
      <c r="A915" s="77"/>
      <c r="B915" s="77"/>
      <c r="C915" s="77"/>
      <c r="D915" s="77"/>
      <c r="E915" s="77"/>
      <c r="F915" s="77"/>
      <c r="G915" s="77"/>
      <c r="H915" s="77"/>
      <c r="I915" s="77"/>
      <c r="J915" s="77"/>
      <c r="K915" s="77"/>
      <c r="L915" s="77"/>
      <c r="M915" s="77"/>
      <c r="N915" s="77"/>
      <c r="O915" s="77"/>
      <c r="P915" s="77"/>
      <c r="Q915" s="77"/>
      <c r="R915" s="77"/>
      <c r="S915" s="77"/>
      <c r="T915" s="77"/>
      <c r="U915" s="77"/>
      <c r="V915" s="77"/>
      <c r="W915" s="77"/>
      <c r="X915" s="77"/>
      <c r="Y915" s="77"/>
      <c r="Z915" s="77"/>
    </row>
    <row r="916">
      <c r="A916" s="77"/>
      <c r="B916" s="77"/>
      <c r="C916" s="77"/>
      <c r="D916" s="77"/>
      <c r="E916" s="77"/>
      <c r="F916" s="77"/>
      <c r="G916" s="77"/>
      <c r="H916" s="77"/>
      <c r="I916" s="77"/>
      <c r="J916" s="77"/>
      <c r="K916" s="77"/>
      <c r="L916" s="77"/>
      <c r="M916" s="77"/>
      <c r="N916" s="77"/>
      <c r="O916" s="77"/>
      <c r="P916" s="77"/>
      <c r="Q916" s="77"/>
      <c r="R916" s="77"/>
      <c r="S916" s="77"/>
      <c r="T916" s="77"/>
      <c r="U916" s="77"/>
      <c r="V916" s="77"/>
      <c r="W916" s="77"/>
      <c r="X916" s="77"/>
      <c r="Y916" s="77"/>
      <c r="Z916" s="77"/>
    </row>
    <row r="917">
      <c r="A917" s="77"/>
      <c r="B917" s="77"/>
      <c r="C917" s="77"/>
      <c r="D917" s="77"/>
      <c r="E917" s="77"/>
      <c r="F917" s="77"/>
      <c r="G917" s="77"/>
      <c r="H917" s="77"/>
      <c r="I917" s="77"/>
      <c r="J917" s="77"/>
      <c r="K917" s="77"/>
      <c r="L917" s="77"/>
      <c r="M917" s="77"/>
      <c r="N917" s="77"/>
      <c r="O917" s="77"/>
      <c r="P917" s="77"/>
      <c r="Q917" s="77"/>
      <c r="R917" s="77"/>
      <c r="S917" s="77"/>
      <c r="T917" s="77"/>
      <c r="U917" s="77"/>
      <c r="V917" s="77"/>
      <c r="W917" s="77"/>
      <c r="X917" s="77"/>
      <c r="Y917" s="77"/>
      <c r="Z917" s="77"/>
    </row>
    <row r="918">
      <c r="A918" s="77"/>
      <c r="B918" s="77"/>
      <c r="C918" s="77"/>
      <c r="D918" s="77"/>
      <c r="E918" s="77"/>
      <c r="F918" s="77"/>
      <c r="G918" s="77"/>
      <c r="H918" s="77"/>
      <c r="I918" s="77"/>
      <c r="J918" s="77"/>
      <c r="K918" s="77"/>
      <c r="L918" s="77"/>
      <c r="M918" s="77"/>
      <c r="N918" s="77"/>
      <c r="O918" s="77"/>
      <c r="P918" s="77"/>
      <c r="Q918" s="77"/>
      <c r="R918" s="77"/>
      <c r="S918" s="77"/>
      <c r="T918" s="77"/>
      <c r="U918" s="77"/>
      <c r="V918" s="77"/>
      <c r="W918" s="77"/>
      <c r="X918" s="77"/>
      <c r="Y918" s="77"/>
      <c r="Z918" s="77"/>
    </row>
    <row r="919">
      <c r="A919" s="77"/>
      <c r="B919" s="77"/>
      <c r="C919" s="77"/>
      <c r="D919" s="77"/>
      <c r="E919" s="77"/>
      <c r="F919" s="77"/>
      <c r="G919" s="77"/>
      <c r="H919" s="77"/>
      <c r="I919" s="77"/>
      <c r="J919" s="77"/>
      <c r="K919" s="77"/>
      <c r="L919" s="77"/>
      <c r="M919" s="77"/>
      <c r="N919" s="77"/>
      <c r="O919" s="77"/>
      <c r="P919" s="77"/>
      <c r="Q919" s="77"/>
      <c r="R919" s="77"/>
      <c r="S919" s="77"/>
      <c r="T919" s="77"/>
      <c r="U919" s="77"/>
      <c r="V919" s="77"/>
      <c r="W919" s="77"/>
      <c r="X919" s="77"/>
      <c r="Y919" s="77"/>
      <c r="Z919" s="77"/>
    </row>
    <row r="920">
      <c r="A920" s="77"/>
      <c r="B920" s="77"/>
      <c r="C920" s="77"/>
      <c r="D920" s="77"/>
      <c r="E920" s="77"/>
      <c r="F920" s="77"/>
      <c r="G920" s="77"/>
      <c r="H920" s="77"/>
      <c r="I920" s="77"/>
      <c r="J920" s="77"/>
      <c r="K920" s="77"/>
      <c r="L920" s="77"/>
      <c r="M920" s="77"/>
      <c r="N920" s="77"/>
      <c r="O920" s="77"/>
      <c r="P920" s="77"/>
      <c r="Q920" s="77"/>
      <c r="R920" s="77"/>
      <c r="S920" s="77"/>
      <c r="T920" s="77"/>
      <c r="U920" s="77"/>
      <c r="V920" s="77"/>
      <c r="W920" s="77"/>
      <c r="X920" s="77"/>
      <c r="Y920" s="77"/>
      <c r="Z920" s="77"/>
    </row>
    <row r="921">
      <c r="A921" s="77"/>
      <c r="B921" s="77"/>
      <c r="C921" s="77"/>
      <c r="D921" s="77"/>
      <c r="E921" s="77"/>
      <c r="F921" s="77"/>
      <c r="G921" s="77"/>
      <c r="H921" s="77"/>
      <c r="I921" s="77"/>
      <c r="J921" s="77"/>
      <c r="K921" s="77"/>
      <c r="L921" s="77"/>
      <c r="M921" s="77"/>
      <c r="N921" s="77"/>
      <c r="O921" s="77"/>
      <c r="P921" s="77"/>
      <c r="Q921" s="77"/>
      <c r="R921" s="77"/>
      <c r="S921" s="77"/>
      <c r="T921" s="77"/>
      <c r="U921" s="77"/>
      <c r="V921" s="77"/>
      <c r="W921" s="77"/>
      <c r="X921" s="77"/>
      <c r="Y921" s="77"/>
      <c r="Z921" s="77"/>
    </row>
    <row r="922">
      <c r="A922" s="77"/>
      <c r="B922" s="77"/>
      <c r="C922" s="77"/>
      <c r="D922" s="77"/>
      <c r="E922" s="77"/>
      <c r="F922" s="77"/>
      <c r="G922" s="77"/>
      <c r="H922" s="77"/>
      <c r="I922" s="77"/>
      <c r="J922" s="77"/>
      <c r="K922" s="77"/>
      <c r="L922" s="77"/>
      <c r="M922" s="77"/>
      <c r="N922" s="77"/>
      <c r="O922" s="77"/>
      <c r="P922" s="77"/>
      <c r="Q922" s="77"/>
      <c r="R922" s="77"/>
      <c r="S922" s="77"/>
      <c r="T922" s="77"/>
      <c r="U922" s="77"/>
      <c r="V922" s="77"/>
      <c r="W922" s="77"/>
      <c r="X922" s="77"/>
      <c r="Y922" s="77"/>
      <c r="Z922" s="77"/>
    </row>
    <row r="923">
      <c r="A923" s="77"/>
      <c r="B923" s="77"/>
      <c r="C923" s="77"/>
      <c r="D923" s="77"/>
      <c r="E923" s="77"/>
      <c r="F923" s="77"/>
      <c r="G923" s="77"/>
      <c r="H923" s="77"/>
      <c r="I923" s="77"/>
      <c r="J923" s="77"/>
      <c r="K923" s="77"/>
      <c r="L923" s="77"/>
      <c r="M923" s="77"/>
      <c r="N923" s="77"/>
      <c r="O923" s="77"/>
      <c r="P923" s="77"/>
      <c r="Q923" s="77"/>
      <c r="R923" s="77"/>
      <c r="S923" s="77"/>
      <c r="T923" s="77"/>
      <c r="U923" s="77"/>
      <c r="V923" s="77"/>
      <c r="W923" s="77"/>
      <c r="X923" s="77"/>
      <c r="Y923" s="77"/>
      <c r="Z923" s="77"/>
    </row>
    <row r="924">
      <c r="A924" s="77"/>
      <c r="B924" s="77"/>
      <c r="C924" s="77"/>
      <c r="D924" s="77"/>
      <c r="E924" s="77"/>
      <c r="F924" s="77"/>
      <c r="G924" s="77"/>
      <c r="H924" s="77"/>
      <c r="I924" s="77"/>
      <c r="J924" s="77"/>
      <c r="K924" s="77"/>
      <c r="L924" s="77"/>
      <c r="M924" s="77"/>
      <c r="N924" s="77"/>
      <c r="O924" s="77"/>
      <c r="P924" s="77"/>
      <c r="Q924" s="77"/>
      <c r="R924" s="77"/>
      <c r="S924" s="77"/>
      <c r="T924" s="77"/>
      <c r="U924" s="77"/>
      <c r="V924" s="77"/>
      <c r="W924" s="77"/>
      <c r="X924" s="77"/>
      <c r="Y924" s="77"/>
      <c r="Z924" s="77"/>
    </row>
    <row r="925">
      <c r="A925" s="77"/>
      <c r="B925" s="77"/>
      <c r="C925" s="77"/>
      <c r="D925" s="77"/>
      <c r="E925" s="77"/>
      <c r="F925" s="77"/>
      <c r="G925" s="77"/>
      <c r="H925" s="77"/>
      <c r="I925" s="77"/>
      <c r="J925" s="77"/>
      <c r="K925" s="77"/>
      <c r="L925" s="77"/>
      <c r="M925" s="77"/>
      <c r="N925" s="77"/>
      <c r="O925" s="77"/>
      <c r="P925" s="77"/>
      <c r="Q925" s="77"/>
      <c r="R925" s="77"/>
      <c r="S925" s="77"/>
      <c r="T925" s="77"/>
      <c r="U925" s="77"/>
      <c r="V925" s="77"/>
      <c r="W925" s="77"/>
      <c r="X925" s="77"/>
      <c r="Y925" s="77"/>
      <c r="Z925" s="77"/>
    </row>
    <row r="926">
      <c r="A926" s="77"/>
      <c r="B926" s="77"/>
      <c r="C926" s="77"/>
      <c r="D926" s="77"/>
      <c r="E926" s="77"/>
      <c r="F926" s="77"/>
      <c r="G926" s="77"/>
      <c r="H926" s="77"/>
      <c r="I926" s="77"/>
      <c r="J926" s="77"/>
      <c r="K926" s="77"/>
      <c r="L926" s="77"/>
      <c r="M926" s="77"/>
      <c r="N926" s="77"/>
      <c r="O926" s="77"/>
      <c r="P926" s="77"/>
      <c r="Q926" s="77"/>
      <c r="R926" s="77"/>
      <c r="S926" s="77"/>
      <c r="T926" s="77"/>
      <c r="U926" s="77"/>
      <c r="V926" s="77"/>
      <c r="W926" s="77"/>
      <c r="X926" s="77"/>
      <c r="Y926" s="77"/>
      <c r="Z926" s="77"/>
    </row>
    <row r="927">
      <c r="A927" s="77"/>
      <c r="B927" s="77"/>
      <c r="C927" s="77"/>
      <c r="D927" s="77"/>
      <c r="E927" s="77"/>
      <c r="F927" s="77"/>
      <c r="G927" s="77"/>
      <c r="H927" s="77"/>
      <c r="I927" s="77"/>
      <c r="J927" s="77"/>
      <c r="K927" s="77"/>
      <c r="L927" s="77"/>
      <c r="M927" s="77"/>
      <c r="N927" s="77"/>
      <c r="O927" s="77"/>
      <c r="P927" s="77"/>
      <c r="Q927" s="77"/>
      <c r="R927" s="77"/>
      <c r="S927" s="77"/>
      <c r="T927" s="77"/>
      <c r="U927" s="77"/>
      <c r="V927" s="77"/>
      <c r="W927" s="77"/>
      <c r="X927" s="77"/>
      <c r="Y927" s="77"/>
      <c r="Z927" s="77"/>
    </row>
    <row r="928">
      <c r="A928" s="77"/>
      <c r="B928" s="77"/>
      <c r="C928" s="77"/>
      <c r="D928" s="77"/>
      <c r="E928" s="77"/>
      <c r="F928" s="77"/>
      <c r="G928" s="77"/>
      <c r="H928" s="77"/>
      <c r="I928" s="77"/>
      <c r="J928" s="77"/>
      <c r="K928" s="77"/>
      <c r="L928" s="77"/>
      <c r="M928" s="77"/>
      <c r="N928" s="77"/>
      <c r="O928" s="77"/>
      <c r="P928" s="77"/>
      <c r="Q928" s="77"/>
      <c r="R928" s="77"/>
      <c r="S928" s="77"/>
      <c r="T928" s="77"/>
      <c r="U928" s="77"/>
      <c r="V928" s="77"/>
      <c r="W928" s="77"/>
      <c r="X928" s="77"/>
      <c r="Y928" s="77"/>
      <c r="Z928" s="77"/>
    </row>
    <row r="929">
      <c r="A929" s="77"/>
      <c r="B929" s="77"/>
      <c r="C929" s="77"/>
      <c r="D929" s="77"/>
      <c r="E929" s="77"/>
      <c r="F929" s="77"/>
      <c r="G929" s="77"/>
      <c r="H929" s="77"/>
      <c r="I929" s="77"/>
      <c r="J929" s="77"/>
      <c r="K929" s="77"/>
      <c r="L929" s="77"/>
      <c r="M929" s="77"/>
      <c r="N929" s="77"/>
      <c r="O929" s="77"/>
      <c r="P929" s="77"/>
      <c r="Q929" s="77"/>
      <c r="R929" s="77"/>
      <c r="S929" s="77"/>
      <c r="T929" s="77"/>
      <c r="U929" s="77"/>
      <c r="V929" s="77"/>
      <c r="W929" s="77"/>
      <c r="X929" s="77"/>
      <c r="Y929" s="77"/>
      <c r="Z929" s="77"/>
    </row>
    <row r="930">
      <c r="A930" s="77"/>
      <c r="B930" s="77"/>
      <c r="C930" s="77"/>
      <c r="D930" s="77"/>
      <c r="E930" s="77"/>
      <c r="F930" s="77"/>
      <c r="G930" s="77"/>
      <c r="H930" s="77"/>
      <c r="I930" s="77"/>
      <c r="J930" s="77"/>
      <c r="K930" s="77"/>
      <c r="L930" s="77"/>
      <c r="M930" s="77"/>
      <c r="N930" s="77"/>
      <c r="O930" s="77"/>
      <c r="P930" s="77"/>
      <c r="Q930" s="77"/>
      <c r="R930" s="77"/>
      <c r="S930" s="77"/>
      <c r="T930" s="77"/>
      <c r="U930" s="77"/>
      <c r="V930" s="77"/>
      <c r="W930" s="77"/>
      <c r="X930" s="77"/>
      <c r="Y930" s="77"/>
      <c r="Z930" s="77"/>
    </row>
    <row r="931">
      <c r="A931" s="77"/>
      <c r="B931" s="77"/>
      <c r="C931" s="77"/>
      <c r="D931" s="77"/>
      <c r="E931" s="77"/>
      <c r="F931" s="77"/>
      <c r="G931" s="77"/>
      <c r="H931" s="77"/>
      <c r="I931" s="77"/>
      <c r="J931" s="77"/>
      <c r="K931" s="77"/>
      <c r="L931" s="77"/>
      <c r="M931" s="77"/>
      <c r="N931" s="77"/>
      <c r="O931" s="77"/>
      <c r="P931" s="77"/>
      <c r="Q931" s="77"/>
      <c r="R931" s="77"/>
      <c r="S931" s="77"/>
      <c r="T931" s="77"/>
      <c r="U931" s="77"/>
      <c r="V931" s="77"/>
      <c r="W931" s="77"/>
      <c r="X931" s="77"/>
      <c r="Y931" s="77"/>
      <c r="Z931" s="77"/>
    </row>
    <row r="932">
      <c r="A932" s="77"/>
      <c r="B932" s="77"/>
      <c r="C932" s="77"/>
      <c r="D932" s="77"/>
      <c r="E932" s="77"/>
      <c r="F932" s="77"/>
      <c r="G932" s="77"/>
      <c r="H932" s="77"/>
      <c r="I932" s="77"/>
      <c r="J932" s="77"/>
      <c r="K932" s="77"/>
      <c r="L932" s="77"/>
      <c r="M932" s="77"/>
      <c r="N932" s="77"/>
      <c r="O932" s="77"/>
      <c r="P932" s="77"/>
      <c r="Q932" s="77"/>
      <c r="R932" s="77"/>
      <c r="S932" s="77"/>
      <c r="T932" s="77"/>
      <c r="U932" s="77"/>
      <c r="V932" s="77"/>
      <c r="W932" s="77"/>
      <c r="X932" s="77"/>
      <c r="Y932" s="77"/>
      <c r="Z932" s="77"/>
    </row>
    <row r="933">
      <c r="A933" s="77"/>
      <c r="B933" s="77"/>
      <c r="C933" s="77"/>
      <c r="D933" s="77"/>
      <c r="E933" s="77"/>
      <c r="F933" s="77"/>
      <c r="G933" s="77"/>
      <c r="H933" s="77"/>
      <c r="I933" s="77"/>
      <c r="J933" s="77"/>
      <c r="K933" s="77"/>
      <c r="L933" s="77"/>
      <c r="M933" s="77"/>
      <c r="N933" s="77"/>
      <c r="O933" s="77"/>
      <c r="P933" s="77"/>
      <c r="Q933" s="77"/>
      <c r="R933" s="77"/>
      <c r="S933" s="77"/>
      <c r="T933" s="77"/>
      <c r="U933" s="77"/>
      <c r="V933" s="77"/>
      <c r="W933" s="77"/>
      <c r="X933" s="77"/>
      <c r="Y933" s="77"/>
      <c r="Z933" s="77"/>
    </row>
    <row r="934">
      <c r="A934" s="77"/>
      <c r="B934" s="77"/>
      <c r="C934" s="77"/>
      <c r="D934" s="77"/>
      <c r="E934" s="77"/>
      <c r="F934" s="77"/>
      <c r="G934" s="77"/>
      <c r="H934" s="77"/>
      <c r="I934" s="77"/>
      <c r="J934" s="77"/>
      <c r="K934" s="77"/>
      <c r="L934" s="77"/>
      <c r="M934" s="77"/>
      <c r="N934" s="77"/>
      <c r="O934" s="77"/>
      <c r="P934" s="77"/>
      <c r="Q934" s="77"/>
      <c r="R934" s="77"/>
      <c r="S934" s="77"/>
      <c r="T934" s="77"/>
      <c r="U934" s="77"/>
      <c r="V934" s="77"/>
      <c r="W934" s="77"/>
      <c r="X934" s="77"/>
      <c r="Y934" s="77"/>
      <c r="Z934" s="77"/>
    </row>
    <row r="935">
      <c r="A935" s="77"/>
      <c r="B935" s="77"/>
      <c r="C935" s="77"/>
      <c r="D935" s="77"/>
      <c r="E935" s="77"/>
      <c r="F935" s="77"/>
      <c r="G935" s="77"/>
      <c r="H935" s="77"/>
      <c r="I935" s="77"/>
      <c r="J935" s="77"/>
      <c r="K935" s="77"/>
      <c r="L935" s="77"/>
      <c r="M935" s="77"/>
      <c r="N935" s="77"/>
      <c r="O935" s="77"/>
      <c r="P935" s="77"/>
      <c r="Q935" s="77"/>
      <c r="R935" s="77"/>
      <c r="S935" s="77"/>
      <c r="T935" s="77"/>
      <c r="U935" s="77"/>
      <c r="V935" s="77"/>
      <c r="W935" s="77"/>
      <c r="X935" s="77"/>
      <c r="Y935" s="77"/>
      <c r="Z935" s="77"/>
    </row>
    <row r="936">
      <c r="A936" s="77"/>
      <c r="B936" s="77"/>
      <c r="C936" s="77"/>
      <c r="D936" s="77"/>
      <c r="E936" s="77"/>
      <c r="F936" s="77"/>
      <c r="G936" s="77"/>
      <c r="H936" s="77"/>
      <c r="I936" s="77"/>
      <c r="J936" s="77"/>
      <c r="K936" s="77"/>
      <c r="L936" s="77"/>
      <c r="M936" s="77"/>
      <c r="N936" s="77"/>
      <c r="O936" s="77"/>
      <c r="P936" s="77"/>
      <c r="Q936" s="77"/>
      <c r="R936" s="77"/>
      <c r="S936" s="77"/>
      <c r="T936" s="77"/>
      <c r="U936" s="77"/>
      <c r="V936" s="77"/>
      <c r="W936" s="77"/>
      <c r="X936" s="77"/>
      <c r="Y936" s="77"/>
      <c r="Z936" s="77"/>
    </row>
    <row r="937">
      <c r="A937" s="77"/>
      <c r="B937" s="77"/>
      <c r="C937" s="77"/>
      <c r="D937" s="77"/>
      <c r="E937" s="77"/>
      <c r="F937" s="77"/>
      <c r="G937" s="77"/>
      <c r="H937" s="77"/>
      <c r="I937" s="77"/>
      <c r="J937" s="77"/>
      <c r="K937" s="77"/>
      <c r="L937" s="77"/>
      <c r="M937" s="77"/>
      <c r="N937" s="77"/>
      <c r="O937" s="77"/>
      <c r="P937" s="77"/>
      <c r="Q937" s="77"/>
      <c r="R937" s="77"/>
      <c r="S937" s="77"/>
      <c r="T937" s="77"/>
      <c r="U937" s="77"/>
      <c r="V937" s="77"/>
      <c r="W937" s="77"/>
      <c r="X937" s="77"/>
      <c r="Y937" s="77"/>
      <c r="Z937" s="77"/>
    </row>
    <row r="938">
      <c r="A938" s="77"/>
      <c r="B938" s="77"/>
      <c r="C938" s="77"/>
      <c r="D938" s="77"/>
      <c r="E938" s="77"/>
      <c r="F938" s="77"/>
      <c r="G938" s="77"/>
      <c r="H938" s="77"/>
      <c r="I938" s="77"/>
      <c r="J938" s="77"/>
      <c r="K938" s="77"/>
      <c r="L938" s="77"/>
      <c r="M938" s="77"/>
      <c r="N938" s="77"/>
      <c r="O938" s="77"/>
      <c r="P938" s="77"/>
      <c r="Q938" s="77"/>
      <c r="R938" s="77"/>
      <c r="S938" s="77"/>
      <c r="T938" s="77"/>
      <c r="U938" s="77"/>
      <c r="V938" s="77"/>
      <c r="W938" s="77"/>
      <c r="X938" s="77"/>
      <c r="Y938" s="77"/>
      <c r="Z938" s="77"/>
    </row>
    <row r="939">
      <c r="A939" s="77"/>
      <c r="B939" s="77"/>
      <c r="C939" s="77"/>
      <c r="D939" s="77"/>
      <c r="E939" s="77"/>
      <c r="F939" s="77"/>
      <c r="G939" s="77"/>
      <c r="H939" s="77"/>
      <c r="I939" s="77"/>
      <c r="J939" s="77"/>
      <c r="K939" s="77"/>
      <c r="L939" s="77"/>
      <c r="M939" s="77"/>
      <c r="N939" s="77"/>
      <c r="O939" s="77"/>
      <c r="P939" s="77"/>
      <c r="Q939" s="77"/>
      <c r="R939" s="77"/>
      <c r="S939" s="77"/>
      <c r="T939" s="77"/>
      <c r="U939" s="77"/>
      <c r="V939" s="77"/>
      <c r="W939" s="77"/>
      <c r="X939" s="77"/>
      <c r="Y939" s="77"/>
      <c r="Z939" s="77"/>
    </row>
    <row r="940">
      <c r="A940" s="77"/>
      <c r="B940" s="77"/>
      <c r="C940" s="77"/>
      <c r="D940" s="77"/>
      <c r="E940" s="77"/>
      <c r="F940" s="77"/>
      <c r="G940" s="77"/>
      <c r="H940" s="77"/>
      <c r="I940" s="77"/>
      <c r="J940" s="77"/>
      <c r="K940" s="77"/>
      <c r="L940" s="77"/>
      <c r="M940" s="77"/>
      <c r="N940" s="77"/>
      <c r="O940" s="77"/>
      <c r="P940" s="77"/>
      <c r="Q940" s="77"/>
      <c r="R940" s="77"/>
      <c r="S940" s="77"/>
      <c r="T940" s="77"/>
      <c r="U940" s="77"/>
      <c r="V940" s="77"/>
      <c r="W940" s="77"/>
      <c r="X940" s="77"/>
      <c r="Y940" s="77"/>
      <c r="Z940" s="77"/>
    </row>
    <row r="941">
      <c r="A941" s="77"/>
      <c r="B941" s="77"/>
      <c r="C941" s="77"/>
      <c r="D941" s="77"/>
      <c r="E941" s="77"/>
      <c r="F941" s="77"/>
      <c r="G941" s="77"/>
      <c r="H941" s="77"/>
      <c r="I941" s="77"/>
      <c r="J941" s="77"/>
      <c r="K941" s="77"/>
      <c r="L941" s="77"/>
      <c r="M941" s="77"/>
      <c r="N941" s="77"/>
      <c r="O941" s="77"/>
      <c r="P941" s="77"/>
      <c r="Q941" s="77"/>
      <c r="R941" s="77"/>
      <c r="S941" s="77"/>
      <c r="T941" s="77"/>
      <c r="U941" s="77"/>
      <c r="V941" s="77"/>
      <c r="W941" s="77"/>
      <c r="X941" s="77"/>
      <c r="Y941" s="77"/>
      <c r="Z941" s="77"/>
    </row>
    <row r="942">
      <c r="A942" s="77"/>
      <c r="B942" s="77"/>
      <c r="C942" s="77"/>
      <c r="D942" s="77"/>
      <c r="E942" s="77"/>
      <c r="F942" s="77"/>
      <c r="G942" s="77"/>
      <c r="H942" s="77"/>
      <c r="I942" s="77"/>
      <c r="J942" s="77"/>
      <c r="K942" s="77"/>
      <c r="L942" s="77"/>
      <c r="M942" s="77"/>
      <c r="N942" s="77"/>
      <c r="O942" s="77"/>
      <c r="P942" s="77"/>
      <c r="Q942" s="77"/>
      <c r="R942" s="77"/>
      <c r="S942" s="77"/>
      <c r="T942" s="77"/>
      <c r="U942" s="77"/>
      <c r="V942" s="77"/>
      <c r="W942" s="77"/>
      <c r="X942" s="77"/>
      <c r="Y942" s="77"/>
      <c r="Z942" s="77"/>
    </row>
    <row r="943">
      <c r="A943" s="77"/>
      <c r="B943" s="77"/>
      <c r="C943" s="77"/>
      <c r="D943" s="77"/>
      <c r="E943" s="77"/>
      <c r="F943" s="77"/>
      <c r="G943" s="77"/>
      <c r="H943" s="77"/>
      <c r="I943" s="77"/>
      <c r="J943" s="77"/>
      <c r="K943" s="77"/>
      <c r="L943" s="77"/>
      <c r="M943" s="77"/>
      <c r="N943" s="77"/>
      <c r="O943" s="77"/>
      <c r="P943" s="77"/>
      <c r="Q943" s="77"/>
      <c r="R943" s="77"/>
      <c r="S943" s="77"/>
      <c r="T943" s="77"/>
      <c r="U943" s="77"/>
      <c r="V943" s="77"/>
      <c r="W943" s="77"/>
      <c r="X943" s="77"/>
      <c r="Y943" s="77"/>
      <c r="Z943" s="77"/>
    </row>
    <row r="944">
      <c r="A944" s="77"/>
      <c r="B944" s="77"/>
      <c r="C944" s="77"/>
      <c r="D944" s="77"/>
      <c r="E944" s="77"/>
      <c r="F944" s="77"/>
      <c r="G944" s="77"/>
      <c r="H944" s="77"/>
      <c r="I944" s="77"/>
      <c r="J944" s="77"/>
      <c r="K944" s="77"/>
      <c r="L944" s="77"/>
      <c r="M944" s="77"/>
      <c r="N944" s="77"/>
      <c r="O944" s="77"/>
      <c r="P944" s="77"/>
      <c r="Q944" s="77"/>
      <c r="R944" s="77"/>
      <c r="S944" s="77"/>
      <c r="T944" s="77"/>
      <c r="U944" s="77"/>
      <c r="V944" s="77"/>
      <c r="W944" s="77"/>
      <c r="X944" s="77"/>
      <c r="Y944" s="77"/>
      <c r="Z944" s="77"/>
    </row>
    <row r="945">
      <c r="A945" s="77"/>
      <c r="B945" s="77"/>
      <c r="C945" s="77"/>
      <c r="D945" s="77"/>
      <c r="E945" s="77"/>
      <c r="F945" s="77"/>
      <c r="G945" s="77"/>
      <c r="H945" s="77"/>
      <c r="I945" s="77"/>
      <c r="J945" s="77"/>
      <c r="K945" s="77"/>
      <c r="L945" s="77"/>
      <c r="M945" s="77"/>
      <c r="N945" s="77"/>
      <c r="O945" s="77"/>
      <c r="P945" s="77"/>
      <c r="Q945" s="77"/>
      <c r="R945" s="77"/>
      <c r="S945" s="77"/>
      <c r="T945" s="77"/>
      <c r="U945" s="77"/>
      <c r="V945" s="77"/>
      <c r="W945" s="77"/>
      <c r="X945" s="77"/>
      <c r="Y945" s="77"/>
      <c r="Z945" s="77"/>
    </row>
    <row r="946">
      <c r="A946" s="77"/>
      <c r="B946" s="77"/>
      <c r="C946" s="77"/>
      <c r="D946" s="77"/>
      <c r="E946" s="77"/>
      <c r="F946" s="77"/>
      <c r="G946" s="77"/>
      <c r="H946" s="77"/>
      <c r="I946" s="77"/>
      <c r="J946" s="77"/>
      <c r="K946" s="77"/>
      <c r="L946" s="77"/>
      <c r="M946" s="77"/>
      <c r="N946" s="77"/>
      <c r="O946" s="77"/>
      <c r="P946" s="77"/>
      <c r="Q946" s="77"/>
      <c r="R946" s="77"/>
      <c r="S946" s="77"/>
      <c r="T946" s="77"/>
      <c r="U946" s="77"/>
      <c r="V946" s="77"/>
      <c r="W946" s="77"/>
      <c r="X946" s="77"/>
      <c r="Y946" s="77"/>
      <c r="Z946" s="77"/>
    </row>
    <row r="947">
      <c r="A947" s="77"/>
      <c r="B947" s="77"/>
      <c r="C947" s="77"/>
      <c r="D947" s="77"/>
      <c r="E947" s="77"/>
      <c r="F947" s="77"/>
      <c r="G947" s="77"/>
      <c r="H947" s="77"/>
      <c r="I947" s="77"/>
      <c r="J947" s="77"/>
      <c r="K947" s="77"/>
      <c r="L947" s="77"/>
      <c r="M947" s="77"/>
      <c r="N947" s="77"/>
      <c r="O947" s="77"/>
      <c r="P947" s="77"/>
      <c r="Q947" s="77"/>
      <c r="R947" s="77"/>
      <c r="S947" s="77"/>
      <c r="T947" s="77"/>
      <c r="U947" s="77"/>
      <c r="V947" s="77"/>
      <c r="W947" s="77"/>
      <c r="X947" s="77"/>
      <c r="Y947" s="77"/>
      <c r="Z947" s="77"/>
    </row>
    <row r="948">
      <c r="A948" s="77"/>
      <c r="B948" s="77"/>
      <c r="C948" s="77"/>
      <c r="D948" s="77"/>
      <c r="E948" s="77"/>
      <c r="F948" s="77"/>
      <c r="G948" s="77"/>
      <c r="H948" s="77"/>
      <c r="I948" s="77"/>
      <c r="J948" s="77"/>
      <c r="K948" s="77"/>
      <c r="L948" s="77"/>
      <c r="M948" s="77"/>
      <c r="N948" s="77"/>
      <c r="O948" s="77"/>
      <c r="P948" s="77"/>
      <c r="Q948" s="77"/>
      <c r="R948" s="77"/>
      <c r="S948" s="77"/>
      <c r="T948" s="77"/>
      <c r="U948" s="77"/>
      <c r="V948" s="77"/>
      <c r="W948" s="77"/>
      <c r="X948" s="77"/>
      <c r="Y948" s="77"/>
      <c r="Z948" s="77"/>
    </row>
    <row r="949">
      <c r="A949" s="77"/>
      <c r="B949" s="77"/>
      <c r="C949" s="77"/>
      <c r="D949" s="77"/>
      <c r="E949" s="77"/>
      <c r="F949" s="77"/>
      <c r="G949" s="77"/>
      <c r="H949" s="77"/>
      <c r="I949" s="77"/>
      <c r="J949" s="77"/>
      <c r="K949" s="77"/>
      <c r="L949" s="77"/>
      <c r="M949" s="77"/>
      <c r="N949" s="77"/>
      <c r="O949" s="77"/>
      <c r="P949" s="77"/>
      <c r="Q949" s="77"/>
      <c r="R949" s="77"/>
      <c r="S949" s="77"/>
      <c r="T949" s="77"/>
      <c r="U949" s="77"/>
      <c r="V949" s="77"/>
      <c r="W949" s="77"/>
      <c r="X949" s="77"/>
      <c r="Y949" s="77"/>
      <c r="Z949" s="77"/>
    </row>
    <row r="950">
      <c r="A950" s="77"/>
      <c r="B950" s="77"/>
      <c r="C950" s="77"/>
      <c r="D950" s="77"/>
      <c r="E950" s="77"/>
      <c r="F950" s="77"/>
      <c r="G950" s="77"/>
      <c r="H950" s="77"/>
      <c r="I950" s="77"/>
      <c r="J950" s="77"/>
      <c r="K950" s="77"/>
      <c r="L950" s="77"/>
      <c r="M950" s="77"/>
      <c r="N950" s="77"/>
      <c r="O950" s="77"/>
      <c r="P950" s="77"/>
      <c r="Q950" s="77"/>
      <c r="R950" s="77"/>
      <c r="S950" s="77"/>
      <c r="T950" s="77"/>
      <c r="U950" s="77"/>
      <c r="V950" s="77"/>
      <c r="W950" s="77"/>
      <c r="X950" s="77"/>
      <c r="Y950" s="77"/>
      <c r="Z950" s="77"/>
    </row>
    <row r="951">
      <c r="A951" s="77"/>
      <c r="B951" s="77"/>
      <c r="C951" s="77"/>
      <c r="D951" s="77"/>
      <c r="E951" s="77"/>
      <c r="F951" s="77"/>
      <c r="G951" s="77"/>
      <c r="H951" s="77"/>
      <c r="I951" s="77"/>
      <c r="J951" s="77"/>
      <c r="K951" s="77"/>
      <c r="L951" s="77"/>
      <c r="M951" s="77"/>
      <c r="N951" s="77"/>
      <c r="O951" s="77"/>
      <c r="P951" s="77"/>
      <c r="Q951" s="77"/>
      <c r="R951" s="77"/>
      <c r="S951" s="77"/>
      <c r="T951" s="77"/>
      <c r="U951" s="77"/>
      <c r="V951" s="77"/>
      <c r="W951" s="77"/>
      <c r="X951" s="77"/>
      <c r="Y951" s="77"/>
      <c r="Z951" s="77"/>
    </row>
    <row r="952">
      <c r="A952" s="77"/>
      <c r="B952" s="77"/>
      <c r="C952" s="77"/>
      <c r="D952" s="77"/>
      <c r="E952" s="77"/>
      <c r="F952" s="77"/>
      <c r="G952" s="77"/>
      <c r="H952" s="77"/>
      <c r="I952" s="77"/>
      <c r="J952" s="77"/>
      <c r="K952" s="77"/>
      <c r="L952" s="77"/>
      <c r="M952" s="77"/>
      <c r="N952" s="77"/>
      <c r="O952" s="77"/>
      <c r="P952" s="77"/>
      <c r="Q952" s="77"/>
      <c r="R952" s="77"/>
      <c r="S952" s="77"/>
      <c r="T952" s="77"/>
      <c r="U952" s="77"/>
      <c r="V952" s="77"/>
      <c r="W952" s="77"/>
      <c r="X952" s="77"/>
      <c r="Y952" s="77"/>
      <c r="Z952" s="77"/>
    </row>
    <row r="953">
      <c r="A953" s="77"/>
      <c r="B953" s="77"/>
      <c r="C953" s="77"/>
      <c r="D953" s="77"/>
      <c r="E953" s="77"/>
      <c r="F953" s="77"/>
      <c r="G953" s="77"/>
      <c r="H953" s="77"/>
      <c r="I953" s="77"/>
      <c r="J953" s="77"/>
      <c r="K953" s="77"/>
      <c r="L953" s="77"/>
      <c r="M953" s="77"/>
      <c r="N953" s="77"/>
      <c r="O953" s="77"/>
      <c r="P953" s="77"/>
      <c r="Q953" s="77"/>
      <c r="R953" s="77"/>
      <c r="S953" s="77"/>
      <c r="T953" s="77"/>
      <c r="U953" s="77"/>
      <c r="V953" s="77"/>
      <c r="W953" s="77"/>
      <c r="X953" s="77"/>
      <c r="Y953" s="77"/>
      <c r="Z953" s="77"/>
    </row>
    <row r="954">
      <c r="A954" s="77"/>
      <c r="B954" s="77"/>
      <c r="C954" s="77"/>
      <c r="D954" s="77"/>
      <c r="E954" s="77"/>
      <c r="F954" s="77"/>
      <c r="G954" s="77"/>
      <c r="H954" s="77"/>
      <c r="I954" s="77"/>
      <c r="J954" s="77"/>
      <c r="K954" s="77"/>
      <c r="L954" s="77"/>
      <c r="M954" s="77"/>
      <c r="N954" s="77"/>
      <c r="O954" s="77"/>
      <c r="P954" s="77"/>
      <c r="Q954" s="77"/>
      <c r="R954" s="77"/>
      <c r="S954" s="77"/>
      <c r="T954" s="77"/>
      <c r="U954" s="77"/>
      <c r="V954" s="77"/>
      <c r="W954" s="77"/>
      <c r="X954" s="77"/>
      <c r="Y954" s="77"/>
      <c r="Z954" s="77"/>
    </row>
    <row r="955">
      <c r="A955" s="77"/>
      <c r="B955" s="77"/>
      <c r="C955" s="77"/>
      <c r="D955" s="77"/>
      <c r="E955" s="77"/>
      <c r="F955" s="77"/>
      <c r="G955" s="77"/>
      <c r="H955" s="77"/>
      <c r="I955" s="77"/>
      <c r="J955" s="77"/>
      <c r="K955" s="77"/>
      <c r="L955" s="77"/>
      <c r="M955" s="77"/>
      <c r="N955" s="77"/>
      <c r="O955" s="77"/>
      <c r="P955" s="77"/>
      <c r="Q955" s="77"/>
      <c r="R955" s="77"/>
      <c r="S955" s="77"/>
      <c r="T955" s="77"/>
      <c r="U955" s="77"/>
      <c r="V955" s="77"/>
      <c r="W955" s="77"/>
      <c r="X955" s="77"/>
      <c r="Y955" s="77"/>
      <c r="Z955" s="77"/>
    </row>
    <row r="956">
      <c r="A956" s="77"/>
      <c r="B956" s="77"/>
      <c r="C956" s="77"/>
      <c r="D956" s="77"/>
      <c r="E956" s="77"/>
      <c r="F956" s="77"/>
      <c r="G956" s="77"/>
      <c r="H956" s="77"/>
      <c r="I956" s="77"/>
      <c r="J956" s="77"/>
      <c r="K956" s="77"/>
      <c r="L956" s="77"/>
      <c r="M956" s="77"/>
      <c r="N956" s="77"/>
      <c r="O956" s="77"/>
      <c r="P956" s="77"/>
      <c r="Q956" s="77"/>
      <c r="R956" s="77"/>
      <c r="S956" s="77"/>
      <c r="T956" s="77"/>
      <c r="U956" s="77"/>
      <c r="V956" s="77"/>
      <c r="W956" s="77"/>
      <c r="X956" s="77"/>
      <c r="Y956" s="77"/>
      <c r="Z956" s="77"/>
    </row>
    <row r="957">
      <c r="A957" s="77"/>
      <c r="B957" s="77"/>
      <c r="C957" s="77"/>
      <c r="D957" s="77"/>
      <c r="E957" s="77"/>
      <c r="F957" s="77"/>
      <c r="G957" s="77"/>
      <c r="H957" s="77"/>
      <c r="I957" s="77"/>
      <c r="J957" s="77"/>
      <c r="K957" s="77"/>
      <c r="L957" s="77"/>
      <c r="M957" s="77"/>
      <c r="N957" s="77"/>
      <c r="O957" s="77"/>
      <c r="P957" s="77"/>
      <c r="Q957" s="77"/>
      <c r="R957" s="77"/>
      <c r="S957" s="77"/>
      <c r="T957" s="77"/>
      <c r="U957" s="77"/>
      <c r="V957" s="77"/>
      <c r="W957" s="77"/>
      <c r="X957" s="77"/>
      <c r="Y957" s="77"/>
      <c r="Z957" s="77"/>
    </row>
    <row r="958">
      <c r="A958" s="77"/>
      <c r="B958" s="77"/>
      <c r="C958" s="77"/>
      <c r="D958" s="77"/>
      <c r="E958" s="77"/>
      <c r="F958" s="77"/>
      <c r="G958" s="77"/>
      <c r="H958" s="77"/>
      <c r="I958" s="77"/>
      <c r="J958" s="77"/>
      <c r="K958" s="77"/>
      <c r="L958" s="77"/>
      <c r="M958" s="77"/>
      <c r="N958" s="77"/>
      <c r="O958" s="77"/>
      <c r="P958" s="77"/>
      <c r="Q958" s="77"/>
      <c r="R958" s="77"/>
      <c r="S958" s="77"/>
      <c r="T958" s="77"/>
      <c r="U958" s="77"/>
      <c r="V958" s="77"/>
      <c r="W958" s="77"/>
      <c r="X958" s="77"/>
      <c r="Y958" s="77"/>
      <c r="Z958" s="77"/>
    </row>
    <row r="959">
      <c r="A959" s="77"/>
      <c r="B959" s="77"/>
      <c r="C959" s="77"/>
      <c r="D959" s="77"/>
      <c r="E959" s="77"/>
      <c r="F959" s="77"/>
      <c r="G959" s="77"/>
      <c r="H959" s="77"/>
      <c r="I959" s="77"/>
      <c r="J959" s="77"/>
      <c r="K959" s="77"/>
      <c r="L959" s="77"/>
      <c r="M959" s="77"/>
      <c r="N959" s="77"/>
      <c r="O959" s="77"/>
      <c r="P959" s="77"/>
      <c r="Q959" s="77"/>
      <c r="R959" s="77"/>
      <c r="S959" s="77"/>
      <c r="T959" s="77"/>
      <c r="U959" s="77"/>
      <c r="V959" s="77"/>
      <c r="W959" s="77"/>
      <c r="X959" s="77"/>
      <c r="Y959" s="77"/>
      <c r="Z959" s="77"/>
    </row>
    <row r="960">
      <c r="A960" s="77"/>
      <c r="B960" s="77"/>
      <c r="C960" s="77"/>
      <c r="D960" s="77"/>
      <c r="E960" s="77"/>
      <c r="F960" s="77"/>
      <c r="G960" s="77"/>
      <c r="H960" s="77"/>
      <c r="I960" s="77"/>
      <c r="J960" s="77"/>
      <c r="K960" s="77"/>
      <c r="L960" s="77"/>
      <c r="M960" s="77"/>
      <c r="N960" s="77"/>
      <c r="O960" s="77"/>
      <c r="P960" s="77"/>
      <c r="Q960" s="77"/>
      <c r="R960" s="77"/>
      <c r="S960" s="77"/>
      <c r="T960" s="77"/>
      <c r="U960" s="77"/>
      <c r="V960" s="77"/>
      <c r="W960" s="77"/>
      <c r="X960" s="77"/>
      <c r="Y960" s="77"/>
      <c r="Z960" s="77"/>
    </row>
    <row r="961">
      <c r="A961" s="77"/>
      <c r="B961" s="77"/>
      <c r="C961" s="77"/>
      <c r="D961" s="77"/>
      <c r="E961" s="77"/>
      <c r="F961" s="77"/>
      <c r="G961" s="77"/>
      <c r="H961" s="77"/>
      <c r="I961" s="77"/>
      <c r="J961" s="77"/>
      <c r="K961" s="77"/>
      <c r="L961" s="77"/>
      <c r="M961" s="77"/>
      <c r="N961" s="77"/>
      <c r="O961" s="77"/>
      <c r="P961" s="77"/>
      <c r="Q961" s="77"/>
      <c r="R961" s="77"/>
      <c r="S961" s="77"/>
      <c r="T961" s="77"/>
      <c r="U961" s="77"/>
      <c r="V961" s="77"/>
      <c r="W961" s="77"/>
      <c r="X961" s="77"/>
      <c r="Y961" s="77"/>
      <c r="Z961" s="77"/>
    </row>
    <row r="962">
      <c r="A962" s="77"/>
      <c r="B962" s="77"/>
      <c r="C962" s="77"/>
      <c r="D962" s="77"/>
      <c r="E962" s="77"/>
      <c r="F962" s="77"/>
      <c r="G962" s="77"/>
      <c r="H962" s="77"/>
      <c r="I962" s="77"/>
      <c r="J962" s="77"/>
      <c r="K962" s="77"/>
      <c r="L962" s="77"/>
      <c r="M962" s="77"/>
      <c r="N962" s="77"/>
      <c r="O962" s="77"/>
      <c r="P962" s="77"/>
      <c r="Q962" s="77"/>
      <c r="R962" s="77"/>
      <c r="S962" s="77"/>
      <c r="T962" s="77"/>
      <c r="U962" s="77"/>
      <c r="V962" s="77"/>
      <c r="W962" s="77"/>
      <c r="X962" s="77"/>
      <c r="Y962" s="77"/>
      <c r="Z962" s="77"/>
    </row>
    <row r="963">
      <c r="A963" s="77"/>
      <c r="B963" s="77"/>
      <c r="C963" s="77"/>
      <c r="D963" s="77"/>
      <c r="E963" s="77"/>
      <c r="F963" s="77"/>
      <c r="G963" s="77"/>
      <c r="H963" s="77"/>
      <c r="I963" s="77"/>
      <c r="J963" s="77"/>
      <c r="K963" s="77"/>
      <c r="L963" s="77"/>
      <c r="M963" s="77"/>
      <c r="N963" s="77"/>
      <c r="O963" s="77"/>
      <c r="P963" s="77"/>
      <c r="Q963" s="77"/>
      <c r="R963" s="77"/>
      <c r="S963" s="77"/>
      <c r="T963" s="77"/>
      <c r="U963" s="77"/>
      <c r="V963" s="77"/>
      <c r="W963" s="77"/>
      <c r="X963" s="77"/>
      <c r="Y963" s="77"/>
      <c r="Z963" s="77"/>
    </row>
    <row r="964">
      <c r="A964" s="77"/>
      <c r="B964" s="77"/>
      <c r="C964" s="77"/>
      <c r="D964" s="77"/>
      <c r="E964" s="77"/>
      <c r="F964" s="77"/>
      <c r="G964" s="77"/>
      <c r="H964" s="77"/>
      <c r="I964" s="77"/>
      <c r="J964" s="77"/>
      <c r="K964" s="77"/>
      <c r="L964" s="77"/>
      <c r="M964" s="77"/>
      <c r="N964" s="77"/>
      <c r="O964" s="77"/>
      <c r="P964" s="77"/>
      <c r="Q964" s="77"/>
      <c r="R964" s="77"/>
      <c r="S964" s="77"/>
      <c r="T964" s="77"/>
      <c r="U964" s="77"/>
      <c r="V964" s="77"/>
      <c r="W964" s="77"/>
      <c r="X964" s="77"/>
      <c r="Y964" s="77"/>
      <c r="Z964" s="77"/>
    </row>
    <row r="965">
      <c r="A965" s="77"/>
      <c r="B965" s="77"/>
      <c r="C965" s="77"/>
      <c r="D965" s="77"/>
      <c r="E965" s="77"/>
      <c r="F965" s="77"/>
      <c r="G965" s="77"/>
      <c r="H965" s="77"/>
      <c r="I965" s="77"/>
      <c r="J965" s="77"/>
      <c r="K965" s="77"/>
      <c r="L965" s="77"/>
      <c r="M965" s="77"/>
      <c r="N965" s="77"/>
      <c r="O965" s="77"/>
      <c r="P965" s="77"/>
      <c r="Q965" s="77"/>
      <c r="R965" s="77"/>
      <c r="S965" s="77"/>
      <c r="T965" s="77"/>
      <c r="U965" s="77"/>
      <c r="V965" s="77"/>
      <c r="W965" s="77"/>
      <c r="X965" s="77"/>
      <c r="Y965" s="77"/>
      <c r="Z965" s="77"/>
    </row>
    <row r="966">
      <c r="A966" s="77"/>
      <c r="B966" s="77"/>
      <c r="C966" s="77"/>
      <c r="D966" s="77"/>
      <c r="E966" s="77"/>
      <c r="F966" s="77"/>
      <c r="G966" s="77"/>
      <c r="H966" s="77"/>
      <c r="I966" s="77"/>
      <c r="J966" s="77"/>
      <c r="K966" s="77"/>
      <c r="L966" s="77"/>
      <c r="M966" s="77"/>
      <c r="N966" s="77"/>
      <c r="O966" s="77"/>
      <c r="P966" s="77"/>
      <c r="Q966" s="77"/>
      <c r="R966" s="77"/>
      <c r="S966" s="77"/>
      <c r="T966" s="77"/>
      <c r="U966" s="77"/>
      <c r="V966" s="77"/>
      <c r="W966" s="77"/>
      <c r="X966" s="77"/>
      <c r="Y966" s="77"/>
      <c r="Z966" s="77"/>
    </row>
    <row r="967">
      <c r="A967" s="77"/>
      <c r="B967" s="77"/>
      <c r="C967" s="77"/>
      <c r="D967" s="77"/>
      <c r="E967" s="77"/>
      <c r="F967" s="77"/>
      <c r="G967" s="77"/>
      <c r="H967" s="77"/>
      <c r="I967" s="77"/>
      <c r="J967" s="77"/>
      <c r="K967" s="77"/>
      <c r="L967" s="77"/>
      <c r="M967" s="77"/>
      <c r="N967" s="77"/>
      <c r="O967" s="77"/>
      <c r="P967" s="77"/>
      <c r="Q967" s="77"/>
      <c r="R967" s="77"/>
      <c r="S967" s="77"/>
      <c r="T967" s="77"/>
      <c r="U967" s="77"/>
      <c r="V967" s="77"/>
      <c r="W967" s="77"/>
      <c r="X967" s="77"/>
      <c r="Y967" s="77"/>
      <c r="Z967" s="77"/>
    </row>
    <row r="968">
      <c r="A968" s="77"/>
      <c r="B968" s="77"/>
      <c r="C968" s="77"/>
      <c r="D968" s="77"/>
      <c r="E968" s="77"/>
      <c r="F968" s="77"/>
      <c r="G968" s="77"/>
      <c r="H968" s="77"/>
      <c r="I968" s="77"/>
      <c r="J968" s="77"/>
      <c r="K968" s="77"/>
      <c r="L968" s="77"/>
      <c r="M968" s="77"/>
      <c r="N968" s="77"/>
      <c r="O968" s="77"/>
      <c r="P968" s="77"/>
      <c r="Q968" s="77"/>
      <c r="R968" s="77"/>
      <c r="S968" s="77"/>
      <c r="T968" s="77"/>
      <c r="U968" s="77"/>
      <c r="V968" s="77"/>
      <c r="W968" s="77"/>
      <c r="X968" s="77"/>
      <c r="Y968" s="77"/>
      <c r="Z968" s="77"/>
    </row>
    <row r="969">
      <c r="A969" s="77"/>
      <c r="B969" s="77"/>
      <c r="C969" s="77"/>
      <c r="D969" s="77"/>
      <c r="E969" s="77"/>
      <c r="F969" s="77"/>
      <c r="G969" s="77"/>
      <c r="H969" s="77"/>
      <c r="I969" s="77"/>
      <c r="J969" s="77"/>
      <c r="K969" s="77"/>
      <c r="L969" s="77"/>
      <c r="M969" s="77"/>
      <c r="N969" s="77"/>
      <c r="O969" s="77"/>
      <c r="P969" s="77"/>
      <c r="Q969" s="77"/>
      <c r="R969" s="77"/>
      <c r="S969" s="77"/>
      <c r="T969" s="77"/>
      <c r="U969" s="77"/>
      <c r="V969" s="77"/>
      <c r="W969" s="77"/>
      <c r="X969" s="77"/>
      <c r="Y969" s="77"/>
      <c r="Z969" s="77"/>
    </row>
    <row r="970">
      <c r="A970" s="77"/>
      <c r="B970" s="77"/>
      <c r="C970" s="77"/>
      <c r="D970" s="77"/>
      <c r="E970" s="77"/>
      <c r="F970" s="77"/>
      <c r="G970" s="77"/>
      <c r="H970" s="77"/>
      <c r="I970" s="77"/>
      <c r="J970" s="77"/>
      <c r="K970" s="77"/>
      <c r="L970" s="77"/>
      <c r="M970" s="77"/>
      <c r="N970" s="77"/>
      <c r="O970" s="77"/>
      <c r="P970" s="77"/>
      <c r="Q970" s="77"/>
      <c r="R970" s="77"/>
      <c r="S970" s="77"/>
      <c r="T970" s="77"/>
      <c r="U970" s="77"/>
      <c r="V970" s="77"/>
      <c r="W970" s="77"/>
      <c r="X970" s="77"/>
      <c r="Y970" s="77"/>
      <c r="Z970" s="77"/>
    </row>
    <row r="971">
      <c r="A971" s="77"/>
      <c r="B971" s="77"/>
      <c r="C971" s="77"/>
      <c r="D971" s="77"/>
      <c r="E971" s="77"/>
      <c r="F971" s="77"/>
      <c r="G971" s="77"/>
      <c r="H971" s="77"/>
      <c r="I971" s="77"/>
      <c r="J971" s="77"/>
      <c r="K971" s="77"/>
      <c r="L971" s="77"/>
      <c r="M971" s="77"/>
      <c r="N971" s="77"/>
      <c r="O971" s="77"/>
      <c r="P971" s="77"/>
      <c r="Q971" s="77"/>
      <c r="R971" s="77"/>
      <c r="S971" s="77"/>
      <c r="T971" s="77"/>
      <c r="U971" s="77"/>
      <c r="V971" s="77"/>
      <c r="W971" s="77"/>
      <c r="X971" s="77"/>
      <c r="Y971" s="77"/>
      <c r="Z971" s="77"/>
    </row>
    <row r="972">
      <c r="A972" s="77"/>
      <c r="B972" s="77"/>
      <c r="C972" s="77"/>
      <c r="D972" s="77"/>
      <c r="E972" s="77"/>
      <c r="F972" s="77"/>
      <c r="G972" s="77"/>
      <c r="H972" s="77"/>
      <c r="I972" s="77"/>
      <c r="J972" s="77"/>
      <c r="K972" s="77"/>
      <c r="L972" s="77"/>
      <c r="M972" s="77"/>
      <c r="N972" s="77"/>
      <c r="O972" s="77"/>
      <c r="P972" s="77"/>
      <c r="Q972" s="77"/>
      <c r="R972" s="77"/>
      <c r="S972" s="77"/>
      <c r="T972" s="77"/>
      <c r="U972" s="77"/>
      <c r="V972" s="77"/>
      <c r="W972" s="77"/>
      <c r="X972" s="77"/>
      <c r="Y972" s="77"/>
      <c r="Z972" s="77"/>
    </row>
    <row r="973">
      <c r="A973" s="77"/>
      <c r="B973" s="77"/>
      <c r="C973" s="77"/>
      <c r="D973" s="77"/>
      <c r="E973" s="77"/>
      <c r="F973" s="77"/>
      <c r="G973" s="77"/>
      <c r="H973" s="77"/>
      <c r="I973" s="77"/>
      <c r="J973" s="77"/>
      <c r="K973" s="77"/>
      <c r="L973" s="77"/>
      <c r="M973" s="77"/>
      <c r="N973" s="77"/>
      <c r="O973" s="77"/>
      <c r="P973" s="77"/>
      <c r="Q973" s="77"/>
      <c r="R973" s="77"/>
      <c r="S973" s="77"/>
      <c r="T973" s="77"/>
      <c r="U973" s="77"/>
      <c r="V973" s="77"/>
      <c r="W973" s="77"/>
      <c r="X973" s="77"/>
      <c r="Y973" s="77"/>
      <c r="Z973" s="77"/>
    </row>
    <row r="974">
      <c r="A974" s="77"/>
      <c r="B974" s="77"/>
      <c r="C974" s="77"/>
      <c r="D974" s="77"/>
      <c r="E974" s="77"/>
      <c r="F974" s="77"/>
      <c r="G974" s="77"/>
      <c r="H974" s="77"/>
      <c r="I974" s="77"/>
      <c r="J974" s="77"/>
      <c r="K974" s="77"/>
      <c r="L974" s="77"/>
      <c r="M974" s="77"/>
      <c r="N974" s="77"/>
      <c r="O974" s="77"/>
      <c r="P974" s="77"/>
      <c r="Q974" s="77"/>
      <c r="R974" s="77"/>
      <c r="S974" s="77"/>
      <c r="T974" s="77"/>
      <c r="U974" s="77"/>
      <c r="V974" s="77"/>
      <c r="W974" s="77"/>
      <c r="X974" s="77"/>
      <c r="Y974" s="77"/>
      <c r="Z974" s="77"/>
    </row>
    <row r="975">
      <c r="A975" s="77"/>
      <c r="B975" s="77"/>
      <c r="C975" s="77"/>
      <c r="D975" s="77"/>
      <c r="E975" s="77"/>
      <c r="F975" s="77"/>
      <c r="G975" s="77"/>
      <c r="H975" s="77"/>
      <c r="I975" s="77"/>
      <c r="J975" s="77"/>
      <c r="K975" s="77"/>
      <c r="L975" s="77"/>
      <c r="M975" s="77"/>
      <c r="N975" s="77"/>
      <c r="O975" s="77"/>
      <c r="P975" s="77"/>
      <c r="Q975" s="77"/>
      <c r="R975" s="77"/>
      <c r="S975" s="77"/>
      <c r="T975" s="77"/>
      <c r="U975" s="77"/>
      <c r="V975" s="77"/>
      <c r="W975" s="77"/>
      <c r="X975" s="77"/>
      <c r="Y975" s="77"/>
      <c r="Z975" s="77"/>
    </row>
    <row r="976">
      <c r="A976" s="77"/>
      <c r="B976" s="77"/>
      <c r="C976" s="77"/>
      <c r="D976" s="77"/>
      <c r="E976" s="77"/>
      <c r="F976" s="77"/>
      <c r="G976" s="77"/>
      <c r="H976" s="77"/>
      <c r="I976" s="77"/>
      <c r="J976" s="77"/>
      <c r="K976" s="77"/>
      <c r="L976" s="77"/>
      <c r="M976" s="77"/>
      <c r="N976" s="77"/>
      <c r="O976" s="77"/>
      <c r="P976" s="77"/>
      <c r="Q976" s="77"/>
      <c r="R976" s="77"/>
      <c r="S976" s="77"/>
      <c r="T976" s="77"/>
      <c r="U976" s="77"/>
      <c r="V976" s="77"/>
      <c r="W976" s="77"/>
      <c r="X976" s="77"/>
      <c r="Y976" s="77"/>
      <c r="Z976" s="77"/>
    </row>
    <row r="977">
      <c r="A977" s="77"/>
      <c r="B977" s="77"/>
      <c r="C977" s="77"/>
      <c r="D977" s="77"/>
      <c r="E977" s="77"/>
      <c r="F977" s="77"/>
      <c r="G977" s="77"/>
      <c r="H977" s="77"/>
      <c r="I977" s="77"/>
      <c r="J977" s="77"/>
      <c r="K977" s="77"/>
      <c r="L977" s="77"/>
      <c r="M977" s="77"/>
      <c r="N977" s="77"/>
      <c r="O977" s="77"/>
      <c r="P977" s="77"/>
      <c r="Q977" s="77"/>
      <c r="R977" s="77"/>
      <c r="S977" s="77"/>
      <c r="T977" s="77"/>
      <c r="U977" s="77"/>
      <c r="V977" s="77"/>
      <c r="W977" s="77"/>
      <c r="X977" s="77"/>
      <c r="Y977" s="77"/>
      <c r="Z977" s="77"/>
    </row>
    <row r="978">
      <c r="A978" s="77"/>
      <c r="B978" s="77"/>
      <c r="C978" s="77"/>
      <c r="D978" s="77"/>
      <c r="E978" s="77"/>
      <c r="F978" s="77"/>
      <c r="G978" s="77"/>
      <c r="H978" s="77"/>
      <c r="I978" s="77"/>
      <c r="J978" s="77"/>
      <c r="K978" s="77"/>
      <c r="L978" s="77"/>
      <c r="M978" s="77"/>
      <c r="N978" s="77"/>
      <c r="O978" s="77"/>
      <c r="P978" s="77"/>
      <c r="Q978" s="77"/>
      <c r="R978" s="77"/>
      <c r="S978" s="77"/>
      <c r="T978" s="77"/>
      <c r="U978" s="77"/>
      <c r="V978" s="77"/>
      <c r="W978" s="77"/>
      <c r="X978" s="77"/>
      <c r="Y978" s="77"/>
      <c r="Z978" s="77"/>
    </row>
    <row r="979">
      <c r="A979" s="77"/>
      <c r="B979" s="77"/>
      <c r="C979" s="77"/>
      <c r="D979" s="77"/>
      <c r="E979" s="77"/>
      <c r="F979" s="77"/>
      <c r="G979" s="77"/>
      <c r="H979" s="77"/>
      <c r="I979" s="77"/>
      <c r="J979" s="77"/>
      <c r="K979" s="77"/>
      <c r="L979" s="77"/>
      <c r="M979" s="77"/>
      <c r="N979" s="77"/>
      <c r="O979" s="77"/>
      <c r="P979" s="77"/>
      <c r="Q979" s="77"/>
      <c r="R979" s="77"/>
      <c r="S979" s="77"/>
      <c r="T979" s="77"/>
      <c r="U979" s="77"/>
      <c r="V979" s="77"/>
      <c r="W979" s="77"/>
      <c r="X979" s="77"/>
      <c r="Y979" s="77"/>
      <c r="Z979" s="77"/>
    </row>
    <row r="980">
      <c r="A980" s="77"/>
      <c r="B980" s="77"/>
      <c r="C980" s="77"/>
      <c r="D980" s="77"/>
      <c r="E980" s="77"/>
      <c r="F980" s="77"/>
      <c r="G980" s="77"/>
      <c r="H980" s="77"/>
      <c r="I980" s="77"/>
      <c r="J980" s="77"/>
      <c r="K980" s="77"/>
      <c r="L980" s="77"/>
      <c r="M980" s="77"/>
      <c r="N980" s="77"/>
      <c r="O980" s="77"/>
      <c r="P980" s="77"/>
      <c r="Q980" s="77"/>
      <c r="R980" s="77"/>
      <c r="S980" s="77"/>
      <c r="T980" s="77"/>
      <c r="U980" s="77"/>
      <c r="V980" s="77"/>
      <c r="W980" s="77"/>
      <c r="X980" s="77"/>
      <c r="Y980" s="77"/>
      <c r="Z980" s="77"/>
    </row>
    <row r="981">
      <c r="A981" s="77"/>
      <c r="B981" s="77"/>
      <c r="C981" s="77"/>
      <c r="D981" s="77"/>
      <c r="E981" s="77"/>
      <c r="F981" s="77"/>
      <c r="G981" s="77"/>
      <c r="H981" s="77"/>
      <c r="I981" s="77"/>
      <c r="J981" s="77"/>
      <c r="K981" s="77"/>
      <c r="L981" s="77"/>
      <c r="M981" s="77"/>
      <c r="N981" s="77"/>
      <c r="O981" s="77"/>
      <c r="P981" s="77"/>
      <c r="Q981" s="77"/>
      <c r="R981" s="77"/>
      <c r="S981" s="77"/>
      <c r="T981" s="77"/>
      <c r="U981" s="77"/>
      <c r="V981" s="77"/>
      <c r="W981" s="77"/>
      <c r="X981" s="77"/>
      <c r="Y981" s="77"/>
      <c r="Z981" s="77"/>
    </row>
    <row r="982">
      <c r="A982" s="77"/>
      <c r="B982" s="77"/>
      <c r="C982" s="77"/>
      <c r="D982" s="77"/>
      <c r="E982" s="77"/>
      <c r="F982" s="77"/>
      <c r="G982" s="77"/>
      <c r="H982" s="77"/>
      <c r="I982" s="77"/>
      <c r="J982" s="77"/>
      <c r="K982" s="77"/>
      <c r="L982" s="77"/>
      <c r="M982" s="77"/>
      <c r="N982" s="77"/>
      <c r="O982" s="77"/>
      <c r="P982" s="77"/>
      <c r="Q982" s="77"/>
      <c r="R982" s="77"/>
      <c r="S982" s="77"/>
      <c r="T982" s="77"/>
      <c r="U982" s="77"/>
      <c r="V982" s="77"/>
      <c r="W982" s="77"/>
      <c r="X982" s="77"/>
      <c r="Y982" s="77"/>
      <c r="Z982" s="77"/>
    </row>
    <row r="983">
      <c r="A983" s="77"/>
      <c r="B983" s="77"/>
      <c r="C983" s="77"/>
      <c r="D983" s="77"/>
      <c r="E983" s="77"/>
      <c r="F983" s="77"/>
      <c r="G983" s="77"/>
      <c r="H983" s="77"/>
      <c r="I983" s="77"/>
      <c r="J983" s="77"/>
      <c r="K983" s="77"/>
      <c r="L983" s="77"/>
      <c r="M983" s="77"/>
      <c r="N983" s="77"/>
      <c r="O983" s="77"/>
      <c r="P983" s="77"/>
      <c r="Q983" s="77"/>
      <c r="R983" s="77"/>
      <c r="S983" s="77"/>
      <c r="T983" s="77"/>
      <c r="U983" s="77"/>
      <c r="V983" s="77"/>
      <c r="W983" s="77"/>
      <c r="X983" s="77"/>
      <c r="Y983" s="77"/>
      <c r="Z983" s="77"/>
    </row>
    <row r="984">
      <c r="A984" s="77"/>
      <c r="B984" s="77"/>
      <c r="C984" s="77"/>
      <c r="D984" s="77"/>
      <c r="E984" s="77"/>
      <c r="F984" s="77"/>
      <c r="G984" s="77"/>
      <c r="H984" s="77"/>
      <c r="I984" s="77"/>
      <c r="J984" s="77"/>
      <c r="K984" s="77"/>
      <c r="L984" s="77"/>
      <c r="M984" s="77"/>
      <c r="N984" s="77"/>
      <c r="O984" s="77"/>
      <c r="P984" s="77"/>
      <c r="Q984" s="77"/>
      <c r="R984" s="77"/>
      <c r="S984" s="77"/>
      <c r="T984" s="77"/>
      <c r="U984" s="77"/>
      <c r="V984" s="77"/>
      <c r="W984" s="77"/>
      <c r="X984" s="77"/>
      <c r="Y984" s="77"/>
      <c r="Z984" s="77"/>
    </row>
    <row r="985">
      <c r="A985" s="77"/>
      <c r="B985" s="77"/>
      <c r="C985" s="77"/>
      <c r="D985" s="77"/>
      <c r="E985" s="77"/>
      <c r="F985" s="77"/>
      <c r="G985" s="77"/>
      <c r="H985" s="77"/>
      <c r="I985" s="77"/>
      <c r="J985" s="77"/>
      <c r="K985" s="77"/>
      <c r="L985" s="77"/>
      <c r="M985" s="77"/>
      <c r="N985" s="77"/>
      <c r="O985" s="77"/>
      <c r="P985" s="77"/>
      <c r="Q985" s="77"/>
      <c r="R985" s="77"/>
      <c r="S985" s="77"/>
      <c r="T985" s="77"/>
      <c r="U985" s="77"/>
      <c r="V985" s="77"/>
      <c r="W985" s="77"/>
      <c r="X985" s="77"/>
      <c r="Y985" s="77"/>
      <c r="Z985" s="77"/>
    </row>
    <row r="986">
      <c r="A986" s="77"/>
      <c r="B986" s="77"/>
      <c r="C986" s="77"/>
      <c r="D986" s="77"/>
      <c r="E986" s="77"/>
      <c r="F986" s="77"/>
      <c r="G986" s="77"/>
      <c r="H986" s="77"/>
      <c r="I986" s="77"/>
      <c r="J986" s="77"/>
      <c r="K986" s="77"/>
      <c r="L986" s="77"/>
      <c r="M986" s="77"/>
      <c r="N986" s="77"/>
      <c r="O986" s="77"/>
      <c r="P986" s="77"/>
      <c r="Q986" s="77"/>
      <c r="R986" s="77"/>
      <c r="S986" s="77"/>
      <c r="T986" s="77"/>
      <c r="U986" s="77"/>
      <c r="V986" s="77"/>
      <c r="W986" s="77"/>
      <c r="X986" s="77"/>
      <c r="Y986" s="77"/>
      <c r="Z986" s="77"/>
    </row>
    <row r="987">
      <c r="A987" s="77"/>
      <c r="B987" s="77"/>
      <c r="C987" s="77"/>
      <c r="D987" s="77"/>
      <c r="E987" s="77"/>
      <c r="F987" s="77"/>
      <c r="G987" s="77"/>
      <c r="H987" s="77"/>
      <c r="I987" s="77"/>
      <c r="J987" s="77"/>
      <c r="K987" s="77"/>
      <c r="L987" s="77"/>
      <c r="M987" s="77"/>
      <c r="N987" s="77"/>
      <c r="O987" s="77"/>
      <c r="P987" s="77"/>
      <c r="Q987" s="77"/>
      <c r="R987" s="77"/>
      <c r="S987" s="77"/>
      <c r="T987" s="77"/>
      <c r="U987" s="77"/>
      <c r="V987" s="77"/>
      <c r="W987" s="77"/>
      <c r="X987" s="77"/>
      <c r="Y987" s="77"/>
      <c r="Z987" s="77"/>
    </row>
    <row r="988">
      <c r="A988" s="77"/>
      <c r="B988" s="77"/>
      <c r="C988" s="77"/>
      <c r="D988" s="77"/>
      <c r="E988" s="77"/>
      <c r="F988" s="77"/>
      <c r="G988" s="77"/>
      <c r="H988" s="77"/>
      <c r="I988" s="77"/>
      <c r="J988" s="77"/>
      <c r="K988" s="77"/>
      <c r="L988" s="77"/>
      <c r="M988" s="77"/>
      <c r="N988" s="77"/>
      <c r="O988" s="77"/>
      <c r="P988" s="77"/>
      <c r="Q988" s="77"/>
      <c r="R988" s="77"/>
      <c r="S988" s="77"/>
      <c r="T988" s="77"/>
      <c r="U988" s="77"/>
      <c r="V988" s="77"/>
      <c r="W988" s="77"/>
      <c r="X988" s="77"/>
      <c r="Y988" s="77"/>
      <c r="Z988" s="77"/>
    </row>
    <row r="989">
      <c r="A989" s="77"/>
      <c r="B989" s="77"/>
      <c r="C989" s="77"/>
      <c r="D989" s="77"/>
      <c r="E989" s="77"/>
      <c r="F989" s="77"/>
      <c r="G989" s="77"/>
      <c r="H989" s="77"/>
      <c r="I989" s="77"/>
      <c r="J989" s="77"/>
      <c r="K989" s="77"/>
      <c r="L989" s="77"/>
      <c r="M989" s="77"/>
      <c r="N989" s="77"/>
      <c r="O989" s="77"/>
      <c r="P989" s="77"/>
      <c r="Q989" s="77"/>
      <c r="R989" s="77"/>
      <c r="S989" s="77"/>
      <c r="T989" s="77"/>
      <c r="U989" s="77"/>
      <c r="V989" s="77"/>
      <c r="W989" s="77"/>
      <c r="X989" s="77"/>
      <c r="Y989" s="77"/>
      <c r="Z989" s="77"/>
    </row>
    <row r="990">
      <c r="A990" s="77"/>
      <c r="B990" s="77"/>
      <c r="C990" s="77"/>
      <c r="D990" s="77"/>
      <c r="E990" s="77"/>
      <c r="F990" s="77"/>
      <c r="G990" s="77"/>
      <c r="H990" s="77"/>
      <c r="I990" s="77"/>
      <c r="J990" s="77"/>
      <c r="K990" s="77"/>
      <c r="L990" s="77"/>
      <c r="M990" s="77"/>
      <c r="N990" s="77"/>
      <c r="O990" s="77"/>
      <c r="P990" s="77"/>
      <c r="Q990" s="77"/>
      <c r="R990" s="77"/>
      <c r="S990" s="77"/>
      <c r="T990" s="77"/>
      <c r="U990" s="77"/>
      <c r="V990" s="77"/>
      <c r="W990" s="77"/>
      <c r="X990" s="77"/>
      <c r="Y990" s="77"/>
      <c r="Z990" s="77"/>
    </row>
    <row r="991">
      <c r="A991" s="77"/>
      <c r="B991" s="77"/>
      <c r="C991" s="77"/>
      <c r="D991" s="77"/>
      <c r="E991" s="77"/>
      <c r="F991" s="77"/>
      <c r="G991" s="77"/>
      <c r="H991" s="77"/>
      <c r="I991" s="77"/>
      <c r="J991" s="77"/>
      <c r="K991" s="77"/>
      <c r="L991" s="77"/>
      <c r="M991" s="77"/>
      <c r="N991" s="77"/>
      <c r="O991" s="77"/>
      <c r="P991" s="77"/>
      <c r="Q991" s="77"/>
      <c r="R991" s="77"/>
      <c r="S991" s="77"/>
      <c r="T991" s="77"/>
      <c r="U991" s="77"/>
      <c r="V991" s="77"/>
      <c r="W991" s="77"/>
      <c r="X991" s="77"/>
      <c r="Y991" s="77"/>
      <c r="Z991" s="77"/>
    </row>
    <row r="992">
      <c r="A992" s="77"/>
      <c r="B992" s="77"/>
      <c r="C992" s="77"/>
      <c r="D992" s="77"/>
      <c r="E992" s="77"/>
      <c r="F992" s="77"/>
      <c r="G992" s="77"/>
      <c r="H992" s="77"/>
      <c r="I992" s="77"/>
      <c r="J992" s="77"/>
      <c r="K992" s="77"/>
      <c r="L992" s="77"/>
      <c r="M992" s="77"/>
      <c r="N992" s="77"/>
      <c r="O992" s="77"/>
      <c r="P992" s="77"/>
      <c r="Q992" s="77"/>
      <c r="R992" s="77"/>
      <c r="S992" s="77"/>
      <c r="T992" s="77"/>
      <c r="U992" s="77"/>
      <c r="V992" s="77"/>
      <c r="W992" s="77"/>
      <c r="X992" s="77"/>
      <c r="Y992" s="77"/>
      <c r="Z992" s="77"/>
    </row>
    <row r="993">
      <c r="A993" s="77"/>
      <c r="B993" s="77"/>
      <c r="C993" s="77"/>
      <c r="D993" s="77"/>
      <c r="E993" s="77"/>
      <c r="F993" s="77"/>
      <c r="G993" s="77"/>
      <c r="H993" s="77"/>
      <c r="I993" s="77"/>
      <c r="J993" s="77"/>
      <c r="K993" s="77"/>
      <c r="L993" s="77"/>
      <c r="M993" s="77"/>
      <c r="N993" s="77"/>
      <c r="O993" s="77"/>
      <c r="P993" s="77"/>
      <c r="Q993" s="77"/>
      <c r="R993" s="77"/>
      <c r="S993" s="77"/>
      <c r="T993" s="77"/>
      <c r="U993" s="77"/>
      <c r="V993" s="77"/>
      <c r="W993" s="77"/>
      <c r="X993" s="77"/>
      <c r="Y993" s="77"/>
      <c r="Z993" s="77"/>
    </row>
    <row r="994">
      <c r="A994" s="77"/>
      <c r="B994" s="77"/>
      <c r="C994" s="77"/>
      <c r="D994" s="77"/>
      <c r="E994" s="77"/>
      <c r="F994" s="77"/>
      <c r="G994" s="77"/>
      <c r="H994" s="77"/>
      <c r="I994" s="77"/>
      <c r="J994" s="77"/>
      <c r="K994" s="77"/>
      <c r="L994" s="77"/>
      <c r="M994" s="77"/>
      <c r="N994" s="77"/>
      <c r="O994" s="77"/>
      <c r="P994" s="77"/>
      <c r="Q994" s="77"/>
      <c r="R994" s="77"/>
      <c r="S994" s="77"/>
      <c r="T994" s="77"/>
      <c r="U994" s="77"/>
      <c r="V994" s="77"/>
      <c r="W994" s="77"/>
      <c r="X994" s="77"/>
      <c r="Y994" s="77"/>
      <c r="Z994" s="77"/>
    </row>
    <row r="995">
      <c r="A995" s="77"/>
      <c r="B995" s="77"/>
      <c r="C995" s="77"/>
      <c r="D995" s="77"/>
      <c r="E995" s="77"/>
      <c r="F995" s="77"/>
      <c r="G995" s="77"/>
      <c r="H995" s="77"/>
      <c r="I995" s="77"/>
      <c r="J995" s="77"/>
      <c r="K995" s="77"/>
      <c r="L995" s="77"/>
      <c r="M995" s="77"/>
      <c r="N995" s="77"/>
      <c r="O995" s="77"/>
      <c r="P995" s="77"/>
      <c r="Q995" s="77"/>
      <c r="R995" s="77"/>
      <c r="S995" s="77"/>
      <c r="T995" s="77"/>
      <c r="U995" s="77"/>
      <c r="V995" s="77"/>
      <c r="W995" s="77"/>
      <c r="X995" s="77"/>
      <c r="Y995" s="77"/>
      <c r="Z995" s="77"/>
    </row>
    <row r="996">
      <c r="A996" s="77"/>
      <c r="B996" s="77"/>
      <c r="C996" s="77"/>
      <c r="D996" s="77"/>
      <c r="E996" s="77"/>
      <c r="F996" s="77"/>
      <c r="G996" s="77"/>
      <c r="H996" s="77"/>
      <c r="I996" s="77"/>
      <c r="J996" s="77"/>
      <c r="K996" s="77"/>
      <c r="L996" s="77"/>
      <c r="M996" s="77"/>
      <c r="N996" s="77"/>
      <c r="O996" s="77"/>
      <c r="P996" s="77"/>
      <c r="Q996" s="77"/>
      <c r="R996" s="77"/>
      <c r="S996" s="77"/>
      <c r="T996" s="77"/>
      <c r="U996" s="77"/>
      <c r="V996" s="77"/>
      <c r="W996" s="77"/>
      <c r="X996" s="77"/>
      <c r="Y996" s="77"/>
      <c r="Z996" s="77"/>
    </row>
    <row r="997">
      <c r="A997" s="77"/>
      <c r="B997" s="77"/>
      <c r="C997" s="77"/>
      <c r="D997" s="77"/>
      <c r="E997" s="77"/>
      <c r="F997" s="77"/>
      <c r="G997" s="77"/>
      <c r="H997" s="77"/>
      <c r="I997" s="77"/>
      <c r="J997" s="77"/>
      <c r="K997" s="77"/>
      <c r="L997" s="77"/>
      <c r="M997" s="77"/>
      <c r="N997" s="77"/>
      <c r="O997" s="77"/>
      <c r="P997" s="77"/>
      <c r="Q997" s="77"/>
      <c r="R997" s="77"/>
      <c r="S997" s="77"/>
      <c r="T997" s="77"/>
      <c r="U997" s="77"/>
      <c r="V997" s="77"/>
      <c r="W997" s="77"/>
      <c r="X997" s="77"/>
      <c r="Y997" s="77"/>
      <c r="Z997" s="77"/>
    </row>
    <row r="998">
      <c r="A998" s="77"/>
      <c r="B998" s="77"/>
      <c r="C998" s="77"/>
      <c r="D998" s="77"/>
      <c r="E998" s="77"/>
      <c r="F998" s="77"/>
      <c r="G998" s="77"/>
      <c r="H998" s="77"/>
      <c r="I998" s="77"/>
      <c r="J998" s="77"/>
      <c r="K998" s="77"/>
      <c r="L998" s="77"/>
      <c r="M998" s="77"/>
      <c r="N998" s="77"/>
      <c r="O998" s="77"/>
      <c r="P998" s="77"/>
      <c r="Q998" s="77"/>
      <c r="R998" s="77"/>
      <c r="S998" s="77"/>
      <c r="T998" s="77"/>
      <c r="U998" s="77"/>
      <c r="V998" s="77"/>
      <c r="W998" s="77"/>
      <c r="X998" s="77"/>
      <c r="Y998" s="77"/>
      <c r="Z998" s="77"/>
    </row>
    <row r="999">
      <c r="A999" s="55"/>
      <c r="B999" s="55"/>
      <c r="C999" s="55"/>
      <c r="D999" s="55"/>
      <c r="E999" s="55"/>
      <c r="F999" s="55"/>
      <c r="G999" s="55"/>
      <c r="H999" s="55"/>
      <c r="I999" s="55"/>
      <c r="J999" s="55"/>
      <c r="K999" s="55"/>
      <c r="L999" s="55"/>
      <c r="M999" s="55"/>
      <c r="N999" s="55"/>
      <c r="O999" s="55"/>
      <c r="P999" s="55"/>
      <c r="Q999" s="55"/>
      <c r="R999" s="55"/>
      <c r="S999" s="55"/>
      <c r="T999" s="55"/>
      <c r="U999" s="55"/>
      <c r="V999" s="55"/>
      <c r="W999" s="55"/>
      <c r="X999" s="55"/>
      <c r="Y999" s="55"/>
      <c r="Z999" s="55"/>
    </row>
    <row r="1000">
      <c r="A1000" s="55"/>
      <c r="B1000" s="55"/>
      <c r="C1000" s="55"/>
      <c r="D1000" s="55"/>
      <c r="E1000" s="55"/>
      <c r="F1000" s="55"/>
      <c r="G1000" s="55"/>
      <c r="H1000" s="55"/>
      <c r="I1000" s="55"/>
      <c r="J1000" s="55"/>
      <c r="K1000" s="55"/>
      <c r="L1000" s="55"/>
      <c r="M1000" s="55"/>
      <c r="N1000" s="55"/>
      <c r="O1000" s="55"/>
      <c r="P1000" s="55"/>
      <c r="Q1000" s="55"/>
      <c r="R1000" s="55"/>
      <c r="S1000" s="55"/>
      <c r="T1000" s="55"/>
      <c r="U1000" s="55"/>
      <c r="V1000" s="55"/>
      <c r="W1000" s="55"/>
      <c r="X1000" s="55"/>
      <c r="Y1000" s="55"/>
      <c r="Z1000" s="55"/>
    </row>
  </sheetData>
  <mergeCells count="2">
    <mergeCell ref="A1:C1"/>
    <mergeCell ref="A9:C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75"/>
  <cols>
    <col customWidth="1" min="1" max="1" width="23.88"/>
    <col customWidth="1" min="2" max="3" width="12.63"/>
    <col customWidth="1" min="4" max="4" width="2.63"/>
    <col customWidth="1" hidden="1" min="5" max="5" width="10.13"/>
    <col customWidth="1" hidden="1" min="6" max="6" width="6.38"/>
    <col customWidth="1" hidden="1" min="7" max="7" width="10.13"/>
    <col customWidth="1" hidden="1" min="8" max="8" width="6.38"/>
    <col customWidth="1" hidden="1" min="9" max="9" width="10.13"/>
    <col customWidth="1" hidden="1" min="10" max="10" width="6.38"/>
    <col customWidth="1" hidden="1" min="11" max="11" width="10.13"/>
    <col customWidth="1" hidden="1" min="12" max="12" width="6.38"/>
    <col customWidth="1" hidden="1" min="13" max="13" width="10.13"/>
    <col customWidth="1" hidden="1" min="14" max="14" width="6.38"/>
    <col customWidth="1" hidden="1" min="15" max="15" width="10.13"/>
    <col customWidth="1" hidden="1" min="16" max="16" width="6.38"/>
    <col customWidth="1" hidden="1" min="17" max="17" width="10.13"/>
    <col customWidth="1" hidden="1" min="18" max="18" width="6.38"/>
    <col customWidth="1" hidden="1" min="19" max="19" width="9.5"/>
    <col customWidth="1" hidden="1" min="20" max="20" width="6.38"/>
    <col customWidth="1" hidden="1" min="21" max="21" width="9.5"/>
    <col customWidth="1" hidden="1" min="22" max="22" width="6.38"/>
    <col customWidth="1" hidden="1" min="23" max="23" width="9.5"/>
    <col customWidth="1" hidden="1" min="24" max="24" width="6.38"/>
    <col customWidth="1" hidden="1" min="25" max="25" width="9.5"/>
    <col customWidth="1" hidden="1" min="26" max="26" width="6.38"/>
    <col customWidth="1" hidden="1" min="27" max="27" width="9.5"/>
    <col customWidth="1" hidden="1" min="28" max="28" width="6.38"/>
    <col customWidth="1" hidden="1" min="29" max="29" width="9.5"/>
    <col customWidth="1" hidden="1" min="30" max="30" width="6.38"/>
    <col customWidth="1" hidden="1" min="31" max="31" width="9.5"/>
    <col customWidth="1" hidden="1" min="32" max="32" width="6.38"/>
    <col customWidth="1" hidden="1" min="33" max="33" width="9.5"/>
    <col customWidth="1" hidden="1" min="34" max="34" width="6.38"/>
    <col customWidth="1" hidden="1" min="35" max="35" width="9.5"/>
    <col customWidth="1" hidden="1" min="36" max="36" width="6.38"/>
    <col customWidth="1" hidden="1" min="37" max="37" width="9.5"/>
    <col customWidth="1" hidden="1" min="38" max="38" width="6.38"/>
    <col customWidth="1" hidden="1" min="39" max="39" width="9.5"/>
    <col customWidth="1" hidden="1" min="40" max="40" width="6.38"/>
    <col customWidth="1" hidden="1" min="41" max="41" width="9.5"/>
    <col customWidth="1" hidden="1" min="42" max="42" width="6.38"/>
    <col customWidth="1" hidden="1" min="43" max="43" width="9.5"/>
    <col customWidth="1" hidden="1" min="44" max="44" width="6.38"/>
    <col customWidth="1" hidden="1" min="45" max="45" width="9.5"/>
    <col customWidth="1" hidden="1" min="46" max="46" width="6.38"/>
    <col customWidth="1" hidden="1" min="47" max="47" width="9.5"/>
    <col customWidth="1" hidden="1" min="48" max="48" width="6.38"/>
    <col customWidth="1" hidden="1" min="49" max="49" width="9.5"/>
    <col customWidth="1" hidden="1" min="50" max="50" width="6.38"/>
    <col customWidth="1" hidden="1" min="51" max="51" width="9.5"/>
    <col customWidth="1" hidden="1" min="52" max="52" width="6.38"/>
    <col customWidth="1" hidden="1" min="53" max="53" width="9.5"/>
    <col customWidth="1" hidden="1" min="54" max="54" width="6.38"/>
    <col customWidth="1" min="55" max="55" width="9.5"/>
    <col customWidth="1" min="56" max="56" width="6.38"/>
    <col customWidth="1" min="57" max="57" width="9.5"/>
    <col customWidth="1" min="58" max="58" width="6.38"/>
    <col customWidth="1" min="59" max="59" width="9.5"/>
    <col customWidth="1" min="60" max="60" width="6.38"/>
    <col customWidth="1" min="61" max="61" width="9.5"/>
    <col customWidth="1" min="62" max="62" width="6.38"/>
    <col customWidth="1" min="63" max="63" width="9.5"/>
    <col customWidth="1" min="64" max="64" width="6.38"/>
    <col customWidth="1" min="65" max="65" width="9.5"/>
    <col customWidth="1" min="66" max="66" width="6.38"/>
    <col customWidth="1" min="67" max="67" width="9.5"/>
    <col customWidth="1" min="68" max="68" width="6.38"/>
  </cols>
  <sheetData>
    <row r="1">
      <c r="A1" s="174" t="s">
        <v>4647</v>
      </c>
      <c r="B1" s="161"/>
      <c r="C1" s="162"/>
      <c r="D1" s="175"/>
      <c r="E1" s="176">
        <v>44669.0</v>
      </c>
      <c r="F1" s="162"/>
      <c r="G1" s="176">
        <v>44676.0</v>
      </c>
      <c r="H1" s="162"/>
      <c r="I1" s="176">
        <v>44683.0</v>
      </c>
      <c r="J1" s="162"/>
      <c r="K1" s="176">
        <v>44690.0</v>
      </c>
      <c r="L1" s="162"/>
      <c r="M1" s="176">
        <v>44697.0</v>
      </c>
      <c r="N1" s="162"/>
      <c r="O1" s="176">
        <v>44704.0</v>
      </c>
      <c r="P1" s="162"/>
      <c r="Q1" s="176">
        <v>44711.0</v>
      </c>
      <c r="R1" s="162"/>
      <c r="S1" s="177">
        <v>44718.0</v>
      </c>
      <c r="T1" s="162"/>
      <c r="U1" s="177">
        <v>44725.0</v>
      </c>
      <c r="V1" s="162"/>
      <c r="W1" s="177">
        <v>44732.0</v>
      </c>
      <c r="X1" s="162"/>
      <c r="Y1" s="177">
        <v>44739.0</v>
      </c>
      <c r="Z1" s="162"/>
      <c r="AA1" s="177">
        <v>44746.0</v>
      </c>
      <c r="AB1" s="162"/>
      <c r="AC1" s="177">
        <v>44753.0</v>
      </c>
      <c r="AD1" s="162"/>
      <c r="AE1" s="177">
        <v>44760.0</v>
      </c>
      <c r="AF1" s="162"/>
      <c r="AG1" s="177">
        <v>44767.0</v>
      </c>
      <c r="AH1" s="162"/>
      <c r="AI1" s="177">
        <v>44771.0</v>
      </c>
      <c r="AJ1" s="162"/>
      <c r="AK1" s="177">
        <v>44778.0</v>
      </c>
      <c r="AL1" s="162"/>
      <c r="AM1" s="177">
        <v>44785.0</v>
      </c>
      <c r="AN1" s="162"/>
      <c r="AO1" s="177">
        <v>44792.0</v>
      </c>
      <c r="AP1" s="162"/>
      <c r="AQ1" s="177">
        <v>44799.0</v>
      </c>
      <c r="AR1" s="162"/>
      <c r="AS1" s="177">
        <v>44806.0</v>
      </c>
      <c r="AT1" s="162"/>
      <c r="AU1" s="177">
        <v>44813.0</v>
      </c>
      <c r="AV1" s="162"/>
      <c r="AW1" s="177">
        <v>44820.0</v>
      </c>
      <c r="AX1" s="162"/>
      <c r="AY1" s="177">
        <v>44827.0</v>
      </c>
      <c r="AZ1" s="162"/>
      <c r="BA1" s="177">
        <v>44834.0</v>
      </c>
      <c r="BB1" s="162"/>
      <c r="BC1" s="177">
        <v>44841.0</v>
      </c>
      <c r="BD1" s="162"/>
      <c r="BE1" s="177">
        <v>44848.0</v>
      </c>
      <c r="BF1" s="162"/>
      <c r="BG1" s="177">
        <v>44855.0</v>
      </c>
      <c r="BH1" s="162"/>
      <c r="BI1" s="177">
        <v>44862.0</v>
      </c>
      <c r="BJ1" s="162"/>
      <c r="BK1" s="177">
        <v>44911.0</v>
      </c>
      <c r="BL1" s="162"/>
      <c r="BM1" s="177">
        <v>44918.0</v>
      </c>
      <c r="BN1" s="162"/>
      <c r="BO1" s="177">
        <v>44925.0</v>
      </c>
      <c r="BP1" s="162"/>
    </row>
    <row r="2">
      <c r="A2" s="178" t="s">
        <v>4627</v>
      </c>
      <c r="B2" s="179">
        <f t="shared" ref="B2:B8" si="1">B11+B20+B29+B38</f>
        <v>629</v>
      </c>
      <c r="C2" s="180">
        <f>B2/B8</f>
        <v>1</v>
      </c>
      <c r="D2" s="175"/>
      <c r="E2" s="181">
        <v>18.0</v>
      </c>
      <c r="F2" s="182">
        <f>E2/E8</f>
        <v>0.02861685215</v>
      </c>
      <c r="G2" s="181">
        <v>45.0</v>
      </c>
      <c r="H2" s="182">
        <f>G2/G8</f>
        <v>0.07154213037</v>
      </c>
      <c r="I2" s="181">
        <v>97.0</v>
      </c>
      <c r="J2" s="182">
        <f>I2/I8</f>
        <v>0.1542130366</v>
      </c>
      <c r="K2" s="181">
        <v>99.0</v>
      </c>
      <c r="L2" s="182">
        <f>K2/K8</f>
        <v>0.1573926868</v>
      </c>
      <c r="M2" s="181">
        <v>121.0</v>
      </c>
      <c r="N2" s="182">
        <f>M2/M8</f>
        <v>0.1923688394</v>
      </c>
      <c r="O2" s="181">
        <v>320.0</v>
      </c>
      <c r="P2" s="182">
        <f>O2/O8</f>
        <v>0.5087440382</v>
      </c>
      <c r="Q2" s="181">
        <v>402.0</v>
      </c>
      <c r="R2" s="182">
        <f>Q2/Q8</f>
        <v>0.6391096979</v>
      </c>
      <c r="S2" s="181">
        <v>402.0</v>
      </c>
      <c r="T2" s="182">
        <f>S2/S8</f>
        <v>0.6391096979</v>
      </c>
      <c r="U2" s="181">
        <v>402.0</v>
      </c>
      <c r="V2" s="182">
        <f>U2/U8</f>
        <v>0.6391096979</v>
      </c>
      <c r="W2" s="181">
        <v>402.0</v>
      </c>
      <c r="X2" s="182">
        <f>W2/W8</f>
        <v>0.6391096979</v>
      </c>
      <c r="Y2" s="181">
        <v>471.0</v>
      </c>
      <c r="Z2" s="182">
        <f>Y2/Y8</f>
        <v>0.7488076312</v>
      </c>
      <c r="AA2" s="181">
        <v>473.0</v>
      </c>
      <c r="AB2" s="182">
        <f>AA2/AA8</f>
        <v>0.7519872814</v>
      </c>
      <c r="AC2" s="181">
        <v>484.0</v>
      </c>
      <c r="AD2" s="182">
        <f>AC2/AC8</f>
        <v>0.7694753577</v>
      </c>
      <c r="AE2" s="181">
        <v>511.0</v>
      </c>
      <c r="AF2" s="182">
        <f>AE2/AE8</f>
        <v>0.8124006359</v>
      </c>
      <c r="AG2" s="181">
        <v>548.0</v>
      </c>
      <c r="AH2" s="182">
        <f>AG2/AG8</f>
        <v>0.8712241653</v>
      </c>
      <c r="AI2" s="181">
        <v>638.0</v>
      </c>
      <c r="AJ2" s="182">
        <f>AI2/AI8</f>
        <v>1.014308426</v>
      </c>
      <c r="AK2" s="181">
        <v>668.0</v>
      </c>
      <c r="AL2" s="182">
        <f>AK2/AK8</f>
        <v>1.06200318</v>
      </c>
      <c r="AM2" s="181">
        <v>673.0</v>
      </c>
      <c r="AN2" s="182">
        <f>AM2/AM8</f>
        <v>1.069952305</v>
      </c>
      <c r="AO2" s="181">
        <v>737.0</v>
      </c>
      <c r="AP2" s="182">
        <f>AO2/AO8</f>
        <v>1.171701113</v>
      </c>
      <c r="AQ2" s="181">
        <v>743.0</v>
      </c>
      <c r="AR2" s="182">
        <f>AQ2/AQ8</f>
        <v>1.181240064</v>
      </c>
      <c r="AS2" s="181">
        <v>767.0</v>
      </c>
      <c r="AT2" s="182">
        <f>AS2/AS8</f>
        <v>1.219395866</v>
      </c>
      <c r="AU2" s="181">
        <v>786.0</v>
      </c>
      <c r="AV2" s="182">
        <f>AU2/AU8</f>
        <v>1.249602544</v>
      </c>
      <c r="AW2" s="181">
        <v>786.0</v>
      </c>
      <c r="AX2" s="182">
        <f>AW2/AW8</f>
        <v>1.249602544</v>
      </c>
      <c r="AY2" s="181">
        <v>811.0</v>
      </c>
      <c r="AZ2" s="182">
        <f>AY2/AY8</f>
        <v>1.289348172</v>
      </c>
      <c r="BA2" s="181">
        <v>811.0</v>
      </c>
      <c r="BB2" s="182">
        <f>BA2/BA8</f>
        <v>1.289348172</v>
      </c>
      <c r="BC2" s="181">
        <v>811.0</v>
      </c>
      <c r="BD2" s="182">
        <f>BC2/BC8</f>
        <v>1.289348172</v>
      </c>
      <c r="BE2" s="181">
        <v>811.0</v>
      </c>
      <c r="BF2" s="182">
        <f>BE2/BE8</f>
        <v>1.289348172</v>
      </c>
      <c r="BG2" s="181">
        <v>811.0</v>
      </c>
      <c r="BH2" s="182">
        <f>BG2/BG8</f>
        <v>1.289348172</v>
      </c>
      <c r="BI2" s="181">
        <v>811.0</v>
      </c>
      <c r="BJ2" s="182">
        <f>BI2/BI8</f>
        <v>1.289348172</v>
      </c>
      <c r="BK2" s="181">
        <v>847.0</v>
      </c>
      <c r="BL2" s="182">
        <f>BK2/BK8</f>
        <v>1.346581876</v>
      </c>
      <c r="BM2" s="181"/>
      <c r="BN2" s="182">
        <f>BM2/BM8</f>
        <v>0</v>
      </c>
      <c r="BO2" s="181"/>
      <c r="BP2" s="182">
        <f>BO2/BO8</f>
        <v>0</v>
      </c>
    </row>
    <row r="3">
      <c r="A3" s="183" t="s">
        <v>4630</v>
      </c>
      <c r="B3" s="179">
        <f t="shared" si="1"/>
        <v>629</v>
      </c>
      <c r="C3" s="180">
        <f>B3/B8</f>
        <v>1</v>
      </c>
      <c r="D3" s="175"/>
      <c r="E3" s="181">
        <v>0.0</v>
      </c>
      <c r="F3" s="182">
        <f>E3/E8</f>
        <v>0</v>
      </c>
      <c r="G3" s="181">
        <v>0.0</v>
      </c>
      <c r="H3" s="182">
        <f>G3/G8</f>
        <v>0</v>
      </c>
      <c r="I3" s="181">
        <v>0.0</v>
      </c>
      <c r="J3" s="182">
        <f>I3/I8</f>
        <v>0</v>
      </c>
      <c r="K3" s="181">
        <v>14.0</v>
      </c>
      <c r="L3" s="182">
        <f>K3/K8</f>
        <v>0.02225755167</v>
      </c>
      <c r="M3" s="181">
        <v>121.0</v>
      </c>
      <c r="N3" s="182">
        <f>M3/M8</f>
        <v>0.1923688394</v>
      </c>
      <c r="O3" s="181">
        <v>273.0</v>
      </c>
      <c r="P3" s="182">
        <f>O3/O8</f>
        <v>0.4340222576</v>
      </c>
      <c r="Q3" s="181">
        <v>381.0</v>
      </c>
      <c r="R3" s="182">
        <f>Q3/Q8</f>
        <v>0.6057233704</v>
      </c>
      <c r="S3" s="181">
        <v>381.0</v>
      </c>
      <c r="T3" s="182">
        <f>S3/S8</f>
        <v>0.6057233704</v>
      </c>
      <c r="U3" s="181">
        <v>381.0</v>
      </c>
      <c r="V3" s="182">
        <f>U3/U8</f>
        <v>0.6057233704</v>
      </c>
      <c r="W3" s="181">
        <v>381.0</v>
      </c>
      <c r="X3" s="182">
        <f>W3/W8</f>
        <v>0.6057233704</v>
      </c>
      <c r="Y3" s="181">
        <v>370.0</v>
      </c>
      <c r="Z3" s="182">
        <f>Y3/Y8</f>
        <v>0.5882352941</v>
      </c>
      <c r="AA3" s="181">
        <v>364.0</v>
      </c>
      <c r="AB3" s="182">
        <f>AA3/AA8</f>
        <v>0.5786963434</v>
      </c>
      <c r="AC3" s="181">
        <v>484.0</v>
      </c>
      <c r="AD3" s="182">
        <f>AC3/AC8</f>
        <v>0.7694753577</v>
      </c>
      <c r="AE3" s="181">
        <v>487.0</v>
      </c>
      <c r="AF3" s="182">
        <f>AE3/AE8</f>
        <v>0.7742448331</v>
      </c>
      <c r="AG3" s="181">
        <v>498.0</v>
      </c>
      <c r="AH3" s="182">
        <f>AG3/AG8</f>
        <v>0.7917329094</v>
      </c>
      <c r="AI3" s="181">
        <v>498.0</v>
      </c>
      <c r="AJ3" s="182">
        <f>AI3/AI8</f>
        <v>0.7917329094</v>
      </c>
      <c r="AK3" s="181">
        <v>667.0</v>
      </c>
      <c r="AL3" s="182">
        <f>AK3/AK8</f>
        <v>1.060413355</v>
      </c>
      <c r="AM3" s="181">
        <v>669.0</v>
      </c>
      <c r="AN3" s="182">
        <f>AM3/AM8</f>
        <v>1.063593005</v>
      </c>
      <c r="AO3" s="181">
        <v>668.0</v>
      </c>
      <c r="AP3" s="182">
        <f>AO3/AO8</f>
        <v>1.06200318</v>
      </c>
      <c r="AQ3" s="181">
        <v>725.0</v>
      </c>
      <c r="AR3" s="182">
        <f>AQ3/AQ8</f>
        <v>1.152623211</v>
      </c>
      <c r="AS3" s="181">
        <v>750.0</v>
      </c>
      <c r="AT3" s="182">
        <f>AS3/AS8</f>
        <v>1.192368839</v>
      </c>
      <c r="AU3" s="181">
        <v>773.0</v>
      </c>
      <c r="AV3" s="182">
        <f>AU3/AU8</f>
        <v>1.228934817</v>
      </c>
      <c r="AW3" s="181">
        <v>773.0</v>
      </c>
      <c r="AX3" s="182">
        <f>AW3/AW8</f>
        <v>1.228934817</v>
      </c>
      <c r="AY3" s="181">
        <v>798.0</v>
      </c>
      <c r="AZ3" s="182">
        <f>AY3/AY8</f>
        <v>1.268680445</v>
      </c>
      <c r="BA3" s="181">
        <v>800.0</v>
      </c>
      <c r="BB3" s="182">
        <f>BA3/BA8</f>
        <v>1.271860095</v>
      </c>
      <c r="BC3" s="181">
        <v>807.0</v>
      </c>
      <c r="BD3" s="182">
        <f>BC3/BC8</f>
        <v>1.282988871</v>
      </c>
      <c r="BE3" s="181">
        <v>807.0</v>
      </c>
      <c r="BF3" s="182">
        <f>BE3/BE8</f>
        <v>1.282988871</v>
      </c>
      <c r="BG3" s="181">
        <v>807.0</v>
      </c>
      <c r="BH3" s="182">
        <f>BG3/BG8</f>
        <v>1.282988871</v>
      </c>
      <c r="BI3" s="181">
        <v>807.0</v>
      </c>
      <c r="BJ3" s="182">
        <f>BI3/BI8</f>
        <v>1.282988871</v>
      </c>
      <c r="BK3" s="181">
        <v>847.0</v>
      </c>
      <c r="BL3" s="182">
        <f>BK3/BK8</f>
        <v>1.346581876</v>
      </c>
      <c r="BM3" s="181"/>
      <c r="BN3" s="182">
        <f>BM3/BM8</f>
        <v>0</v>
      </c>
      <c r="BO3" s="181"/>
      <c r="BP3" s="182">
        <f>BO3/BO8</f>
        <v>0</v>
      </c>
    </row>
    <row r="4">
      <c r="A4" s="178" t="s">
        <v>4632</v>
      </c>
      <c r="B4" s="179">
        <f t="shared" si="1"/>
        <v>629</v>
      </c>
      <c r="C4" s="180">
        <f>B4/B8</f>
        <v>1</v>
      </c>
      <c r="D4" s="175"/>
      <c r="E4" s="181">
        <v>0.0</v>
      </c>
      <c r="F4" s="184">
        <f>E4/E8</f>
        <v>0</v>
      </c>
      <c r="G4" s="181">
        <v>0.0</v>
      </c>
      <c r="H4" s="182">
        <f>G4/G8</f>
        <v>0</v>
      </c>
      <c r="I4" s="181">
        <v>0.0</v>
      </c>
      <c r="J4" s="182">
        <f>I4/I8</f>
        <v>0</v>
      </c>
      <c r="K4" s="181">
        <v>0.0</v>
      </c>
      <c r="L4" s="182">
        <f>K4/K8</f>
        <v>0</v>
      </c>
      <c r="M4" s="181">
        <v>73.0</v>
      </c>
      <c r="N4" s="182">
        <f>M4/M8</f>
        <v>0.1160572337</v>
      </c>
      <c r="O4" s="181">
        <v>213.0</v>
      </c>
      <c r="P4" s="182">
        <f>O4/O8</f>
        <v>0.3386327504</v>
      </c>
      <c r="Q4" s="181">
        <v>294.0</v>
      </c>
      <c r="R4" s="182">
        <f>Q4/Q8</f>
        <v>0.4674085851</v>
      </c>
      <c r="S4" s="181">
        <v>307.0</v>
      </c>
      <c r="T4" s="182">
        <f>S4/S8</f>
        <v>0.4880763116</v>
      </c>
      <c r="U4" s="181">
        <v>350.0</v>
      </c>
      <c r="V4" s="182">
        <f>U4/U8</f>
        <v>0.5564387917</v>
      </c>
      <c r="W4" s="181">
        <v>356.0</v>
      </c>
      <c r="X4" s="182">
        <f>W4/W8</f>
        <v>0.5659777424</v>
      </c>
      <c r="Y4" s="181">
        <v>346.0</v>
      </c>
      <c r="Z4" s="182">
        <f>Y4/Y8</f>
        <v>0.5500794913</v>
      </c>
      <c r="AA4" s="181">
        <v>339.0</v>
      </c>
      <c r="AB4" s="182">
        <f>AA4/AA8</f>
        <v>0.5389507154</v>
      </c>
      <c r="AC4" s="181">
        <v>354.0</v>
      </c>
      <c r="AD4" s="182">
        <f>AC4/AC8</f>
        <v>0.5627980922</v>
      </c>
      <c r="AE4" s="181">
        <v>438.0</v>
      </c>
      <c r="AF4" s="182">
        <f>AE4/AE8</f>
        <v>0.6963434022</v>
      </c>
      <c r="AG4" s="181">
        <v>452.0</v>
      </c>
      <c r="AH4" s="182">
        <f>AG4/AG8</f>
        <v>0.7186009539</v>
      </c>
      <c r="AI4" s="181">
        <v>478.0</v>
      </c>
      <c r="AJ4" s="182">
        <f>AI4/AI8</f>
        <v>0.759936407</v>
      </c>
      <c r="AK4" s="181">
        <v>499.0</v>
      </c>
      <c r="AL4" s="182">
        <f>AK4/AK8</f>
        <v>0.7933227345</v>
      </c>
      <c r="AM4" s="181">
        <v>534.0</v>
      </c>
      <c r="AN4" s="182">
        <f>AM4/AM8</f>
        <v>0.8489666137</v>
      </c>
      <c r="AO4" s="181">
        <v>626.0</v>
      </c>
      <c r="AP4" s="182">
        <f>AO4/AO8</f>
        <v>0.9952305246</v>
      </c>
      <c r="AQ4" s="181">
        <v>706.0</v>
      </c>
      <c r="AR4" s="182">
        <f>AQ4/AQ8</f>
        <v>1.122416534</v>
      </c>
      <c r="AS4" s="181">
        <v>731.0</v>
      </c>
      <c r="AT4" s="182">
        <f>AS4/AS8</f>
        <v>1.162162162</v>
      </c>
      <c r="AU4" s="181">
        <v>745.0</v>
      </c>
      <c r="AV4" s="182">
        <f>AU4/AU8</f>
        <v>1.184419714</v>
      </c>
      <c r="AW4" s="181">
        <v>745.0</v>
      </c>
      <c r="AX4" s="182">
        <f>AW4/AW8</f>
        <v>1.184419714</v>
      </c>
      <c r="AY4" s="181">
        <v>767.0</v>
      </c>
      <c r="AZ4" s="182">
        <f>AY4/AY8</f>
        <v>1.219395866</v>
      </c>
      <c r="BA4" s="181">
        <v>780.0</v>
      </c>
      <c r="BB4" s="182">
        <f>BA4/BA8</f>
        <v>1.240063593</v>
      </c>
      <c r="BC4" s="181">
        <v>797.0</v>
      </c>
      <c r="BD4" s="182">
        <f>BC4/BC8</f>
        <v>1.26709062</v>
      </c>
      <c r="BE4" s="181">
        <v>797.0</v>
      </c>
      <c r="BF4" s="182">
        <f>BE4/BE8</f>
        <v>1.26709062</v>
      </c>
      <c r="BG4" s="181">
        <v>807.0</v>
      </c>
      <c r="BH4" s="182">
        <f>BG4/BG8</f>
        <v>1.282988871</v>
      </c>
      <c r="BI4" s="181">
        <v>807.0</v>
      </c>
      <c r="BJ4" s="182">
        <f>BI4/BI8</f>
        <v>1.282988871</v>
      </c>
      <c r="BK4" s="181">
        <v>847.0</v>
      </c>
      <c r="BL4" s="182">
        <f>BK4/BK8</f>
        <v>1.346581876</v>
      </c>
      <c r="BM4" s="181"/>
      <c r="BN4" s="182">
        <f>BM4/BM8</f>
        <v>0</v>
      </c>
      <c r="BO4" s="181"/>
      <c r="BP4" s="182">
        <f>BO4/BO8</f>
        <v>0</v>
      </c>
    </row>
    <row r="5">
      <c r="A5" s="178" t="s">
        <v>4634</v>
      </c>
      <c r="B5" s="179">
        <f t="shared" si="1"/>
        <v>629</v>
      </c>
      <c r="C5" s="180">
        <f>B5/B8</f>
        <v>1</v>
      </c>
      <c r="D5" s="175"/>
      <c r="E5" s="181">
        <v>0.0</v>
      </c>
      <c r="F5" s="184">
        <f>E5/E8</f>
        <v>0</v>
      </c>
      <c r="G5" s="181">
        <v>0.0</v>
      </c>
      <c r="H5" s="182">
        <f>G5/G8</f>
        <v>0</v>
      </c>
      <c r="I5" s="181">
        <v>0.0</v>
      </c>
      <c r="J5" s="182">
        <f>I5/I8</f>
        <v>0</v>
      </c>
      <c r="K5" s="181">
        <v>0.0</v>
      </c>
      <c r="L5" s="182">
        <f>K5/K8</f>
        <v>0</v>
      </c>
      <c r="M5" s="181">
        <v>58.0</v>
      </c>
      <c r="N5" s="182">
        <f>M5/M8</f>
        <v>0.09220985692</v>
      </c>
      <c r="O5" s="181">
        <v>181.0</v>
      </c>
      <c r="P5" s="182">
        <f>O5/O8</f>
        <v>0.2877583466</v>
      </c>
      <c r="Q5" s="181">
        <v>282.0</v>
      </c>
      <c r="R5" s="182">
        <f>Q5/Q8</f>
        <v>0.4483306836</v>
      </c>
      <c r="S5" s="181">
        <v>295.0</v>
      </c>
      <c r="T5" s="182">
        <f>S5/S8</f>
        <v>0.4689984102</v>
      </c>
      <c r="U5" s="181">
        <v>336.0</v>
      </c>
      <c r="V5" s="182">
        <f>U5/U8</f>
        <v>0.5341812401</v>
      </c>
      <c r="W5" s="181">
        <v>339.0</v>
      </c>
      <c r="X5" s="182">
        <f>W5/W8</f>
        <v>0.5389507154</v>
      </c>
      <c r="Y5" s="181">
        <v>313.0</v>
      </c>
      <c r="Z5" s="182">
        <f>Y5/Y8</f>
        <v>0.4976152623</v>
      </c>
      <c r="AA5" s="181">
        <v>239.0</v>
      </c>
      <c r="AB5" s="182">
        <f>AA5/AA8</f>
        <v>0.3799682035</v>
      </c>
      <c r="AC5" s="181">
        <v>256.0</v>
      </c>
      <c r="AD5" s="182">
        <f>AC5/AC8</f>
        <v>0.4069952305</v>
      </c>
      <c r="AE5" s="181">
        <v>371.0</v>
      </c>
      <c r="AF5" s="182">
        <f>AE5/AE8</f>
        <v>0.5898251192</v>
      </c>
      <c r="AG5" s="181">
        <v>421.0</v>
      </c>
      <c r="AH5" s="182">
        <f>AG5/AG8</f>
        <v>0.6693163752</v>
      </c>
      <c r="AI5" s="181">
        <v>462.0</v>
      </c>
      <c r="AJ5" s="182">
        <f>AI5/AI8</f>
        <v>0.7344992051</v>
      </c>
      <c r="AK5" s="181">
        <v>486.0</v>
      </c>
      <c r="AL5" s="182">
        <f>AK5/AK8</f>
        <v>0.7726550079</v>
      </c>
      <c r="AM5" s="181">
        <v>518.0</v>
      </c>
      <c r="AN5" s="182">
        <f>AM5/AM8</f>
        <v>0.8235294118</v>
      </c>
      <c r="AO5" s="181">
        <v>596.0</v>
      </c>
      <c r="AP5" s="182">
        <f>AO5/AO8</f>
        <v>0.9475357711</v>
      </c>
      <c r="AQ5" s="181">
        <v>648.0</v>
      </c>
      <c r="AR5" s="182">
        <f>AQ5/AQ8</f>
        <v>1.030206677</v>
      </c>
      <c r="AS5" s="181">
        <v>666.0</v>
      </c>
      <c r="AT5" s="182">
        <f>AS5/AS8</f>
        <v>1.058823529</v>
      </c>
      <c r="AU5" s="181">
        <v>682.0</v>
      </c>
      <c r="AV5" s="182">
        <f>AU5/AU8</f>
        <v>1.084260731</v>
      </c>
      <c r="AW5" s="181">
        <v>682.0</v>
      </c>
      <c r="AX5" s="182">
        <f>AW5/AW8</f>
        <v>1.084260731</v>
      </c>
      <c r="AY5" s="181">
        <v>704.0</v>
      </c>
      <c r="AZ5" s="182">
        <f>AY5/AY8</f>
        <v>1.119236884</v>
      </c>
      <c r="BA5" s="181">
        <v>719.0</v>
      </c>
      <c r="BB5" s="182">
        <f>BA5/BA8</f>
        <v>1.143084261</v>
      </c>
      <c r="BC5" s="181">
        <v>777.0</v>
      </c>
      <c r="BD5" s="182">
        <f>BC5/BC8</f>
        <v>1.235294118</v>
      </c>
      <c r="BE5" s="181">
        <v>780.0</v>
      </c>
      <c r="BF5" s="182">
        <f>BE5/BE8</f>
        <v>1.240063593</v>
      </c>
      <c r="BG5" s="181">
        <v>801.0</v>
      </c>
      <c r="BH5" s="182">
        <f>BG5/BG8</f>
        <v>1.273449921</v>
      </c>
      <c r="BI5" s="181">
        <v>801.0</v>
      </c>
      <c r="BJ5" s="182">
        <f>BI5/BI8</f>
        <v>1.273449921</v>
      </c>
      <c r="BK5" s="181">
        <v>835.0</v>
      </c>
      <c r="BL5" s="182">
        <f>BK5/BK8</f>
        <v>1.327503975</v>
      </c>
      <c r="BM5" s="181"/>
      <c r="BN5" s="182">
        <f>BM5/BM8</f>
        <v>0</v>
      </c>
      <c r="BO5" s="181"/>
      <c r="BP5" s="182">
        <f>BO5/BO8</f>
        <v>0</v>
      </c>
    </row>
    <row r="6">
      <c r="A6" s="178" t="s">
        <v>36</v>
      </c>
      <c r="B6" s="179">
        <f t="shared" si="1"/>
        <v>629</v>
      </c>
      <c r="C6" s="180">
        <f>B6/B8</f>
        <v>1</v>
      </c>
      <c r="D6" s="175"/>
      <c r="E6" s="181">
        <v>0.0</v>
      </c>
      <c r="F6" s="182">
        <f>E6/E8</f>
        <v>0</v>
      </c>
      <c r="G6" s="181">
        <v>0.0</v>
      </c>
      <c r="H6" s="182">
        <f>G6/G8</f>
        <v>0</v>
      </c>
      <c r="I6" s="181">
        <v>0.0</v>
      </c>
      <c r="J6" s="182">
        <f>I6/I8</f>
        <v>0</v>
      </c>
      <c r="K6" s="181">
        <v>0.0</v>
      </c>
      <c r="L6" s="182">
        <f>K6/K8</f>
        <v>0</v>
      </c>
      <c r="M6" s="181">
        <v>31.0</v>
      </c>
      <c r="N6" s="182">
        <f>M6/M8</f>
        <v>0.0492845787</v>
      </c>
      <c r="O6" s="181">
        <v>66.0</v>
      </c>
      <c r="P6" s="182">
        <f>O6/O8</f>
        <v>0.1049284579</v>
      </c>
      <c r="Q6" s="181">
        <v>155.0</v>
      </c>
      <c r="R6" s="182">
        <f>Q6/Q8</f>
        <v>0.2464228935</v>
      </c>
      <c r="S6" s="181">
        <v>155.0</v>
      </c>
      <c r="T6" s="182">
        <f>S6/S8</f>
        <v>0.2464228935</v>
      </c>
      <c r="U6" s="181">
        <v>198.0</v>
      </c>
      <c r="V6" s="182">
        <f>U6/U8</f>
        <v>0.3147853736</v>
      </c>
      <c r="W6" s="181">
        <v>237.0</v>
      </c>
      <c r="X6" s="182">
        <f>W6/W8</f>
        <v>0.3767885533</v>
      </c>
      <c r="Y6" s="181">
        <v>214.0</v>
      </c>
      <c r="Z6" s="182">
        <f>Y6/Y8</f>
        <v>0.3402225755</v>
      </c>
      <c r="AA6" s="181">
        <v>167.0</v>
      </c>
      <c r="AB6" s="182">
        <f>AA6/AA8</f>
        <v>0.2655007949</v>
      </c>
      <c r="AC6" s="181">
        <v>147.0</v>
      </c>
      <c r="AD6" s="182">
        <f>AC6/AC8</f>
        <v>0.2337042925</v>
      </c>
      <c r="AE6" s="181">
        <v>129.0</v>
      </c>
      <c r="AF6" s="182">
        <f>AE6/AE8</f>
        <v>0.2050874404</v>
      </c>
      <c r="AG6" s="181">
        <v>143.0</v>
      </c>
      <c r="AH6" s="182">
        <f>AG6/AG8</f>
        <v>0.2273449921</v>
      </c>
      <c r="AI6" s="181">
        <v>143.0</v>
      </c>
      <c r="AJ6" s="182">
        <f>AI6/AI8</f>
        <v>0.2273449921</v>
      </c>
      <c r="AK6" s="181">
        <v>143.0</v>
      </c>
      <c r="AL6" s="182">
        <f>AK6/AK8</f>
        <v>0.2273449921</v>
      </c>
      <c r="AM6" s="181">
        <v>188.0</v>
      </c>
      <c r="AN6" s="182">
        <f>AM6/AM8</f>
        <v>0.2988871224</v>
      </c>
      <c r="AO6" s="181">
        <v>270.0</v>
      </c>
      <c r="AP6" s="182">
        <f>AO6/AO8</f>
        <v>0.4292527822</v>
      </c>
      <c r="AQ6" s="181">
        <v>412.0</v>
      </c>
      <c r="AR6" s="182">
        <f>AQ6/AQ8</f>
        <v>0.6550079491</v>
      </c>
      <c r="AS6" s="181">
        <v>502.0</v>
      </c>
      <c r="AT6" s="182">
        <f>AS6/AS8</f>
        <v>0.7980922099</v>
      </c>
      <c r="AU6" s="181">
        <v>536.0</v>
      </c>
      <c r="AV6" s="182">
        <f>AU6/AU8</f>
        <v>0.8521462639</v>
      </c>
      <c r="AW6" s="181">
        <v>536.0</v>
      </c>
      <c r="AX6" s="182">
        <f>AW6/AW8</f>
        <v>0.8521462639</v>
      </c>
      <c r="AY6" s="181">
        <v>541.0</v>
      </c>
      <c r="AZ6" s="182">
        <f>AY6/AY8</f>
        <v>0.8600953895</v>
      </c>
      <c r="BA6" s="181">
        <v>565.0</v>
      </c>
      <c r="BB6" s="182">
        <f>BA6/BA8</f>
        <v>0.8982511924</v>
      </c>
      <c r="BC6" s="181">
        <v>610.0</v>
      </c>
      <c r="BD6" s="182">
        <f>BC6/BC8</f>
        <v>0.9697933227</v>
      </c>
      <c r="BE6" s="181">
        <v>610.0</v>
      </c>
      <c r="BF6" s="182">
        <f>BE6/BE8</f>
        <v>0.9697933227</v>
      </c>
      <c r="BG6" s="181">
        <v>639.0</v>
      </c>
      <c r="BH6" s="182">
        <f>BG6/BG8</f>
        <v>1.015898251</v>
      </c>
      <c r="BI6" s="181">
        <v>644.0</v>
      </c>
      <c r="BJ6" s="182">
        <f>BI6/BI8</f>
        <v>1.023847377</v>
      </c>
      <c r="BK6" s="181">
        <v>626.0</v>
      </c>
      <c r="BL6" s="182">
        <f>BK6/BK8</f>
        <v>0.9952305246</v>
      </c>
      <c r="BM6" s="181"/>
      <c r="BN6" s="182">
        <f>BM6/BM8</f>
        <v>0</v>
      </c>
      <c r="BO6" s="181"/>
      <c r="BP6" s="182">
        <f>BO6/BO8</f>
        <v>0</v>
      </c>
    </row>
    <row r="7">
      <c r="A7" s="183" t="s">
        <v>4648</v>
      </c>
      <c r="B7" s="179">
        <f t="shared" si="1"/>
        <v>0</v>
      </c>
      <c r="C7" s="180">
        <f>B7/B8</f>
        <v>0</v>
      </c>
      <c r="D7" s="175"/>
      <c r="E7" s="181">
        <v>0.0</v>
      </c>
      <c r="F7" s="182">
        <f>E7/E8</f>
        <v>0</v>
      </c>
      <c r="G7" s="181">
        <v>0.0</v>
      </c>
      <c r="H7" s="182">
        <f>G7/G8</f>
        <v>0</v>
      </c>
      <c r="I7" s="181">
        <v>0.0</v>
      </c>
      <c r="J7" s="182">
        <f>I7/I8</f>
        <v>0</v>
      </c>
      <c r="K7" s="181">
        <v>0.0</v>
      </c>
      <c r="L7" s="182">
        <f>K7/K8</f>
        <v>0</v>
      </c>
      <c r="M7" s="181">
        <v>6.0</v>
      </c>
      <c r="N7" s="182">
        <f>M7/M8</f>
        <v>0.009538950715</v>
      </c>
      <c r="O7" s="181">
        <v>5.0</v>
      </c>
      <c r="P7" s="182">
        <f>O7/O8</f>
        <v>0.007949125596</v>
      </c>
      <c r="Q7" s="181">
        <v>15.0</v>
      </c>
      <c r="R7" s="182">
        <f>Q7/Q8</f>
        <v>0.02384737679</v>
      </c>
      <c r="S7" s="181">
        <v>15.0</v>
      </c>
      <c r="T7" s="182">
        <f>S7/S8</f>
        <v>0.02384737679</v>
      </c>
      <c r="U7" s="181">
        <v>15.0</v>
      </c>
      <c r="V7" s="182">
        <f>U7/U8</f>
        <v>0.02384737679</v>
      </c>
      <c r="W7" s="181">
        <v>15.0</v>
      </c>
      <c r="X7" s="182">
        <f>W7/W8</f>
        <v>0.02384737679</v>
      </c>
      <c r="Y7" s="181">
        <v>14.0</v>
      </c>
      <c r="Z7" s="182">
        <f>Y7/Y8</f>
        <v>0.02225755167</v>
      </c>
      <c r="AA7" s="181">
        <v>10.0</v>
      </c>
      <c r="AB7" s="182">
        <f>AA7/AA8</f>
        <v>0.01589825119</v>
      </c>
      <c r="AC7" s="181">
        <v>10.0</v>
      </c>
      <c r="AD7" s="182">
        <f>AC7/AC8</f>
        <v>0.01589825119</v>
      </c>
      <c r="AE7" s="181">
        <v>10.0</v>
      </c>
      <c r="AF7" s="182">
        <f>AE7/AE8</f>
        <v>0.01589825119</v>
      </c>
      <c r="AG7" s="181">
        <v>10.0</v>
      </c>
      <c r="AH7" s="182">
        <f>AG7/AG8</f>
        <v>0.01589825119</v>
      </c>
      <c r="AI7" s="181">
        <v>10.0</v>
      </c>
      <c r="AJ7" s="182">
        <f>AI7/AI8</f>
        <v>0.01589825119</v>
      </c>
      <c r="AK7" s="181">
        <v>10.0</v>
      </c>
      <c r="AL7" s="182">
        <f>AK7/AK8</f>
        <v>0.01589825119</v>
      </c>
      <c r="AM7" s="181">
        <v>10.0</v>
      </c>
      <c r="AN7" s="182">
        <f>AM7/AM8</f>
        <v>0.01589825119</v>
      </c>
      <c r="AO7" s="181">
        <v>10.0</v>
      </c>
      <c r="AP7" s="182">
        <f>AO7/AO8</f>
        <v>0.01589825119</v>
      </c>
      <c r="AQ7" s="181">
        <v>10.0</v>
      </c>
      <c r="AR7" s="182">
        <f>AQ7/AQ8</f>
        <v>0.01589825119</v>
      </c>
      <c r="AS7" s="181">
        <v>11.0</v>
      </c>
      <c r="AT7" s="182">
        <f>AS7/AS8</f>
        <v>0.01748807631</v>
      </c>
      <c r="AU7" s="181">
        <v>18.0</v>
      </c>
      <c r="AV7" s="182">
        <f>AU7/AU8</f>
        <v>0.02861685215</v>
      </c>
      <c r="AW7" s="181">
        <v>19.0</v>
      </c>
      <c r="AX7" s="182">
        <f>AW7/AW8</f>
        <v>0.03020667727</v>
      </c>
      <c r="AY7" s="181">
        <v>17.0</v>
      </c>
      <c r="AZ7" s="182">
        <f>AY7/AY8</f>
        <v>0.02702702703</v>
      </c>
      <c r="BA7" s="181">
        <v>17.0</v>
      </c>
      <c r="BB7" s="182">
        <f>BA7/BA8</f>
        <v>0.02702702703</v>
      </c>
      <c r="BC7" s="181">
        <v>17.0</v>
      </c>
      <c r="BD7" s="182">
        <f>BC7/BC8</f>
        <v>0.02702702703</v>
      </c>
      <c r="BE7" s="181">
        <v>17.0</v>
      </c>
      <c r="BF7" s="182">
        <f>BE7/BE8</f>
        <v>0.02702702703</v>
      </c>
      <c r="BG7" s="181">
        <v>16.0</v>
      </c>
      <c r="BH7" s="182">
        <f>BG7/BG8</f>
        <v>0.02543720191</v>
      </c>
      <c r="BI7" s="181">
        <v>21.0</v>
      </c>
      <c r="BJ7" s="182">
        <f>BI7/BI8</f>
        <v>0.0333863275</v>
      </c>
      <c r="BK7" s="181">
        <v>12.0</v>
      </c>
      <c r="BL7" s="182">
        <f>BK7/BK8</f>
        <v>0.01907790143</v>
      </c>
      <c r="BM7" s="181"/>
      <c r="BN7" s="182">
        <f>BM7/BM8</f>
        <v>0</v>
      </c>
      <c r="BO7" s="181"/>
      <c r="BP7" s="182">
        <f>BO7/BO8</f>
        <v>0</v>
      </c>
    </row>
    <row r="8">
      <c r="A8" s="185" t="s">
        <v>268</v>
      </c>
      <c r="B8" s="179">
        <f t="shared" si="1"/>
        <v>629</v>
      </c>
      <c r="C8" s="186">
        <f>SUM(C2:C6)/5</f>
        <v>1</v>
      </c>
      <c r="D8" s="175"/>
      <c r="E8" s="187">
        <f>B8</f>
        <v>629</v>
      </c>
      <c r="F8" s="188">
        <f>SUM(F2:F6)/5</f>
        <v>0.005723370429</v>
      </c>
      <c r="G8" s="187">
        <f>B8</f>
        <v>629</v>
      </c>
      <c r="H8" s="188">
        <f>SUM(H2:H6)/5</f>
        <v>0.01430842607</v>
      </c>
      <c r="I8" s="187">
        <f>B8</f>
        <v>629</v>
      </c>
      <c r="J8" s="188">
        <f>SUM(J2:J6)/5</f>
        <v>0.03084260731</v>
      </c>
      <c r="K8" s="187">
        <f>B8</f>
        <v>629</v>
      </c>
      <c r="L8" s="188">
        <f>SUM(L2:L6)/5</f>
        <v>0.03593004769</v>
      </c>
      <c r="M8" s="187">
        <f>B8</f>
        <v>629</v>
      </c>
      <c r="N8" s="188">
        <f>SUM(N2:N6)/5</f>
        <v>0.1284578696</v>
      </c>
      <c r="O8" s="187">
        <f>B8</f>
        <v>629</v>
      </c>
      <c r="P8" s="188">
        <f>SUM(P2:P6)/5</f>
        <v>0.3348171701</v>
      </c>
      <c r="Q8" s="187">
        <f>B8</f>
        <v>629</v>
      </c>
      <c r="R8" s="188">
        <f>SUM(R2:R6)/5</f>
        <v>0.4813990461</v>
      </c>
      <c r="S8" s="187">
        <f>B8</f>
        <v>629</v>
      </c>
      <c r="T8" s="188">
        <f>SUM(T2:T6)/5</f>
        <v>0.4896661367</v>
      </c>
      <c r="U8" s="187">
        <f>B8</f>
        <v>629</v>
      </c>
      <c r="V8" s="188">
        <f>SUM(V2:V6)/5</f>
        <v>0.5300476948</v>
      </c>
      <c r="W8" s="187">
        <f>B8</f>
        <v>629</v>
      </c>
      <c r="X8" s="188">
        <f>SUM(X2:X6)/5</f>
        <v>0.5453100159</v>
      </c>
      <c r="Y8" s="187">
        <f>B8</f>
        <v>629</v>
      </c>
      <c r="Z8" s="188">
        <f>SUM(Z2:Z6)/5</f>
        <v>0.5449920509</v>
      </c>
      <c r="AA8" s="187">
        <f>B8</f>
        <v>629</v>
      </c>
      <c r="AB8" s="188">
        <f>SUM(AB2:AB6)/5</f>
        <v>0.5030206677</v>
      </c>
      <c r="AC8" s="187">
        <f>B8</f>
        <v>629</v>
      </c>
      <c r="AD8" s="188">
        <f>SUM(AD2:AD6)/5</f>
        <v>0.5484896661</v>
      </c>
      <c r="AE8" s="187">
        <f>B8</f>
        <v>629</v>
      </c>
      <c r="AF8" s="188">
        <f>SUM(AF2:AF6)/5</f>
        <v>0.6155802862</v>
      </c>
      <c r="AG8" s="187">
        <f>B8</f>
        <v>629</v>
      </c>
      <c r="AH8" s="188">
        <f>SUM(AH2:AH6)/5</f>
        <v>0.6556438792</v>
      </c>
      <c r="AI8" s="187">
        <f>B8</f>
        <v>629</v>
      </c>
      <c r="AJ8" s="188">
        <f>SUM(AJ2:AJ6)/5</f>
        <v>0.7055643879</v>
      </c>
      <c r="AK8" s="187">
        <f>B8</f>
        <v>629</v>
      </c>
      <c r="AL8" s="188">
        <f>SUM(AL2:AL6)/5</f>
        <v>0.7831478537</v>
      </c>
      <c r="AM8" s="187">
        <f>B8</f>
        <v>629</v>
      </c>
      <c r="AN8" s="188">
        <f>SUM(AN2:AN6)/5</f>
        <v>0.8209856916</v>
      </c>
      <c r="AO8" s="187">
        <f>B8</f>
        <v>629</v>
      </c>
      <c r="AP8" s="188">
        <f>SUM(AP2:AP6)/5</f>
        <v>0.9211446741</v>
      </c>
      <c r="AQ8" s="187">
        <f>B8</f>
        <v>629</v>
      </c>
      <c r="AR8" s="188">
        <f>SUM(AR2:AR6)/5</f>
        <v>1.028298887</v>
      </c>
      <c r="AS8" s="187">
        <f>B8</f>
        <v>629</v>
      </c>
      <c r="AT8" s="188">
        <f>SUM(AT2:AT6)/5</f>
        <v>1.086168521</v>
      </c>
      <c r="AU8" s="187">
        <f>B8</f>
        <v>629</v>
      </c>
      <c r="AV8" s="188">
        <f>SUM(AV2:AV6)/5</f>
        <v>1.119872814</v>
      </c>
      <c r="AW8" s="187">
        <f>B8</f>
        <v>629</v>
      </c>
      <c r="AX8" s="188">
        <f>SUM(AX2:AX7)/5</f>
        <v>1.125914149</v>
      </c>
      <c r="AY8" s="187">
        <f>B8</f>
        <v>629</v>
      </c>
      <c r="AZ8" s="188">
        <f>SUM(AZ2:AZ7)/5</f>
        <v>1.156756757</v>
      </c>
      <c r="BA8" s="187">
        <f>B8</f>
        <v>629</v>
      </c>
      <c r="BB8" s="188">
        <f>SUM(BB2:BB7)/5</f>
        <v>1.173926868</v>
      </c>
      <c r="BC8" s="187">
        <f>B8</f>
        <v>629</v>
      </c>
      <c r="BD8" s="188">
        <f>SUM(BD2:BD7)/5</f>
        <v>1.214308426</v>
      </c>
      <c r="BE8" s="187">
        <f>B8</f>
        <v>629</v>
      </c>
      <c r="BF8" s="188">
        <f>SUM(BF2:BF7)/5</f>
        <v>1.215262321</v>
      </c>
      <c r="BG8" s="187">
        <f>B8</f>
        <v>629</v>
      </c>
      <c r="BH8" s="188">
        <f>SUM(BH2:BH7)/5</f>
        <v>1.234022258</v>
      </c>
      <c r="BI8" s="187">
        <f>B8</f>
        <v>629</v>
      </c>
      <c r="BJ8" s="188">
        <f>SUM(BJ2:BJ7)/5</f>
        <v>1.237201908</v>
      </c>
      <c r="BK8" s="187">
        <f>B8</f>
        <v>629</v>
      </c>
      <c r="BL8" s="188">
        <f>SUM(BL2:BL7)/5</f>
        <v>1.276311606</v>
      </c>
      <c r="BM8" s="187">
        <f>B8</f>
        <v>629</v>
      </c>
      <c r="BN8" s="188">
        <f>SUM(BN2:BN7)/5</f>
        <v>0</v>
      </c>
      <c r="BO8" s="187">
        <f>B8</f>
        <v>629</v>
      </c>
      <c r="BP8" s="188">
        <f>SUM(BP2:BP7)/5</f>
        <v>0</v>
      </c>
    </row>
    <row r="9">
      <c r="A9" s="189"/>
      <c r="B9" s="189"/>
      <c r="C9" s="189"/>
      <c r="D9" s="175"/>
      <c r="E9" s="190"/>
      <c r="F9" s="190"/>
      <c r="G9" s="190"/>
      <c r="H9" s="190"/>
      <c r="I9" s="190"/>
      <c r="J9" s="190"/>
      <c r="K9" s="190"/>
      <c r="L9" s="190"/>
      <c r="M9" s="190"/>
      <c r="N9" s="190"/>
      <c r="O9" s="190"/>
      <c r="P9" s="190"/>
      <c r="Q9" s="190"/>
      <c r="R9" s="190"/>
      <c r="S9" s="190"/>
      <c r="T9" s="191"/>
      <c r="U9" s="190"/>
      <c r="V9" s="191"/>
      <c r="W9" s="190"/>
      <c r="X9" s="191"/>
      <c r="Y9" s="192"/>
      <c r="Z9" s="191"/>
      <c r="AA9" s="190"/>
      <c r="AB9" s="191"/>
      <c r="AC9" s="190"/>
      <c r="AD9" s="191"/>
      <c r="AE9" s="190"/>
      <c r="AF9" s="191"/>
      <c r="AG9" s="190"/>
      <c r="AH9" s="191"/>
      <c r="AI9" s="190"/>
      <c r="AJ9" s="191"/>
      <c r="AK9" s="190"/>
      <c r="AL9" s="191"/>
      <c r="AM9" s="190"/>
      <c r="AN9" s="191"/>
      <c r="AO9" s="190"/>
      <c r="AP9" s="191"/>
      <c r="AQ9" s="190"/>
      <c r="AR9" s="191"/>
      <c r="AS9" s="190"/>
      <c r="AT9" s="191"/>
      <c r="AU9" s="190"/>
      <c r="AV9" s="191"/>
      <c r="AW9" s="190"/>
      <c r="AX9" s="191"/>
      <c r="AY9" s="190"/>
      <c r="AZ9" s="191"/>
      <c r="BA9" s="190"/>
      <c r="BB9" s="191"/>
      <c r="BC9" s="190"/>
      <c r="BD9" s="191"/>
      <c r="BE9" s="190"/>
      <c r="BF9" s="191"/>
      <c r="BG9" s="190"/>
      <c r="BH9" s="191"/>
      <c r="BI9" s="190"/>
      <c r="BJ9" s="191"/>
      <c r="BK9" s="190"/>
      <c r="BL9" s="191"/>
      <c r="BM9" s="190"/>
      <c r="BN9" s="191"/>
      <c r="BO9" s="190"/>
      <c r="BP9" s="191"/>
    </row>
    <row r="10">
      <c r="A10" s="193" t="s">
        <v>45</v>
      </c>
      <c r="B10" s="161"/>
      <c r="C10" s="162"/>
      <c r="D10" s="175"/>
      <c r="E10" s="176">
        <v>44669.0</v>
      </c>
      <c r="F10" s="162"/>
      <c r="G10" s="176">
        <v>44676.0</v>
      </c>
      <c r="H10" s="162"/>
      <c r="I10" s="176">
        <v>44683.0</v>
      </c>
      <c r="J10" s="162"/>
      <c r="K10" s="176">
        <v>44690.0</v>
      </c>
      <c r="L10" s="162"/>
      <c r="M10" s="176">
        <v>44697.0</v>
      </c>
      <c r="N10" s="162"/>
      <c r="O10" s="176">
        <v>44704.0</v>
      </c>
      <c r="P10" s="162"/>
      <c r="Q10" s="176">
        <v>44711.0</v>
      </c>
      <c r="R10" s="162"/>
      <c r="S10" s="177">
        <v>44718.0</v>
      </c>
      <c r="T10" s="162"/>
      <c r="U10" s="177">
        <v>44725.0</v>
      </c>
      <c r="V10" s="162"/>
      <c r="W10" s="177">
        <v>44732.0</v>
      </c>
      <c r="X10" s="162"/>
      <c r="Y10" s="177">
        <v>44739.0</v>
      </c>
      <c r="Z10" s="162"/>
      <c r="AA10" s="177">
        <v>44746.0</v>
      </c>
      <c r="AB10" s="162"/>
      <c r="AC10" s="177">
        <v>44753.0</v>
      </c>
      <c r="AD10" s="162"/>
      <c r="AE10" s="177">
        <v>44760.0</v>
      </c>
      <c r="AF10" s="162"/>
      <c r="AG10" s="177">
        <v>44767.0</v>
      </c>
      <c r="AH10" s="162"/>
      <c r="AI10" s="177">
        <v>44771.0</v>
      </c>
      <c r="AJ10" s="162"/>
      <c r="AK10" s="177">
        <v>44778.0</v>
      </c>
      <c r="AL10" s="162"/>
      <c r="AM10" s="177">
        <v>44785.0</v>
      </c>
      <c r="AN10" s="162"/>
      <c r="AO10" s="177">
        <v>44792.0</v>
      </c>
      <c r="AP10" s="162"/>
      <c r="AQ10" s="177">
        <v>44799.0</v>
      </c>
      <c r="AR10" s="162"/>
      <c r="AS10" s="177">
        <v>44806.0</v>
      </c>
      <c r="AT10" s="162"/>
      <c r="AU10" s="177">
        <v>44813.0</v>
      </c>
      <c r="AV10" s="162"/>
      <c r="AW10" s="177">
        <v>44820.0</v>
      </c>
      <c r="AX10" s="162"/>
      <c r="AY10" s="177">
        <v>44827.0</v>
      </c>
      <c r="AZ10" s="162"/>
      <c r="BA10" s="177">
        <v>44834.0</v>
      </c>
      <c r="BB10" s="162"/>
      <c r="BC10" s="177">
        <v>44841.0</v>
      </c>
      <c r="BD10" s="162"/>
      <c r="BE10" s="177">
        <v>44848.0</v>
      </c>
      <c r="BF10" s="162"/>
      <c r="BG10" s="177">
        <v>44855.0</v>
      </c>
      <c r="BH10" s="162"/>
      <c r="BI10" s="177">
        <v>44862.0</v>
      </c>
      <c r="BJ10" s="162"/>
      <c r="BK10" s="177">
        <v>44911.0</v>
      </c>
      <c r="BL10" s="162"/>
      <c r="BM10" s="177">
        <v>44918.0</v>
      </c>
      <c r="BN10" s="162"/>
      <c r="BO10" s="177">
        <v>44925.0</v>
      </c>
      <c r="BP10" s="162"/>
    </row>
    <row r="11">
      <c r="A11" s="178" t="s">
        <v>4627</v>
      </c>
      <c r="B11" s="179">
        <f>COUNTIFS(Seeds!D:D,"=Pendiente de revisión",Seeds!Y:Y,"=Números y operaciones")+B12</f>
        <v>289</v>
      </c>
      <c r="C11" s="194">
        <f>B11/B17</f>
        <v>1</v>
      </c>
      <c r="D11" s="175"/>
      <c r="E11" s="181">
        <v>14.0</v>
      </c>
      <c r="F11" s="182">
        <f>E11/E17</f>
        <v>0.04844290657</v>
      </c>
      <c r="G11" s="181">
        <v>14.0</v>
      </c>
      <c r="H11" s="182">
        <f>G11/G17</f>
        <v>0.04844290657</v>
      </c>
      <c r="I11" s="181">
        <v>32.0</v>
      </c>
      <c r="J11" s="182">
        <f>I11/I17</f>
        <v>0.1107266436</v>
      </c>
      <c r="K11" s="181">
        <v>33.0</v>
      </c>
      <c r="L11" s="182">
        <f>K11/K17</f>
        <v>0.1141868512</v>
      </c>
      <c r="M11" s="181">
        <v>55.0</v>
      </c>
      <c r="N11" s="182">
        <f>M11/M17</f>
        <v>0.1903114187</v>
      </c>
      <c r="O11" s="181">
        <v>189.0</v>
      </c>
      <c r="P11" s="182">
        <f>O11/O17</f>
        <v>0.6539792388</v>
      </c>
      <c r="Q11" s="181">
        <v>264.0</v>
      </c>
      <c r="R11" s="182">
        <f>Q11/Q17</f>
        <v>0.9134948097</v>
      </c>
      <c r="S11" s="181">
        <v>264.0</v>
      </c>
      <c r="T11" s="182">
        <f>S11/S17</f>
        <v>0.9134948097</v>
      </c>
      <c r="U11" s="181">
        <v>264.0</v>
      </c>
      <c r="V11" s="182">
        <f>U11/U17</f>
        <v>0.9134948097</v>
      </c>
      <c r="W11" s="181">
        <v>264.0</v>
      </c>
      <c r="X11" s="182">
        <f>W11/W17</f>
        <v>0.9134948097</v>
      </c>
      <c r="Y11" s="181">
        <v>321.0</v>
      </c>
      <c r="Z11" s="182">
        <f>Y11/Y17</f>
        <v>1.110726644</v>
      </c>
      <c r="AA11" s="181">
        <v>319.0</v>
      </c>
      <c r="AB11" s="182">
        <f>AA11/AA17</f>
        <v>1.103806228</v>
      </c>
      <c r="AC11" s="181">
        <v>330.0</v>
      </c>
      <c r="AD11" s="182">
        <f>AC11/AC17</f>
        <v>1.141868512</v>
      </c>
      <c r="AE11" s="181">
        <v>341.0</v>
      </c>
      <c r="AF11" s="182">
        <f>AE11/AE17</f>
        <v>1.179930796</v>
      </c>
      <c r="AG11" s="181">
        <v>344.0</v>
      </c>
      <c r="AH11" s="182">
        <f>AG11/AG17</f>
        <v>1.190311419</v>
      </c>
      <c r="AI11" s="181">
        <v>345.0</v>
      </c>
      <c r="AJ11" s="182">
        <f>AI11/AI17</f>
        <v>1.193771626</v>
      </c>
      <c r="AK11" s="181">
        <v>360.0</v>
      </c>
      <c r="AL11" s="182">
        <f>AK11/AK17</f>
        <v>1.24567474</v>
      </c>
      <c r="AM11" s="181">
        <v>364.0</v>
      </c>
      <c r="AN11" s="182">
        <f>AM11/AM17</f>
        <v>1.259515571</v>
      </c>
      <c r="AO11" s="181">
        <v>397.0</v>
      </c>
      <c r="AP11" s="182">
        <f>AO11/AO17</f>
        <v>1.373702422</v>
      </c>
      <c r="AQ11" s="181">
        <v>397.0</v>
      </c>
      <c r="AR11" s="182">
        <f>AQ11/AQ17</f>
        <v>1.373702422</v>
      </c>
      <c r="AS11" s="181">
        <v>412.0</v>
      </c>
      <c r="AT11" s="182">
        <f>AS11/AS17</f>
        <v>1.425605536</v>
      </c>
      <c r="AU11" s="181">
        <v>412.0</v>
      </c>
      <c r="AV11" s="182">
        <f>AU11/AU17</f>
        <v>1.425605536</v>
      </c>
      <c r="AW11" s="181">
        <v>412.0</v>
      </c>
      <c r="AX11" s="182">
        <f>AW11/AW17</f>
        <v>1.425605536</v>
      </c>
      <c r="AY11" s="181">
        <v>412.0</v>
      </c>
      <c r="AZ11" s="182">
        <f>AY11/AY17</f>
        <v>1.425605536</v>
      </c>
      <c r="BA11" s="181">
        <v>412.0</v>
      </c>
      <c r="BB11" s="182">
        <f>BA11/BA17</f>
        <v>1.425605536</v>
      </c>
      <c r="BC11" s="181">
        <v>412.0</v>
      </c>
      <c r="BD11" s="182">
        <f>BC11/BC17</f>
        <v>1.425605536</v>
      </c>
      <c r="BE11" s="181">
        <v>412.0</v>
      </c>
      <c r="BF11" s="182">
        <f>BE11/BE17</f>
        <v>1.425605536</v>
      </c>
      <c r="BG11" s="181">
        <v>412.0</v>
      </c>
      <c r="BH11" s="182">
        <f>BG11/BG17</f>
        <v>1.425605536</v>
      </c>
      <c r="BI11" s="181">
        <v>412.0</v>
      </c>
      <c r="BJ11" s="182">
        <f>BI11/BI17</f>
        <v>1.425605536</v>
      </c>
      <c r="BK11" s="181">
        <v>442.0</v>
      </c>
      <c r="BL11" s="182">
        <f>BK11/BK17</f>
        <v>1.529411765</v>
      </c>
      <c r="BM11" s="181"/>
      <c r="BN11" s="182">
        <f>BM11/BM17</f>
        <v>0</v>
      </c>
      <c r="BO11" s="181"/>
      <c r="BP11" s="182">
        <f>BO11/BO17</f>
        <v>0</v>
      </c>
    </row>
    <row r="12">
      <c r="A12" s="183" t="s">
        <v>4630</v>
      </c>
      <c r="B12" s="179">
        <f>COUNTIFS(Seeds!D:D,"=Ortografía+cast",Seeds!Y:Y,"=Números y operaciones")+B13</f>
        <v>289</v>
      </c>
      <c r="C12" s="194">
        <f>B12/B17</f>
        <v>1</v>
      </c>
      <c r="D12" s="175"/>
      <c r="E12" s="181">
        <v>0.0</v>
      </c>
      <c r="F12" s="182">
        <f>E12/E17</f>
        <v>0</v>
      </c>
      <c r="G12" s="181">
        <v>0.0</v>
      </c>
      <c r="H12" s="182">
        <f>G12/G17</f>
        <v>0</v>
      </c>
      <c r="I12" s="181">
        <v>0.0</v>
      </c>
      <c r="J12" s="182">
        <f>I12/I17</f>
        <v>0</v>
      </c>
      <c r="K12" s="181">
        <v>14.0</v>
      </c>
      <c r="L12" s="182">
        <f>K12/K17</f>
        <v>0.04844290657</v>
      </c>
      <c r="M12" s="181">
        <v>55.0</v>
      </c>
      <c r="N12" s="182">
        <f>M12/M17</f>
        <v>0.1903114187</v>
      </c>
      <c r="O12" s="181">
        <v>177.0</v>
      </c>
      <c r="P12" s="182">
        <f>O12/O17</f>
        <v>0.6124567474</v>
      </c>
      <c r="Q12" s="181">
        <v>250.0</v>
      </c>
      <c r="R12" s="182">
        <f>Q12/Q17</f>
        <v>0.8650519031</v>
      </c>
      <c r="S12" s="181">
        <v>250.0</v>
      </c>
      <c r="T12" s="182">
        <f>S12/S17</f>
        <v>0.8650519031</v>
      </c>
      <c r="U12" s="181">
        <v>250.0</v>
      </c>
      <c r="V12" s="182">
        <f>U12/U17</f>
        <v>0.8650519031</v>
      </c>
      <c r="W12" s="181">
        <v>250.0</v>
      </c>
      <c r="X12" s="182">
        <f>W12/W17</f>
        <v>0.8650519031</v>
      </c>
      <c r="Y12" s="181">
        <v>241.0</v>
      </c>
      <c r="Z12" s="182">
        <f>Y12/Y17</f>
        <v>0.8339100346</v>
      </c>
      <c r="AA12" s="181">
        <v>235.0</v>
      </c>
      <c r="AB12" s="182">
        <f>AA12/AA17</f>
        <v>0.8131487889</v>
      </c>
      <c r="AC12" s="181">
        <v>330.0</v>
      </c>
      <c r="AD12" s="182">
        <f>AC12/AC17</f>
        <v>1.141868512</v>
      </c>
      <c r="AE12" s="181">
        <v>337.0</v>
      </c>
      <c r="AF12" s="182">
        <f>AE12/AE17</f>
        <v>1.166089965</v>
      </c>
      <c r="AG12" s="181">
        <v>342.0</v>
      </c>
      <c r="AH12" s="182">
        <f>AG12/AG17</f>
        <v>1.183391003</v>
      </c>
      <c r="AI12" s="181">
        <v>342.0</v>
      </c>
      <c r="AJ12" s="182">
        <f>AI12/AI17</f>
        <v>1.183391003</v>
      </c>
      <c r="AK12" s="181">
        <v>360.0</v>
      </c>
      <c r="AL12" s="182">
        <f>AK12/AK17</f>
        <v>1.24567474</v>
      </c>
      <c r="AM12" s="181">
        <v>360.0</v>
      </c>
      <c r="AN12" s="182">
        <f>AM12/AM17</f>
        <v>1.24567474</v>
      </c>
      <c r="AO12" s="181">
        <v>358.0</v>
      </c>
      <c r="AP12" s="182">
        <f>AO12/AO17</f>
        <v>1.238754325</v>
      </c>
      <c r="AQ12" s="181">
        <v>393.0</v>
      </c>
      <c r="AR12" s="182">
        <f>AQ12/AQ17</f>
        <v>1.359861592</v>
      </c>
      <c r="AS12" s="181">
        <v>405.0</v>
      </c>
      <c r="AT12" s="182">
        <f>AS12/AS17</f>
        <v>1.401384083</v>
      </c>
      <c r="AU12" s="181">
        <v>410.0</v>
      </c>
      <c r="AV12" s="182">
        <f>AU12/AU17</f>
        <v>1.418685121</v>
      </c>
      <c r="AW12" s="181">
        <v>410.0</v>
      </c>
      <c r="AX12" s="182">
        <f>AW12/AW17</f>
        <v>1.418685121</v>
      </c>
      <c r="AY12" s="181">
        <v>410.0</v>
      </c>
      <c r="AZ12" s="182">
        <f>AY12/AY17</f>
        <v>1.418685121</v>
      </c>
      <c r="BA12" s="181">
        <v>410.0</v>
      </c>
      <c r="BB12" s="182">
        <f>BA12/BA17</f>
        <v>1.418685121</v>
      </c>
      <c r="BC12" s="181">
        <v>410.0</v>
      </c>
      <c r="BD12" s="182">
        <f>BC12/BC17</f>
        <v>1.418685121</v>
      </c>
      <c r="BE12" s="181">
        <v>410.0</v>
      </c>
      <c r="BF12" s="182">
        <f>BE12/BE17</f>
        <v>1.418685121</v>
      </c>
      <c r="BG12" s="181">
        <v>410.0</v>
      </c>
      <c r="BH12" s="182">
        <f>BG12/BG17</f>
        <v>1.418685121</v>
      </c>
      <c r="BI12" s="181">
        <v>410.0</v>
      </c>
      <c r="BJ12" s="182">
        <f>BI12/BI17</f>
        <v>1.418685121</v>
      </c>
      <c r="BK12" s="181">
        <v>442.0</v>
      </c>
      <c r="BL12" s="182">
        <f>BK12/BK17</f>
        <v>1.529411765</v>
      </c>
      <c r="BM12" s="181"/>
      <c r="BN12" s="182">
        <f>BM12/BM17</f>
        <v>0</v>
      </c>
      <c r="BO12" s="181"/>
      <c r="BP12" s="182">
        <f>BO12/BO17</f>
        <v>0</v>
      </c>
    </row>
    <row r="13">
      <c r="A13" s="178" t="s">
        <v>4632</v>
      </c>
      <c r="B13" s="179">
        <f>COUNTIFS(Seeds!D:D,"=JSON sin imagen",Seeds!Y:Y,"=Números y operaciones")+B14</f>
        <v>289</v>
      </c>
      <c r="C13" s="194">
        <f>B13/B17</f>
        <v>1</v>
      </c>
      <c r="D13" s="175"/>
      <c r="E13" s="181">
        <v>0.0</v>
      </c>
      <c r="F13" s="182">
        <f>E13/E17</f>
        <v>0</v>
      </c>
      <c r="G13" s="181">
        <v>0.0</v>
      </c>
      <c r="H13" s="182">
        <f>G13/G17</f>
        <v>0</v>
      </c>
      <c r="I13" s="181">
        <v>0.0</v>
      </c>
      <c r="J13" s="182">
        <f>I13/I17</f>
        <v>0</v>
      </c>
      <c r="K13" s="181">
        <v>0.0</v>
      </c>
      <c r="L13" s="182">
        <f>K13/K17</f>
        <v>0</v>
      </c>
      <c r="M13" s="181">
        <v>45.0</v>
      </c>
      <c r="N13" s="182">
        <f>M13/M17</f>
        <v>0.1557093426</v>
      </c>
      <c r="O13" s="181">
        <v>150.0</v>
      </c>
      <c r="P13" s="182">
        <f>O13/O17</f>
        <v>0.5190311419</v>
      </c>
      <c r="Q13" s="181">
        <v>192.0</v>
      </c>
      <c r="R13" s="182">
        <f>Q13/Q17</f>
        <v>0.6643598616</v>
      </c>
      <c r="S13" s="181">
        <v>205.0</v>
      </c>
      <c r="T13" s="182">
        <f>S13/S17</f>
        <v>0.7093425606</v>
      </c>
      <c r="U13" s="181">
        <v>240.0</v>
      </c>
      <c r="V13" s="182">
        <f>U13/U17</f>
        <v>0.830449827</v>
      </c>
      <c r="W13" s="181">
        <v>240.0</v>
      </c>
      <c r="X13" s="182">
        <f>W13/W17</f>
        <v>0.830449827</v>
      </c>
      <c r="Y13" s="181">
        <v>231.0</v>
      </c>
      <c r="Z13" s="182">
        <f>Y13/Y17</f>
        <v>0.7993079585</v>
      </c>
      <c r="AA13" s="181">
        <v>224.0</v>
      </c>
      <c r="AB13" s="182">
        <f>AA13/AA17</f>
        <v>0.7750865052</v>
      </c>
      <c r="AC13" s="181">
        <v>239.0</v>
      </c>
      <c r="AD13" s="182">
        <f>AC13/AC17</f>
        <v>0.8269896194</v>
      </c>
      <c r="AE13" s="181">
        <v>320.0</v>
      </c>
      <c r="AF13" s="182">
        <f>AE13/AE17</f>
        <v>1.107266436</v>
      </c>
      <c r="AG13" s="181">
        <v>329.0</v>
      </c>
      <c r="AH13" s="182">
        <f>AG13/AG17</f>
        <v>1.138408304</v>
      </c>
      <c r="AI13" s="181">
        <v>335.0</v>
      </c>
      <c r="AJ13" s="182">
        <f>AI13/AI17</f>
        <v>1.15916955</v>
      </c>
      <c r="AK13" s="181">
        <v>351.0</v>
      </c>
      <c r="AL13" s="182">
        <f>AK13/AK17</f>
        <v>1.214532872</v>
      </c>
      <c r="AM13" s="181">
        <v>351.0</v>
      </c>
      <c r="AN13" s="182">
        <f>AM13/AM17</f>
        <v>1.214532872</v>
      </c>
      <c r="AO13" s="181">
        <v>351.0</v>
      </c>
      <c r="AP13" s="182">
        <f>AO13/AO17</f>
        <v>1.214532872</v>
      </c>
      <c r="AQ13" s="181">
        <v>386.0</v>
      </c>
      <c r="AR13" s="182">
        <f>AQ13/AQ17</f>
        <v>1.335640138</v>
      </c>
      <c r="AS13" s="181">
        <v>398.0</v>
      </c>
      <c r="AT13" s="182">
        <f>AS13/AS17</f>
        <v>1.37716263</v>
      </c>
      <c r="AU13" s="181">
        <v>403.0</v>
      </c>
      <c r="AV13" s="182">
        <f>AU13/AU17</f>
        <v>1.394463668</v>
      </c>
      <c r="AW13" s="181">
        <v>403.0</v>
      </c>
      <c r="AX13" s="182">
        <f>AW13/AW17</f>
        <v>1.394463668</v>
      </c>
      <c r="AY13" s="181">
        <v>410.0</v>
      </c>
      <c r="AZ13" s="182">
        <f>AY13/AY17</f>
        <v>1.418685121</v>
      </c>
      <c r="BA13" s="181">
        <v>410.0</v>
      </c>
      <c r="BB13" s="182">
        <f>BA13/BA17</f>
        <v>1.418685121</v>
      </c>
      <c r="BC13" s="181">
        <v>410.0</v>
      </c>
      <c r="BD13" s="182">
        <f>BC13/BC17</f>
        <v>1.418685121</v>
      </c>
      <c r="BE13" s="181">
        <v>410.0</v>
      </c>
      <c r="BF13" s="182">
        <f>BE13/BE17</f>
        <v>1.418685121</v>
      </c>
      <c r="BG13" s="181">
        <v>410.0</v>
      </c>
      <c r="BH13" s="182">
        <f>BG13/BG17</f>
        <v>1.418685121</v>
      </c>
      <c r="BI13" s="181">
        <v>410.0</v>
      </c>
      <c r="BJ13" s="182">
        <f>BI13/BI17</f>
        <v>1.418685121</v>
      </c>
      <c r="BK13" s="181">
        <v>442.0</v>
      </c>
      <c r="BL13" s="182">
        <f>BK13/BK17</f>
        <v>1.529411765</v>
      </c>
      <c r="BM13" s="181"/>
      <c r="BN13" s="182">
        <f>BM13/BM17</f>
        <v>0</v>
      </c>
      <c r="BO13" s="181"/>
      <c r="BP13" s="182">
        <f>BO13/BO17</f>
        <v>0</v>
      </c>
    </row>
    <row r="14">
      <c r="A14" s="178" t="s">
        <v>4634</v>
      </c>
      <c r="B14" s="179">
        <f>COUNTIFS(Seeds!D:D,"=JSON con imagen",Seeds!Y:Y,"=Números y operaciones")+B15</f>
        <v>289</v>
      </c>
      <c r="C14" s="194">
        <f>B14/B17</f>
        <v>1</v>
      </c>
      <c r="D14" s="175"/>
      <c r="E14" s="181">
        <v>0.0</v>
      </c>
      <c r="F14" s="182">
        <f>E14/E17</f>
        <v>0</v>
      </c>
      <c r="G14" s="181">
        <v>0.0</v>
      </c>
      <c r="H14" s="182">
        <f>G14/G17</f>
        <v>0</v>
      </c>
      <c r="I14" s="181">
        <v>0.0</v>
      </c>
      <c r="J14" s="182">
        <f>I14/I17</f>
        <v>0</v>
      </c>
      <c r="K14" s="181">
        <v>0.0</v>
      </c>
      <c r="L14" s="182">
        <f>K14/K17</f>
        <v>0</v>
      </c>
      <c r="M14" s="181">
        <v>43.0</v>
      </c>
      <c r="N14" s="182">
        <f>M14/M17</f>
        <v>0.1487889273</v>
      </c>
      <c r="O14" s="181">
        <v>149.0</v>
      </c>
      <c r="P14" s="182">
        <f>O14/O17</f>
        <v>0.5155709343</v>
      </c>
      <c r="Q14" s="181">
        <v>191.0</v>
      </c>
      <c r="R14" s="182">
        <f>Q14/Q17</f>
        <v>0.660899654</v>
      </c>
      <c r="S14" s="181">
        <v>204.0</v>
      </c>
      <c r="T14" s="182">
        <f>S14/S17</f>
        <v>0.7058823529</v>
      </c>
      <c r="U14" s="181">
        <v>237.0</v>
      </c>
      <c r="V14" s="182">
        <f>U14/U17</f>
        <v>0.8200692042</v>
      </c>
      <c r="W14" s="181">
        <v>237.0</v>
      </c>
      <c r="X14" s="182">
        <f>W14/W17</f>
        <v>0.8200692042</v>
      </c>
      <c r="Y14" s="181">
        <v>211.0</v>
      </c>
      <c r="Z14" s="182">
        <f>Y14/Y17</f>
        <v>0.7301038062</v>
      </c>
      <c r="AA14" s="181">
        <v>137.0</v>
      </c>
      <c r="AB14" s="182">
        <f>AA14/AA17</f>
        <v>0.4740484429</v>
      </c>
      <c r="AC14" s="181">
        <v>154.0</v>
      </c>
      <c r="AD14" s="182">
        <f>AC14/AC17</f>
        <v>0.5328719723</v>
      </c>
      <c r="AE14" s="181">
        <v>298.0</v>
      </c>
      <c r="AF14" s="182">
        <f>AE14/AE17</f>
        <v>1.031141869</v>
      </c>
      <c r="AG14" s="181">
        <v>314.0</v>
      </c>
      <c r="AH14" s="182">
        <f>AG14/AG17</f>
        <v>1.08650519</v>
      </c>
      <c r="AI14" s="181">
        <v>320.0</v>
      </c>
      <c r="AJ14" s="182">
        <f>AI14/AI17</f>
        <v>1.107266436</v>
      </c>
      <c r="AK14" s="181">
        <v>336.0</v>
      </c>
      <c r="AL14" s="182">
        <f>AK14/AK17</f>
        <v>1.162629758</v>
      </c>
      <c r="AM14" s="181">
        <v>336.0</v>
      </c>
      <c r="AN14" s="182">
        <f>AM14/AM17</f>
        <v>1.162629758</v>
      </c>
      <c r="AO14" s="181">
        <v>336.0</v>
      </c>
      <c r="AP14" s="182">
        <f>AO14/AO17</f>
        <v>1.162629758</v>
      </c>
      <c r="AQ14" s="181">
        <v>370.0</v>
      </c>
      <c r="AR14" s="182">
        <f>AQ14/AQ17</f>
        <v>1.280276817</v>
      </c>
      <c r="AS14" s="181">
        <v>384.0</v>
      </c>
      <c r="AT14" s="182">
        <f>AS14/AS17</f>
        <v>1.328719723</v>
      </c>
      <c r="AU14" s="181">
        <v>392.0</v>
      </c>
      <c r="AV14" s="182">
        <f>AU14/AU17</f>
        <v>1.356401384</v>
      </c>
      <c r="AW14" s="181">
        <v>392.0</v>
      </c>
      <c r="AX14" s="182">
        <f>AW14/AW17</f>
        <v>1.356401384</v>
      </c>
      <c r="AY14" s="181">
        <v>399.0</v>
      </c>
      <c r="AZ14" s="182">
        <f>AY14/AY17</f>
        <v>1.380622837</v>
      </c>
      <c r="BA14" s="181">
        <v>399.0</v>
      </c>
      <c r="BB14" s="182">
        <f>BA14/BA17</f>
        <v>1.380622837</v>
      </c>
      <c r="BC14" s="181">
        <v>399.0</v>
      </c>
      <c r="BD14" s="182">
        <f>BC14/BC17</f>
        <v>1.380622837</v>
      </c>
      <c r="BE14" s="181">
        <v>399.0</v>
      </c>
      <c r="BF14" s="182">
        <f>BE14/BE17</f>
        <v>1.380622837</v>
      </c>
      <c r="BG14" s="181">
        <v>404.0</v>
      </c>
      <c r="BH14" s="182">
        <f>BG14/BG17</f>
        <v>1.397923875</v>
      </c>
      <c r="BI14" s="181">
        <v>404.0</v>
      </c>
      <c r="BJ14" s="182">
        <f>BI14/BI17</f>
        <v>1.397923875</v>
      </c>
      <c r="BK14" s="181">
        <v>436.0</v>
      </c>
      <c r="BL14" s="182">
        <f>BK14/BK17</f>
        <v>1.508650519</v>
      </c>
      <c r="BM14" s="181"/>
      <c r="BN14" s="182">
        <f>BM14/BM17</f>
        <v>0</v>
      </c>
      <c r="BO14" s="181"/>
      <c r="BP14" s="182">
        <f>BO14/BO17</f>
        <v>0</v>
      </c>
    </row>
    <row r="15">
      <c r="A15" s="178" t="s">
        <v>36</v>
      </c>
      <c r="B15" s="179">
        <f>COUNTIFS(Seeds!D:D,"=JSON revisado",Seeds!Y:Y,"=Números y operaciones")</f>
        <v>289</v>
      </c>
      <c r="C15" s="194">
        <f>B15/B17</f>
        <v>1</v>
      </c>
      <c r="D15" s="175"/>
      <c r="E15" s="181">
        <v>0.0</v>
      </c>
      <c r="F15" s="182">
        <f>E15/E17</f>
        <v>0</v>
      </c>
      <c r="G15" s="181">
        <v>0.0</v>
      </c>
      <c r="H15" s="182">
        <f>G15/G17</f>
        <v>0</v>
      </c>
      <c r="I15" s="181">
        <v>0.0</v>
      </c>
      <c r="J15" s="182">
        <f>I15/I17</f>
        <v>0</v>
      </c>
      <c r="K15" s="181">
        <v>0.0</v>
      </c>
      <c r="L15" s="182">
        <f>K15/K17</f>
        <v>0</v>
      </c>
      <c r="M15" s="181">
        <v>31.0</v>
      </c>
      <c r="N15" s="182">
        <f>M15/M17</f>
        <v>0.107266436</v>
      </c>
      <c r="O15" s="181">
        <v>50.0</v>
      </c>
      <c r="P15" s="182">
        <f>O15/O17</f>
        <v>0.1730103806</v>
      </c>
      <c r="Q15" s="181">
        <v>139.0</v>
      </c>
      <c r="R15" s="182">
        <f>Q15/Q17</f>
        <v>0.4809688581</v>
      </c>
      <c r="S15" s="181">
        <v>139.0</v>
      </c>
      <c r="T15" s="182">
        <f>S15/S17</f>
        <v>0.4809688581</v>
      </c>
      <c r="U15" s="181">
        <v>159.0</v>
      </c>
      <c r="V15" s="182">
        <f>U15/U17</f>
        <v>0.5501730104</v>
      </c>
      <c r="W15" s="181">
        <v>190.0</v>
      </c>
      <c r="X15" s="182">
        <f>W15/W17</f>
        <v>0.6574394464</v>
      </c>
      <c r="Y15" s="181">
        <v>167.0</v>
      </c>
      <c r="Z15" s="182">
        <f>Y15/Y17</f>
        <v>0.5778546713</v>
      </c>
      <c r="AA15" s="181">
        <v>120.0</v>
      </c>
      <c r="AB15" s="182">
        <f>AA15/AA17</f>
        <v>0.4152249135</v>
      </c>
      <c r="AC15" s="181">
        <v>100.0</v>
      </c>
      <c r="AD15" s="182">
        <f>AC15/AC17</f>
        <v>0.3460207612</v>
      </c>
      <c r="AE15" s="181">
        <v>103.0</v>
      </c>
      <c r="AF15" s="182">
        <f>AE15/AE17</f>
        <v>0.3564013841</v>
      </c>
      <c r="AG15" s="181">
        <v>122.0</v>
      </c>
      <c r="AH15" s="182">
        <f>AG15/AG17</f>
        <v>0.4221453287</v>
      </c>
      <c r="AI15" s="181">
        <v>122.0</v>
      </c>
      <c r="AJ15" s="182">
        <f>AI15/AI17</f>
        <v>0.4221453287</v>
      </c>
      <c r="AK15" s="181">
        <v>122.0</v>
      </c>
      <c r="AL15" s="182">
        <f>AK15/AK17</f>
        <v>0.4221453287</v>
      </c>
      <c r="AM15" s="181">
        <v>167.0</v>
      </c>
      <c r="AN15" s="182">
        <f>AM15/AM17</f>
        <v>0.5778546713</v>
      </c>
      <c r="AO15" s="181">
        <v>227.0</v>
      </c>
      <c r="AP15" s="182">
        <f>AO15/AO17</f>
        <v>0.785467128</v>
      </c>
      <c r="AQ15" s="181">
        <v>246.0</v>
      </c>
      <c r="AR15" s="182">
        <f>AQ15/AQ17</f>
        <v>0.8512110727</v>
      </c>
      <c r="AS15" s="181">
        <v>278.0</v>
      </c>
      <c r="AT15" s="182">
        <f>AS15/AS17</f>
        <v>0.9619377163</v>
      </c>
      <c r="AU15" s="181">
        <v>295.0</v>
      </c>
      <c r="AV15" s="182">
        <f>AU15/AU17</f>
        <v>1.020761246</v>
      </c>
      <c r="AW15" s="181">
        <v>295.0</v>
      </c>
      <c r="AX15" s="182">
        <f>AW15/AW17</f>
        <v>1.020761246</v>
      </c>
      <c r="AY15" s="181">
        <v>295.0</v>
      </c>
      <c r="AZ15" s="182">
        <f>AY15/AY17</f>
        <v>1.020761246</v>
      </c>
      <c r="BA15" s="181">
        <v>295.0</v>
      </c>
      <c r="BB15" s="182">
        <f>BA15/BA17</f>
        <v>1.020761246</v>
      </c>
      <c r="BC15" s="181">
        <v>295.0</v>
      </c>
      <c r="BD15" s="182">
        <f>BC15/BC17</f>
        <v>1.020761246</v>
      </c>
      <c r="BE15" s="181">
        <v>295.0</v>
      </c>
      <c r="BF15" s="182">
        <f>BE15/BE17</f>
        <v>1.020761246</v>
      </c>
      <c r="BG15" s="181">
        <v>300.0</v>
      </c>
      <c r="BH15" s="182">
        <f>BG15/BG17</f>
        <v>1.038062284</v>
      </c>
      <c r="BI15" s="181">
        <v>300.0</v>
      </c>
      <c r="BJ15" s="182">
        <f>BI15/BI17</f>
        <v>1.038062284</v>
      </c>
      <c r="BK15" s="181">
        <v>282.0</v>
      </c>
      <c r="BL15" s="182">
        <f>BK15/BK17</f>
        <v>0.9757785467</v>
      </c>
      <c r="BM15" s="181"/>
      <c r="BN15" s="182">
        <f>BM15/BM17</f>
        <v>0</v>
      </c>
      <c r="BO15" s="181"/>
      <c r="BP15" s="182">
        <f>BO15/BO17</f>
        <v>0</v>
      </c>
    </row>
    <row r="16">
      <c r="A16" s="185" t="s">
        <v>4648</v>
      </c>
      <c r="B16" s="179">
        <f>COUNTIFS(Seeds!E:E,"=Sí",Seeds!Y:Y,"=Números y operaciones")</f>
        <v>0</v>
      </c>
      <c r="C16" s="194">
        <f>B16/B17</f>
        <v>0</v>
      </c>
      <c r="D16" s="175"/>
      <c r="E16" s="181">
        <v>0.0</v>
      </c>
      <c r="F16" s="182">
        <f>E16/E17</f>
        <v>0</v>
      </c>
      <c r="G16" s="181">
        <v>0.0</v>
      </c>
      <c r="H16" s="182">
        <f>G16/G17</f>
        <v>0</v>
      </c>
      <c r="I16" s="181">
        <v>0.0</v>
      </c>
      <c r="J16" s="182">
        <f>I16/I17</f>
        <v>0</v>
      </c>
      <c r="K16" s="181">
        <v>0.0</v>
      </c>
      <c r="L16" s="182">
        <f>K16/K17</f>
        <v>0</v>
      </c>
      <c r="M16" s="181">
        <v>6.0</v>
      </c>
      <c r="N16" s="182">
        <f>M16/M17</f>
        <v>0.02076124567</v>
      </c>
      <c r="O16" s="181">
        <v>5.0</v>
      </c>
      <c r="P16" s="182">
        <f>O16/O17</f>
        <v>0.01730103806</v>
      </c>
      <c r="Q16" s="181">
        <v>10.0</v>
      </c>
      <c r="R16" s="182">
        <f>Q16/Q17</f>
        <v>0.03460207612</v>
      </c>
      <c r="S16" s="181">
        <v>10.0</v>
      </c>
      <c r="T16" s="182">
        <f>S16/S17</f>
        <v>0.03460207612</v>
      </c>
      <c r="U16" s="181">
        <v>10.0</v>
      </c>
      <c r="V16" s="182">
        <f>U16/U17</f>
        <v>0.03460207612</v>
      </c>
      <c r="W16" s="181">
        <v>10.0</v>
      </c>
      <c r="X16" s="182">
        <f>W16/W17</f>
        <v>0.03460207612</v>
      </c>
      <c r="Y16" s="181">
        <v>9.0</v>
      </c>
      <c r="Z16" s="182">
        <f>Y16/Y17</f>
        <v>0.03114186851</v>
      </c>
      <c r="AA16" s="181">
        <v>5.0</v>
      </c>
      <c r="AB16" s="182">
        <f>AA16/AA17</f>
        <v>0.01730103806</v>
      </c>
      <c r="AC16" s="181">
        <v>5.0</v>
      </c>
      <c r="AD16" s="182">
        <f>AC16/AC17</f>
        <v>0.01730103806</v>
      </c>
      <c r="AE16" s="181">
        <v>5.0</v>
      </c>
      <c r="AF16" s="182">
        <f>AE16/AE17</f>
        <v>0.01730103806</v>
      </c>
      <c r="AG16" s="181">
        <v>5.0</v>
      </c>
      <c r="AH16" s="182">
        <f>AG16/AG17</f>
        <v>0.01730103806</v>
      </c>
      <c r="AI16" s="181">
        <v>5.0</v>
      </c>
      <c r="AJ16" s="182">
        <f>AI16/AI17</f>
        <v>0.01730103806</v>
      </c>
      <c r="AK16" s="181">
        <v>5.0</v>
      </c>
      <c r="AL16" s="182">
        <f>AK16/AK17</f>
        <v>0.01730103806</v>
      </c>
      <c r="AM16" s="181">
        <v>5.0</v>
      </c>
      <c r="AN16" s="182">
        <f>AM16/AM17</f>
        <v>0.01730103806</v>
      </c>
      <c r="AO16" s="181">
        <v>5.0</v>
      </c>
      <c r="AP16" s="182">
        <f>AO16/AO17</f>
        <v>0.01730103806</v>
      </c>
      <c r="AQ16" s="181">
        <v>5.0</v>
      </c>
      <c r="AR16" s="182">
        <f>AQ16/AQ17</f>
        <v>0.01730103806</v>
      </c>
      <c r="AS16" s="181">
        <v>3.0</v>
      </c>
      <c r="AT16" s="182">
        <f>AS16/AS17</f>
        <v>0.01038062284</v>
      </c>
      <c r="AU16" s="181">
        <v>10.0</v>
      </c>
      <c r="AV16" s="182">
        <f>AU16/AU17</f>
        <v>0.03460207612</v>
      </c>
      <c r="AW16" s="181">
        <v>10.0</v>
      </c>
      <c r="AX16" s="182">
        <f>AW16/AW17</f>
        <v>0.03460207612</v>
      </c>
      <c r="AY16" s="181">
        <v>10.0</v>
      </c>
      <c r="AZ16" s="182">
        <f>AY16/AY17</f>
        <v>0.03460207612</v>
      </c>
      <c r="BA16" s="181">
        <v>10.0</v>
      </c>
      <c r="BB16" s="182">
        <f>BA16/BA17</f>
        <v>0.03460207612</v>
      </c>
      <c r="BC16" s="181">
        <v>10.0</v>
      </c>
      <c r="BD16" s="182">
        <f>BC16/BC17</f>
        <v>0.03460207612</v>
      </c>
      <c r="BE16" s="181">
        <v>10.0</v>
      </c>
      <c r="BF16" s="182">
        <f>BE16/BE17</f>
        <v>0.03460207612</v>
      </c>
      <c r="BG16" s="181">
        <v>10.0</v>
      </c>
      <c r="BH16" s="182">
        <f>BG16/BG17</f>
        <v>0.03460207612</v>
      </c>
      <c r="BI16" s="181">
        <v>10.0</v>
      </c>
      <c r="BJ16" s="182">
        <f>BI16/BI17</f>
        <v>0.03460207612</v>
      </c>
      <c r="BK16" s="181">
        <v>7.0</v>
      </c>
      <c r="BL16" s="182">
        <f>BK16/BK17</f>
        <v>0.02422145329</v>
      </c>
      <c r="BM16" s="181"/>
      <c r="BN16" s="182">
        <f>BM16/BM17</f>
        <v>0</v>
      </c>
      <c r="BO16" s="181"/>
      <c r="BP16" s="182">
        <f>BO16/BO17</f>
        <v>0</v>
      </c>
    </row>
    <row r="17">
      <c r="A17" s="183" t="s">
        <v>268</v>
      </c>
      <c r="B17" s="195">
        <f>COUNTIFS(Seeds!Y:Y,"=Números y operaciones")-COUNTIFS(Seeds!Y:Y,"=Números y operaciones",Seeds!D:D,"=No hacer")</f>
        <v>289</v>
      </c>
      <c r="C17" s="186">
        <f>SUM(C11:C15)/5</f>
        <v>1</v>
      </c>
      <c r="D17" s="175"/>
      <c r="E17" s="187">
        <f>B17</f>
        <v>289</v>
      </c>
      <c r="F17" s="196"/>
      <c r="G17" s="187">
        <f>B17</f>
        <v>289</v>
      </c>
      <c r="H17" s="196"/>
      <c r="I17" s="187">
        <f>B17</f>
        <v>289</v>
      </c>
      <c r="J17" s="196"/>
      <c r="K17" s="187">
        <f>B17</f>
        <v>289</v>
      </c>
      <c r="L17" s="196"/>
      <c r="M17" s="187">
        <f>B17</f>
        <v>289</v>
      </c>
      <c r="N17" s="196"/>
      <c r="O17" s="187">
        <f>B17</f>
        <v>289</v>
      </c>
      <c r="P17" s="196"/>
      <c r="Q17" s="187">
        <f>B17</f>
        <v>289</v>
      </c>
      <c r="R17" s="196"/>
      <c r="S17" s="187">
        <f>B17</f>
        <v>289</v>
      </c>
      <c r="T17" s="197"/>
      <c r="U17" s="187">
        <f>B17</f>
        <v>289</v>
      </c>
      <c r="V17" s="197"/>
      <c r="W17" s="187">
        <f>B17</f>
        <v>289</v>
      </c>
      <c r="X17" s="197"/>
      <c r="Y17" s="187">
        <f>B17</f>
        <v>289</v>
      </c>
      <c r="Z17" s="197"/>
      <c r="AA17" s="187">
        <f>B17</f>
        <v>289</v>
      </c>
      <c r="AB17" s="188">
        <f>SUM(AB11:AB15)/5</f>
        <v>0.7162629758</v>
      </c>
      <c r="AC17" s="187">
        <f>B17</f>
        <v>289</v>
      </c>
      <c r="AD17" s="188">
        <f>SUM(AD11:AD15)/5</f>
        <v>0.7979238754</v>
      </c>
      <c r="AE17" s="187">
        <f>B17</f>
        <v>289</v>
      </c>
      <c r="AF17" s="188">
        <f>SUM(AF11:AF15)/5</f>
        <v>0.96816609</v>
      </c>
      <c r="AG17" s="187">
        <f>B17</f>
        <v>289</v>
      </c>
      <c r="AH17" s="188">
        <f>SUM(AH11:AH15)/5</f>
        <v>1.004152249</v>
      </c>
      <c r="AI17" s="187">
        <f>B17</f>
        <v>289</v>
      </c>
      <c r="AJ17" s="188">
        <f>SUM(AJ11:AJ15)/5</f>
        <v>1.013148789</v>
      </c>
      <c r="AK17" s="187">
        <f>B17</f>
        <v>289</v>
      </c>
      <c r="AL17" s="188">
        <f>SUM(AL11:AL15)/5</f>
        <v>1.058131488</v>
      </c>
      <c r="AM17" s="187">
        <f>B17</f>
        <v>289</v>
      </c>
      <c r="AN17" s="188">
        <f>SUM(AN11:AN15)/5</f>
        <v>1.092041522</v>
      </c>
      <c r="AO17" s="187">
        <f>B17</f>
        <v>289</v>
      </c>
      <c r="AP17" s="188">
        <f>SUM(AP11:AP15)/5</f>
        <v>1.155017301</v>
      </c>
      <c r="AQ17" s="187">
        <f>B17</f>
        <v>289</v>
      </c>
      <c r="AR17" s="188">
        <f>SUM(AR11:AR15)/5</f>
        <v>1.240138408</v>
      </c>
      <c r="AS17" s="187">
        <f>B17</f>
        <v>289</v>
      </c>
      <c r="AT17" s="188">
        <f>SUM(AT11:AT15)/5</f>
        <v>1.298961938</v>
      </c>
      <c r="AU17" s="187">
        <f>B17</f>
        <v>289</v>
      </c>
      <c r="AV17" s="188">
        <f>SUM(AV11:AV15)/5</f>
        <v>1.323183391</v>
      </c>
      <c r="AW17" s="187">
        <f>B17</f>
        <v>289</v>
      </c>
      <c r="AX17" s="188">
        <f>SUM(AX11:AX15)/5</f>
        <v>1.323183391</v>
      </c>
      <c r="AY17" s="187">
        <f>B17</f>
        <v>289</v>
      </c>
      <c r="AZ17" s="188">
        <f>SUM(AZ11:AZ15)/5</f>
        <v>1.332871972</v>
      </c>
      <c r="BA17" s="187">
        <f>B17</f>
        <v>289</v>
      </c>
      <c r="BB17" s="188">
        <f>SUM(BB11:BB15)/5</f>
        <v>1.332871972</v>
      </c>
      <c r="BC17" s="187">
        <f>B17</f>
        <v>289</v>
      </c>
      <c r="BD17" s="188">
        <f>SUM(BD11:BD15)/5</f>
        <v>1.332871972</v>
      </c>
      <c r="BE17" s="187">
        <f>B17</f>
        <v>289</v>
      </c>
      <c r="BF17" s="188">
        <f>SUM(BF11:BF15)/5</f>
        <v>1.332871972</v>
      </c>
      <c r="BG17" s="187">
        <f>B17</f>
        <v>289</v>
      </c>
      <c r="BH17" s="188">
        <f>SUM(BH11:BH15)/5</f>
        <v>1.339792388</v>
      </c>
      <c r="BI17" s="187">
        <f>B17</f>
        <v>289</v>
      </c>
      <c r="BJ17" s="188">
        <f>SUM(BJ11:BJ15)/5</f>
        <v>1.339792388</v>
      </c>
      <c r="BK17" s="187">
        <f>B17</f>
        <v>289</v>
      </c>
      <c r="BL17" s="188">
        <f>SUM(BL11:BL15)/5</f>
        <v>1.414532872</v>
      </c>
      <c r="BM17" s="187">
        <f>B17</f>
        <v>289</v>
      </c>
      <c r="BN17" s="188">
        <f>SUM(BN11:BN15)/5</f>
        <v>0</v>
      </c>
      <c r="BO17" s="187">
        <f>B17</f>
        <v>289</v>
      </c>
      <c r="BP17" s="188">
        <f>SUM(BP11:BP15)/5</f>
        <v>0</v>
      </c>
    </row>
    <row r="18">
      <c r="A18" s="189"/>
      <c r="B18" s="175"/>
      <c r="C18" s="198"/>
      <c r="D18" s="175"/>
      <c r="E18" s="189"/>
      <c r="F18" s="199"/>
      <c r="G18" s="189"/>
      <c r="H18" s="199"/>
      <c r="I18" s="189"/>
      <c r="J18" s="199"/>
      <c r="K18" s="189"/>
      <c r="L18" s="199"/>
      <c r="M18" s="189"/>
      <c r="N18" s="199"/>
      <c r="O18" s="189"/>
      <c r="P18" s="199"/>
      <c r="Q18" s="189"/>
      <c r="R18" s="199"/>
      <c r="S18" s="189"/>
      <c r="T18" s="200"/>
      <c r="U18" s="189"/>
      <c r="V18" s="200"/>
      <c r="W18" s="189"/>
      <c r="X18" s="200"/>
      <c r="Y18" s="201"/>
      <c r="Z18" s="200"/>
      <c r="AA18" s="189"/>
      <c r="AB18" s="200"/>
      <c r="AC18" s="189"/>
      <c r="AD18" s="200"/>
      <c r="AE18" s="199"/>
      <c r="AF18" s="200"/>
      <c r="AG18" s="199"/>
      <c r="AH18" s="200"/>
      <c r="AI18" s="199"/>
      <c r="AJ18" s="200"/>
      <c r="AK18" s="199"/>
      <c r="AL18" s="200"/>
      <c r="AM18" s="199"/>
      <c r="AN18" s="200"/>
      <c r="AO18" s="199"/>
      <c r="AP18" s="200"/>
      <c r="AQ18" s="199"/>
      <c r="AR18" s="200"/>
      <c r="AS18" s="199"/>
      <c r="AT18" s="200"/>
      <c r="AU18" s="199"/>
      <c r="AV18" s="200"/>
      <c r="AW18" s="199"/>
      <c r="AX18" s="200"/>
      <c r="AY18" s="199"/>
      <c r="AZ18" s="200"/>
      <c r="BA18" s="199"/>
      <c r="BB18" s="200"/>
      <c r="BC18" s="199"/>
      <c r="BD18" s="200"/>
      <c r="BE18" s="199"/>
      <c r="BF18" s="200"/>
      <c r="BG18" s="199"/>
      <c r="BH18" s="200"/>
      <c r="BI18" s="199"/>
      <c r="BJ18" s="200"/>
      <c r="BK18" s="199"/>
      <c r="BL18" s="200"/>
      <c r="BM18" s="199"/>
      <c r="BN18" s="200"/>
      <c r="BO18" s="199"/>
      <c r="BP18" s="200"/>
    </row>
    <row r="19">
      <c r="A19" s="193" t="s">
        <v>2603</v>
      </c>
      <c r="B19" s="161"/>
      <c r="C19" s="162"/>
      <c r="D19" s="175"/>
      <c r="E19" s="176">
        <v>44669.0</v>
      </c>
      <c r="F19" s="162"/>
      <c r="G19" s="176">
        <v>44676.0</v>
      </c>
      <c r="H19" s="162"/>
      <c r="I19" s="176">
        <v>44683.0</v>
      </c>
      <c r="J19" s="162"/>
      <c r="K19" s="176">
        <v>44690.0</v>
      </c>
      <c r="L19" s="162"/>
      <c r="M19" s="176">
        <v>44697.0</v>
      </c>
      <c r="N19" s="162"/>
      <c r="O19" s="176">
        <v>44704.0</v>
      </c>
      <c r="P19" s="162"/>
      <c r="Q19" s="176">
        <v>44711.0</v>
      </c>
      <c r="R19" s="162"/>
      <c r="S19" s="177">
        <v>44718.0</v>
      </c>
      <c r="T19" s="162"/>
      <c r="U19" s="177">
        <v>44725.0</v>
      </c>
      <c r="V19" s="162"/>
      <c r="W19" s="177">
        <v>44732.0</v>
      </c>
      <c r="X19" s="162"/>
      <c r="Y19" s="177">
        <v>44739.0</v>
      </c>
      <c r="Z19" s="162"/>
      <c r="AA19" s="177">
        <v>44746.0</v>
      </c>
      <c r="AB19" s="162"/>
      <c r="AC19" s="177">
        <v>44753.0</v>
      </c>
      <c r="AD19" s="162"/>
      <c r="AE19" s="177">
        <v>44760.0</v>
      </c>
      <c r="AF19" s="162"/>
      <c r="AG19" s="177">
        <v>44767.0</v>
      </c>
      <c r="AH19" s="162"/>
      <c r="AI19" s="177">
        <v>44771.0</v>
      </c>
      <c r="AJ19" s="162"/>
      <c r="AK19" s="177">
        <v>44778.0</v>
      </c>
      <c r="AL19" s="162"/>
      <c r="AM19" s="177">
        <v>44785.0</v>
      </c>
      <c r="AN19" s="162"/>
      <c r="AO19" s="177">
        <v>44792.0</v>
      </c>
      <c r="AP19" s="162"/>
      <c r="AQ19" s="177">
        <v>44799.0</v>
      </c>
      <c r="AR19" s="162"/>
      <c r="AS19" s="177">
        <v>44806.0</v>
      </c>
      <c r="AT19" s="162"/>
      <c r="AU19" s="177">
        <v>44813.0</v>
      </c>
      <c r="AV19" s="162"/>
      <c r="AW19" s="177">
        <v>44820.0</v>
      </c>
      <c r="AX19" s="162"/>
      <c r="AY19" s="177">
        <v>44827.0</v>
      </c>
      <c r="AZ19" s="162"/>
      <c r="BA19" s="177">
        <v>44834.0</v>
      </c>
      <c r="BB19" s="162"/>
      <c r="BC19" s="177">
        <v>44841.0</v>
      </c>
      <c r="BD19" s="162"/>
      <c r="BE19" s="177">
        <v>44848.0</v>
      </c>
      <c r="BF19" s="162"/>
      <c r="BG19" s="177">
        <v>44855.0</v>
      </c>
      <c r="BH19" s="162"/>
      <c r="BI19" s="177">
        <v>44862.0</v>
      </c>
      <c r="BJ19" s="162"/>
      <c r="BK19" s="177">
        <v>44911.0</v>
      </c>
      <c r="BL19" s="162"/>
      <c r="BM19" s="177">
        <v>44918.0</v>
      </c>
      <c r="BN19" s="162"/>
      <c r="BO19" s="177">
        <v>44925.0</v>
      </c>
      <c r="BP19" s="162"/>
    </row>
    <row r="20">
      <c r="A20" s="178" t="s">
        <v>4627</v>
      </c>
      <c r="B20" s="179">
        <f>COUNTIFS(Seeds!D:D,"=Pendiente de revisión",Seeds!Y:Y,"=Geometría")+B21</f>
        <v>79</v>
      </c>
      <c r="C20" s="194">
        <f>B20/B26</f>
        <v>1</v>
      </c>
      <c r="D20" s="175"/>
      <c r="E20" s="181">
        <v>0.0</v>
      </c>
      <c r="F20" s="182">
        <f>E20/E26</f>
        <v>0</v>
      </c>
      <c r="G20" s="181">
        <v>16.0</v>
      </c>
      <c r="H20" s="182">
        <f>G20/G26</f>
        <v>0.2025316456</v>
      </c>
      <c r="I20" s="181">
        <v>41.0</v>
      </c>
      <c r="J20" s="182">
        <f>I20/I26</f>
        <v>0.5189873418</v>
      </c>
      <c r="K20" s="181">
        <v>42.0</v>
      </c>
      <c r="L20" s="182">
        <f>K20/K26</f>
        <v>0.5316455696</v>
      </c>
      <c r="M20" s="181">
        <v>42.0</v>
      </c>
      <c r="N20" s="182">
        <f>M20/M26</f>
        <v>0.5316455696</v>
      </c>
      <c r="O20" s="181">
        <v>47.0</v>
      </c>
      <c r="P20" s="182">
        <f>O20/O26</f>
        <v>0.5949367089</v>
      </c>
      <c r="Q20" s="181">
        <v>47.0</v>
      </c>
      <c r="R20" s="182">
        <f>Q20/Q26</f>
        <v>0.5949367089</v>
      </c>
      <c r="S20" s="181">
        <v>47.0</v>
      </c>
      <c r="T20" s="182">
        <f>S20/S26</f>
        <v>0.5949367089</v>
      </c>
      <c r="U20" s="181">
        <v>47.0</v>
      </c>
      <c r="V20" s="182">
        <f>U20/U26</f>
        <v>0.5949367089</v>
      </c>
      <c r="W20" s="181">
        <v>47.0</v>
      </c>
      <c r="X20" s="182">
        <f>W20/W26</f>
        <v>0.5949367089</v>
      </c>
      <c r="Y20" s="181">
        <v>59.0</v>
      </c>
      <c r="Z20" s="182">
        <f>Y20/Y26</f>
        <v>0.746835443</v>
      </c>
      <c r="AA20" s="181">
        <v>63.0</v>
      </c>
      <c r="AB20" s="182">
        <f>AA20/AA26</f>
        <v>0.7974683544</v>
      </c>
      <c r="AC20" s="181">
        <v>63.0</v>
      </c>
      <c r="AD20" s="182">
        <f>AC20/AC26</f>
        <v>0.7974683544</v>
      </c>
      <c r="AE20" s="181">
        <v>62.0</v>
      </c>
      <c r="AF20" s="182">
        <f>AE20/AE26</f>
        <v>0.7848101266</v>
      </c>
      <c r="AG20" s="181">
        <v>60.0</v>
      </c>
      <c r="AH20" s="182">
        <f>AG20/AG26</f>
        <v>0.7594936709</v>
      </c>
      <c r="AI20" s="181">
        <v>91.0</v>
      </c>
      <c r="AJ20" s="182">
        <f>AI20/AI26</f>
        <v>1.151898734</v>
      </c>
      <c r="AK20" s="181">
        <v>96.0</v>
      </c>
      <c r="AL20" s="182">
        <f>AK20/AK26</f>
        <v>1.215189873</v>
      </c>
      <c r="AM20" s="181">
        <v>96.0</v>
      </c>
      <c r="AN20" s="182">
        <f>AM20/AM26</f>
        <v>1.215189873</v>
      </c>
      <c r="AO20" s="181">
        <v>117.0</v>
      </c>
      <c r="AP20" s="182">
        <f>AO20/AO26</f>
        <v>1.481012658</v>
      </c>
      <c r="AQ20" s="181">
        <v>117.0</v>
      </c>
      <c r="AR20" s="182">
        <f>AQ20/AQ26</f>
        <v>1.481012658</v>
      </c>
      <c r="AS20" s="181">
        <v>117.0</v>
      </c>
      <c r="AT20" s="182">
        <f>AS20/AS26</f>
        <v>1.481012658</v>
      </c>
      <c r="AU20" s="181">
        <v>117.0</v>
      </c>
      <c r="AV20" s="182">
        <f>AU20/AU26</f>
        <v>1.481012658</v>
      </c>
      <c r="AW20" s="181">
        <v>117.0</v>
      </c>
      <c r="AX20" s="182">
        <f>AW20/AW26</f>
        <v>1.481012658</v>
      </c>
      <c r="AY20" s="181">
        <v>117.0</v>
      </c>
      <c r="AZ20" s="182">
        <f>AY20/AY26</f>
        <v>1.481012658</v>
      </c>
      <c r="BA20" s="181">
        <v>117.0</v>
      </c>
      <c r="BB20" s="182">
        <f>BA20/BA26</f>
        <v>1.481012658</v>
      </c>
      <c r="BC20" s="181">
        <v>117.0</v>
      </c>
      <c r="BD20" s="182">
        <f>BC20/BC26</f>
        <v>1.481012658</v>
      </c>
      <c r="BE20" s="181">
        <v>117.0</v>
      </c>
      <c r="BF20" s="182">
        <f>BE20/BE26</f>
        <v>1.481012658</v>
      </c>
      <c r="BG20" s="181">
        <v>117.0</v>
      </c>
      <c r="BH20" s="182">
        <f>BG20/BG26</f>
        <v>1.481012658</v>
      </c>
      <c r="BI20" s="181">
        <v>117.0</v>
      </c>
      <c r="BJ20" s="182">
        <f>BI20/BI26</f>
        <v>1.481012658</v>
      </c>
      <c r="BK20" s="181">
        <v>117.0</v>
      </c>
      <c r="BL20" s="182">
        <f>BK20/BK26</f>
        <v>1.481012658</v>
      </c>
      <c r="BM20" s="181"/>
      <c r="BN20" s="182">
        <f>BM20/BM26</f>
        <v>0</v>
      </c>
      <c r="BO20" s="181"/>
      <c r="BP20" s="182">
        <f>BO20/BO26</f>
        <v>0</v>
      </c>
    </row>
    <row r="21">
      <c r="A21" s="183" t="s">
        <v>4630</v>
      </c>
      <c r="B21" s="179">
        <f>COUNTIFS(Seeds!D:D,"=Ortografía+cast",Seeds!Y:Y,"=Geometría")+B22</f>
        <v>79</v>
      </c>
      <c r="C21" s="194">
        <f>B21/B26</f>
        <v>1</v>
      </c>
      <c r="D21" s="175"/>
      <c r="E21" s="181">
        <v>0.0</v>
      </c>
      <c r="F21" s="182">
        <f>E21/E26</f>
        <v>0</v>
      </c>
      <c r="G21" s="181">
        <v>0.0</v>
      </c>
      <c r="H21" s="182">
        <f>G21/G26</f>
        <v>0</v>
      </c>
      <c r="I21" s="181">
        <v>0.0</v>
      </c>
      <c r="J21" s="182">
        <f>I21/I26</f>
        <v>0</v>
      </c>
      <c r="K21" s="181">
        <v>0.0</v>
      </c>
      <c r="L21" s="182">
        <f>K21/K26</f>
        <v>0</v>
      </c>
      <c r="M21" s="181">
        <v>42.0</v>
      </c>
      <c r="N21" s="182">
        <f>M21/M26</f>
        <v>0.5316455696</v>
      </c>
      <c r="O21" s="181">
        <v>47.0</v>
      </c>
      <c r="P21" s="182">
        <f>O21/O26</f>
        <v>0.5949367089</v>
      </c>
      <c r="Q21" s="181">
        <v>47.0</v>
      </c>
      <c r="R21" s="182">
        <f>Q21/Q26</f>
        <v>0.5949367089</v>
      </c>
      <c r="S21" s="181">
        <v>47.0</v>
      </c>
      <c r="T21" s="182">
        <f>S21/S26</f>
        <v>0.5949367089</v>
      </c>
      <c r="U21" s="181">
        <v>47.0</v>
      </c>
      <c r="V21" s="182">
        <f>U21/U26</f>
        <v>0.5949367089</v>
      </c>
      <c r="W21" s="181">
        <v>47.0</v>
      </c>
      <c r="X21" s="182">
        <f>W21/W26</f>
        <v>0.5949367089</v>
      </c>
      <c r="Y21" s="181">
        <v>45.0</v>
      </c>
      <c r="Z21" s="182">
        <f>Y21/Y26</f>
        <v>0.5696202532</v>
      </c>
      <c r="AA21" s="181">
        <v>45.0</v>
      </c>
      <c r="AB21" s="182">
        <f>AA21/AA26</f>
        <v>0.5696202532</v>
      </c>
      <c r="AC21" s="181">
        <v>63.0</v>
      </c>
      <c r="AD21" s="182">
        <f>AC21/AC26</f>
        <v>0.7974683544</v>
      </c>
      <c r="AE21" s="181">
        <v>62.0</v>
      </c>
      <c r="AF21" s="182">
        <f>AE21/AE26</f>
        <v>0.7848101266</v>
      </c>
      <c r="AG21" s="181">
        <v>60.0</v>
      </c>
      <c r="AH21" s="182">
        <f>AG21/AG26</f>
        <v>0.7594936709</v>
      </c>
      <c r="AI21" s="181">
        <v>60.0</v>
      </c>
      <c r="AJ21" s="182">
        <f>AI21/AI26</f>
        <v>0.7594936709</v>
      </c>
      <c r="AK21" s="181">
        <v>96.0</v>
      </c>
      <c r="AL21" s="182">
        <f>AK21/AK26</f>
        <v>1.215189873</v>
      </c>
      <c r="AM21" s="181">
        <v>96.0</v>
      </c>
      <c r="AN21" s="182">
        <f>AM21/AM26</f>
        <v>1.215189873</v>
      </c>
      <c r="AO21" s="181">
        <v>96.0</v>
      </c>
      <c r="AP21" s="182">
        <f>AO21/AO26</f>
        <v>1.215189873</v>
      </c>
      <c r="AQ21" s="181">
        <v>105.0</v>
      </c>
      <c r="AR21" s="182">
        <f>AQ21/AQ26</f>
        <v>1.329113924</v>
      </c>
      <c r="AS21" s="181">
        <v>113.0</v>
      </c>
      <c r="AT21" s="182">
        <f>AS21/AS26</f>
        <v>1.430379747</v>
      </c>
      <c r="AU21" s="181">
        <v>113.0</v>
      </c>
      <c r="AV21" s="182">
        <f>AU21/AU26</f>
        <v>1.430379747</v>
      </c>
      <c r="AW21" s="181">
        <v>113.0</v>
      </c>
      <c r="AX21" s="182">
        <f>AW21/AW26</f>
        <v>1.430379747</v>
      </c>
      <c r="AY21" s="181">
        <v>113.0</v>
      </c>
      <c r="AZ21" s="182">
        <f>AY21/AY26</f>
        <v>1.430379747</v>
      </c>
      <c r="BA21" s="181">
        <v>115.0</v>
      </c>
      <c r="BB21" s="182">
        <f>BA21/BA26</f>
        <v>1.455696203</v>
      </c>
      <c r="BC21" s="181">
        <v>117.0</v>
      </c>
      <c r="BD21" s="182">
        <f>BC21/BC26</f>
        <v>1.481012658</v>
      </c>
      <c r="BE21" s="181">
        <v>117.0</v>
      </c>
      <c r="BF21" s="182">
        <f>BE21/BE26</f>
        <v>1.481012658</v>
      </c>
      <c r="BG21" s="181">
        <v>117.0</v>
      </c>
      <c r="BH21" s="182">
        <f>BG21/BG26</f>
        <v>1.481012658</v>
      </c>
      <c r="BI21" s="181">
        <v>117.0</v>
      </c>
      <c r="BJ21" s="182">
        <f>BI21/BI26</f>
        <v>1.481012658</v>
      </c>
      <c r="BK21" s="181">
        <v>117.0</v>
      </c>
      <c r="BL21" s="182">
        <f>BK21/BK26</f>
        <v>1.481012658</v>
      </c>
      <c r="BM21" s="181"/>
      <c r="BN21" s="182">
        <f>BM21/BM26</f>
        <v>0</v>
      </c>
      <c r="BO21" s="181"/>
      <c r="BP21" s="182">
        <f>BO21/BO26</f>
        <v>0</v>
      </c>
    </row>
    <row r="22">
      <c r="A22" s="178" t="s">
        <v>4632</v>
      </c>
      <c r="B22" s="179">
        <f>COUNTIFS(Seeds!D:D,"=JSON sin imagen",Seeds!Y:Y,"=Geometría")+B23</f>
        <v>79</v>
      </c>
      <c r="C22" s="194">
        <f>B22/B26</f>
        <v>1</v>
      </c>
      <c r="D22" s="175"/>
      <c r="E22" s="181">
        <v>0.0</v>
      </c>
      <c r="F22" s="182">
        <f>E22/E26</f>
        <v>0</v>
      </c>
      <c r="G22" s="181">
        <v>0.0</v>
      </c>
      <c r="H22" s="182">
        <f>G22/G26</f>
        <v>0</v>
      </c>
      <c r="I22" s="181">
        <v>0.0</v>
      </c>
      <c r="J22" s="182">
        <f>I22/I26</f>
        <v>0</v>
      </c>
      <c r="K22" s="181">
        <v>0.0</v>
      </c>
      <c r="L22" s="182">
        <f>K22/K26</f>
        <v>0</v>
      </c>
      <c r="M22" s="181">
        <v>8.0</v>
      </c>
      <c r="N22" s="182">
        <f>M22/M26</f>
        <v>0.1012658228</v>
      </c>
      <c r="O22" s="181">
        <v>37.0</v>
      </c>
      <c r="P22" s="182">
        <f>O22/O26</f>
        <v>0.4683544304</v>
      </c>
      <c r="Q22" s="181">
        <v>37.0</v>
      </c>
      <c r="R22" s="182">
        <f>Q22/Q26</f>
        <v>0.4683544304</v>
      </c>
      <c r="S22" s="181">
        <v>37.0</v>
      </c>
      <c r="T22" s="182">
        <f>S22/S26</f>
        <v>0.4683544304</v>
      </c>
      <c r="U22" s="181">
        <v>39.0</v>
      </c>
      <c r="V22" s="182">
        <f>U22/U26</f>
        <v>0.4936708861</v>
      </c>
      <c r="W22" s="181">
        <v>45.0</v>
      </c>
      <c r="X22" s="182">
        <f>W22/W26</f>
        <v>0.5696202532</v>
      </c>
      <c r="Y22" s="181">
        <v>44.0</v>
      </c>
      <c r="Z22" s="182">
        <f>Y22/Y26</f>
        <v>0.5569620253</v>
      </c>
      <c r="AA22" s="181">
        <v>44.0</v>
      </c>
      <c r="AB22" s="182">
        <f>AA22/AA26</f>
        <v>0.5569620253</v>
      </c>
      <c r="AC22" s="181">
        <v>44.0</v>
      </c>
      <c r="AD22" s="182">
        <f>AC22/AC26</f>
        <v>0.5569620253</v>
      </c>
      <c r="AE22" s="181">
        <v>43.0</v>
      </c>
      <c r="AF22" s="182">
        <f>AE22/AE26</f>
        <v>0.5443037975</v>
      </c>
      <c r="AG22" s="181">
        <v>46.0</v>
      </c>
      <c r="AH22" s="182">
        <f>AG22/AG26</f>
        <v>0.582278481</v>
      </c>
      <c r="AI22" s="181">
        <v>52.0</v>
      </c>
      <c r="AJ22" s="182">
        <f>AI22/AI26</f>
        <v>0.6582278481</v>
      </c>
      <c r="AK22" s="181">
        <v>52.0</v>
      </c>
      <c r="AL22" s="182">
        <f>AK22/AK26</f>
        <v>0.6582278481</v>
      </c>
      <c r="AM22" s="181">
        <v>52.0</v>
      </c>
      <c r="AN22" s="182">
        <f>AM22/AM26</f>
        <v>0.6582278481</v>
      </c>
      <c r="AO22" s="181">
        <v>68.0</v>
      </c>
      <c r="AP22" s="182">
        <f>AO22/AO26</f>
        <v>0.8607594937</v>
      </c>
      <c r="AQ22" s="181">
        <v>98.0</v>
      </c>
      <c r="AR22" s="182">
        <f>AQ22/AQ26</f>
        <v>1.240506329</v>
      </c>
      <c r="AS22" s="181">
        <v>106.0</v>
      </c>
      <c r="AT22" s="182">
        <f>AS22/AS26</f>
        <v>1.341772152</v>
      </c>
      <c r="AU22" s="181">
        <v>106.0</v>
      </c>
      <c r="AV22" s="182">
        <f>AU22/AU26</f>
        <v>1.341772152</v>
      </c>
      <c r="AW22" s="181">
        <v>106.0</v>
      </c>
      <c r="AX22" s="182">
        <f>AW22/AW26</f>
        <v>1.341772152</v>
      </c>
      <c r="AY22" s="181">
        <v>108.0</v>
      </c>
      <c r="AZ22" s="182">
        <f>AY22/AY26</f>
        <v>1.367088608</v>
      </c>
      <c r="BA22" s="181">
        <v>110.0</v>
      </c>
      <c r="BB22" s="182">
        <f>BA22/BA26</f>
        <v>1.392405063</v>
      </c>
      <c r="BC22" s="181">
        <v>117.0</v>
      </c>
      <c r="BD22" s="182">
        <f>BC22/BC26</f>
        <v>1.481012658</v>
      </c>
      <c r="BE22" s="181">
        <v>117.0</v>
      </c>
      <c r="BF22" s="182">
        <f>BE22/BE26</f>
        <v>1.481012658</v>
      </c>
      <c r="BG22" s="181">
        <v>117.0</v>
      </c>
      <c r="BH22" s="182">
        <f>BG22/BG26</f>
        <v>1.481012658</v>
      </c>
      <c r="BI22" s="181">
        <v>117.0</v>
      </c>
      <c r="BJ22" s="182">
        <f>BI22/BI26</f>
        <v>1.481012658</v>
      </c>
      <c r="BK22" s="181">
        <v>117.0</v>
      </c>
      <c r="BL22" s="182">
        <f>BK22/BK26</f>
        <v>1.481012658</v>
      </c>
      <c r="BM22" s="181"/>
      <c r="BN22" s="182">
        <f>BM22/BM26</f>
        <v>0</v>
      </c>
      <c r="BO22" s="181"/>
      <c r="BP22" s="182">
        <f>BO22/BO26</f>
        <v>0</v>
      </c>
    </row>
    <row r="23">
      <c r="A23" s="178" t="s">
        <v>4634</v>
      </c>
      <c r="B23" s="179">
        <f>COUNTIFS(Seeds!D:D,"=JSON con imagen",Seeds!Y:Y,"=Geometría")+B24</f>
        <v>79</v>
      </c>
      <c r="C23" s="194">
        <f>B23/B26</f>
        <v>1</v>
      </c>
      <c r="D23" s="175"/>
      <c r="E23" s="181">
        <v>0.0</v>
      </c>
      <c r="F23" s="182">
        <f>E23/E26</f>
        <v>0</v>
      </c>
      <c r="G23" s="181">
        <v>0.0</v>
      </c>
      <c r="H23" s="182">
        <f>G23/G26</f>
        <v>0</v>
      </c>
      <c r="I23" s="181">
        <v>0.0</v>
      </c>
      <c r="J23" s="182">
        <f>I23/I26</f>
        <v>0</v>
      </c>
      <c r="K23" s="181">
        <v>0.0</v>
      </c>
      <c r="L23" s="182">
        <f>K23/K26</f>
        <v>0</v>
      </c>
      <c r="M23" s="181">
        <v>2.0</v>
      </c>
      <c r="N23" s="182">
        <f>M23/M26</f>
        <v>0.0253164557</v>
      </c>
      <c r="O23" s="181">
        <v>9.0</v>
      </c>
      <c r="P23" s="182">
        <f>O23/O26</f>
        <v>0.1139240506</v>
      </c>
      <c r="Q23" s="181">
        <v>26.0</v>
      </c>
      <c r="R23" s="182">
        <f>Q23/Q26</f>
        <v>0.3291139241</v>
      </c>
      <c r="S23" s="181">
        <v>26.0</v>
      </c>
      <c r="T23" s="182">
        <f>S23/S26</f>
        <v>0.3291139241</v>
      </c>
      <c r="U23" s="181">
        <v>28.0</v>
      </c>
      <c r="V23" s="182">
        <f>U23/U26</f>
        <v>0.3544303797</v>
      </c>
      <c r="W23" s="181">
        <v>31.0</v>
      </c>
      <c r="X23" s="182">
        <f>W23/W26</f>
        <v>0.3924050633</v>
      </c>
      <c r="Y23" s="181">
        <v>31.0</v>
      </c>
      <c r="Z23" s="182">
        <f>Y23/Y26</f>
        <v>0.3924050633</v>
      </c>
      <c r="AA23" s="181">
        <v>31.0</v>
      </c>
      <c r="AB23" s="182">
        <f>AA23/AA26</f>
        <v>0.3924050633</v>
      </c>
      <c r="AC23" s="181">
        <v>31.0</v>
      </c>
      <c r="AD23" s="182">
        <f>AC23/AC26</f>
        <v>0.3924050633</v>
      </c>
      <c r="AE23" s="181">
        <v>30.0</v>
      </c>
      <c r="AF23" s="182">
        <f>AE23/AE26</f>
        <v>0.3797468354</v>
      </c>
      <c r="AG23" s="181">
        <v>33.0</v>
      </c>
      <c r="AH23" s="182">
        <f>AG23/AG26</f>
        <v>0.417721519</v>
      </c>
      <c r="AI23" s="181">
        <v>52.0</v>
      </c>
      <c r="AJ23" s="182">
        <f>AI23/AI26</f>
        <v>0.6582278481</v>
      </c>
      <c r="AK23" s="181">
        <v>52.0</v>
      </c>
      <c r="AL23" s="182">
        <f>AK23/AK26</f>
        <v>0.6582278481</v>
      </c>
      <c r="AM23" s="181">
        <v>52.0</v>
      </c>
      <c r="AN23" s="182">
        <f>AM23/AM26</f>
        <v>0.6582278481</v>
      </c>
      <c r="AO23" s="181">
        <v>66.0</v>
      </c>
      <c r="AP23" s="182">
        <f>AO23/AO26</f>
        <v>0.835443038</v>
      </c>
      <c r="AQ23" s="181">
        <v>70.0</v>
      </c>
      <c r="AR23" s="182">
        <f>AQ23/AQ26</f>
        <v>0.8860759494</v>
      </c>
      <c r="AS23" s="181">
        <v>67.0</v>
      </c>
      <c r="AT23" s="182">
        <f>AS23/AS26</f>
        <v>0.8481012658</v>
      </c>
      <c r="AU23" s="181">
        <v>67.0</v>
      </c>
      <c r="AV23" s="182">
        <f>AU23/AU26</f>
        <v>0.8481012658</v>
      </c>
      <c r="AW23" s="181">
        <v>67.0</v>
      </c>
      <c r="AX23" s="182">
        <f>AW23/AW26</f>
        <v>0.8481012658</v>
      </c>
      <c r="AY23" s="181">
        <v>73.0</v>
      </c>
      <c r="AZ23" s="182">
        <f>AY23/AY26</f>
        <v>0.9240506329</v>
      </c>
      <c r="BA23" s="181">
        <v>77.0</v>
      </c>
      <c r="BB23" s="182">
        <f>BA23/BA26</f>
        <v>0.9746835443</v>
      </c>
      <c r="BC23" s="181">
        <v>108.0</v>
      </c>
      <c r="BD23" s="182">
        <f>BC23/BC26</f>
        <v>1.367088608</v>
      </c>
      <c r="BE23" s="181">
        <v>111.0</v>
      </c>
      <c r="BF23" s="182">
        <f>BE23/BE26</f>
        <v>1.405063291</v>
      </c>
      <c r="BG23" s="181">
        <v>117.0</v>
      </c>
      <c r="BH23" s="182">
        <f>BG23/BG26</f>
        <v>1.481012658</v>
      </c>
      <c r="BI23" s="181">
        <v>117.0</v>
      </c>
      <c r="BJ23" s="182">
        <f>BI23/BI26</f>
        <v>1.481012658</v>
      </c>
      <c r="BK23" s="181">
        <v>117.0</v>
      </c>
      <c r="BL23" s="182">
        <f>BK23/BK26</f>
        <v>1.481012658</v>
      </c>
      <c r="BM23" s="181"/>
      <c r="BN23" s="182">
        <f>BM23/BM26</f>
        <v>0</v>
      </c>
      <c r="BO23" s="181"/>
      <c r="BP23" s="182">
        <f>BO23/BO26</f>
        <v>0</v>
      </c>
    </row>
    <row r="24">
      <c r="A24" s="178" t="s">
        <v>36</v>
      </c>
      <c r="B24" s="179">
        <f>COUNTIFS(Seeds!D:D,"=JSON revisado",Seeds!Y:Y,"=Geometría")</f>
        <v>79</v>
      </c>
      <c r="C24" s="194">
        <f>B24/B26</f>
        <v>1</v>
      </c>
      <c r="D24" s="175"/>
      <c r="E24" s="181">
        <v>0.0</v>
      </c>
      <c r="F24" s="182">
        <f>E24/E26</f>
        <v>0</v>
      </c>
      <c r="G24" s="181">
        <v>0.0</v>
      </c>
      <c r="H24" s="182">
        <f>G24/G26</f>
        <v>0</v>
      </c>
      <c r="I24" s="181">
        <v>0.0</v>
      </c>
      <c r="J24" s="182">
        <f>I24/I26</f>
        <v>0</v>
      </c>
      <c r="K24" s="181">
        <v>0.0</v>
      </c>
      <c r="L24" s="182">
        <f>K24/K26</f>
        <v>0</v>
      </c>
      <c r="M24" s="181">
        <v>0.0</v>
      </c>
      <c r="N24" s="182">
        <f>M24/M26</f>
        <v>0</v>
      </c>
      <c r="O24" s="181">
        <v>1.0</v>
      </c>
      <c r="P24" s="182">
        <f>O24/O26</f>
        <v>0.01265822785</v>
      </c>
      <c r="Q24" s="181">
        <v>1.0</v>
      </c>
      <c r="R24" s="182">
        <f>Q24/Q26</f>
        <v>0.01265822785</v>
      </c>
      <c r="S24" s="181">
        <v>1.0</v>
      </c>
      <c r="T24" s="182">
        <f>S24/S26</f>
        <v>0.01265822785</v>
      </c>
      <c r="U24" s="181">
        <v>3.0</v>
      </c>
      <c r="V24" s="182">
        <f>U24/U26</f>
        <v>0.03797468354</v>
      </c>
      <c r="W24" s="181">
        <v>5.0</v>
      </c>
      <c r="X24" s="182">
        <f>W24/W26</f>
        <v>0.06329113924</v>
      </c>
      <c r="Y24" s="181">
        <v>5.0</v>
      </c>
      <c r="Z24" s="182">
        <f>Y24/Y26</f>
        <v>0.06329113924</v>
      </c>
      <c r="AA24" s="181">
        <v>5.0</v>
      </c>
      <c r="AB24" s="182">
        <f>AA24/AA26</f>
        <v>0.06329113924</v>
      </c>
      <c r="AC24" s="181">
        <v>5.0</v>
      </c>
      <c r="AD24" s="182">
        <f>AC24/AC26</f>
        <v>0.06329113924</v>
      </c>
      <c r="AE24" s="181">
        <v>5.0</v>
      </c>
      <c r="AF24" s="182">
        <f>AE24/AE26</f>
        <v>0.06329113924</v>
      </c>
      <c r="AG24" s="181">
        <v>5.0</v>
      </c>
      <c r="AH24" s="182">
        <f>AG24/AG26</f>
        <v>0.06329113924</v>
      </c>
      <c r="AI24" s="181">
        <v>5.0</v>
      </c>
      <c r="AJ24" s="182">
        <f>AI24/AI26</f>
        <v>0.06329113924</v>
      </c>
      <c r="AK24" s="181">
        <v>5.0</v>
      </c>
      <c r="AL24" s="182">
        <f>AK24/AK26</f>
        <v>0.06329113924</v>
      </c>
      <c r="AM24" s="181">
        <v>5.0</v>
      </c>
      <c r="AN24" s="182">
        <f>AM24/AM26</f>
        <v>0.06329113924</v>
      </c>
      <c r="AO24" s="181">
        <v>8.0</v>
      </c>
      <c r="AP24" s="182">
        <f>AO24/AO26</f>
        <v>0.1012658228</v>
      </c>
      <c r="AQ24" s="181">
        <v>9.0</v>
      </c>
      <c r="AR24" s="182">
        <f>AQ24/AQ26</f>
        <v>0.1139240506</v>
      </c>
      <c r="AS24" s="181">
        <v>35.0</v>
      </c>
      <c r="AT24" s="182">
        <f>AS24/AS26</f>
        <v>0.4430379747</v>
      </c>
      <c r="AU24" s="181">
        <v>35.0</v>
      </c>
      <c r="AV24" s="182">
        <f>AU24/AU26</f>
        <v>0.4430379747</v>
      </c>
      <c r="AW24" s="181">
        <v>35.0</v>
      </c>
      <c r="AX24" s="182">
        <f>AW24/AW26</f>
        <v>0.4430379747</v>
      </c>
      <c r="AY24" s="181">
        <v>40.0</v>
      </c>
      <c r="AZ24" s="182">
        <f>AY24/AY26</f>
        <v>0.5063291139</v>
      </c>
      <c r="BA24" s="181">
        <v>46.0</v>
      </c>
      <c r="BB24" s="182">
        <f>BA24/BA26</f>
        <v>0.582278481</v>
      </c>
      <c r="BC24" s="181">
        <v>70.0</v>
      </c>
      <c r="BD24" s="182">
        <f>BC24/BC26</f>
        <v>0.8860759494</v>
      </c>
      <c r="BE24" s="181">
        <v>70.0</v>
      </c>
      <c r="BF24" s="182">
        <f>BE24/BE26</f>
        <v>0.8860759494</v>
      </c>
      <c r="BG24" s="181">
        <v>81.0</v>
      </c>
      <c r="BH24" s="182">
        <f>BG24/BG26</f>
        <v>1.025316456</v>
      </c>
      <c r="BI24" s="181">
        <v>81.0</v>
      </c>
      <c r="BJ24" s="182">
        <f>BI24/BI26</f>
        <v>1.025316456</v>
      </c>
      <c r="BK24" s="181">
        <v>81.0</v>
      </c>
      <c r="BL24" s="182">
        <f>BK24/BK26</f>
        <v>1.025316456</v>
      </c>
      <c r="BM24" s="181"/>
      <c r="BN24" s="182">
        <f>BM24/BM26</f>
        <v>0</v>
      </c>
      <c r="BO24" s="181"/>
      <c r="BP24" s="182">
        <f>BO24/BO26</f>
        <v>0</v>
      </c>
    </row>
    <row r="25">
      <c r="A25" s="183" t="s">
        <v>4648</v>
      </c>
      <c r="B25" s="195">
        <f>COUNTIFS(Seeds!E:E,"=Sí",Seeds!Y:Y,"=Geometría")</f>
        <v>0</v>
      </c>
      <c r="C25" s="194">
        <f>B25/B26</f>
        <v>0</v>
      </c>
      <c r="D25" s="175"/>
      <c r="E25" s="181">
        <v>0.0</v>
      </c>
      <c r="F25" s="182">
        <f>E25/E26</f>
        <v>0</v>
      </c>
      <c r="G25" s="181">
        <v>0.0</v>
      </c>
      <c r="H25" s="182">
        <f>G25/G26</f>
        <v>0</v>
      </c>
      <c r="I25" s="181">
        <v>0.0</v>
      </c>
      <c r="J25" s="182">
        <f>I25/I26</f>
        <v>0</v>
      </c>
      <c r="K25" s="181">
        <v>0.0</v>
      </c>
      <c r="L25" s="182">
        <f>K25/K26</f>
        <v>0</v>
      </c>
      <c r="M25" s="181">
        <v>0.0</v>
      </c>
      <c r="N25" s="182">
        <f>M25/M26</f>
        <v>0</v>
      </c>
      <c r="O25" s="181">
        <v>0.0</v>
      </c>
      <c r="P25" s="182">
        <f>O25/O26</f>
        <v>0</v>
      </c>
      <c r="Q25" s="181">
        <v>5.0</v>
      </c>
      <c r="R25" s="182">
        <f>Q25/Q26</f>
        <v>0.06329113924</v>
      </c>
      <c r="S25" s="181">
        <v>5.0</v>
      </c>
      <c r="T25" s="182">
        <f>S25/S26</f>
        <v>0.06329113924</v>
      </c>
      <c r="U25" s="181">
        <v>5.0</v>
      </c>
      <c r="V25" s="182">
        <f>U25/U26</f>
        <v>0.06329113924</v>
      </c>
      <c r="W25" s="181">
        <v>5.0</v>
      </c>
      <c r="X25" s="182">
        <f>W25/W26</f>
        <v>0.06329113924</v>
      </c>
      <c r="Y25" s="181">
        <v>5.0</v>
      </c>
      <c r="Z25" s="182">
        <f>Y25/Y26</f>
        <v>0.06329113924</v>
      </c>
      <c r="AA25" s="181">
        <v>5.0</v>
      </c>
      <c r="AB25" s="182">
        <f>AA25/AA26</f>
        <v>0.06329113924</v>
      </c>
      <c r="AC25" s="181">
        <v>5.0</v>
      </c>
      <c r="AD25" s="182">
        <f>AC25/AC26</f>
        <v>0.06329113924</v>
      </c>
      <c r="AE25" s="181">
        <v>5.0</v>
      </c>
      <c r="AF25" s="182">
        <f>AE25/AE26</f>
        <v>0.06329113924</v>
      </c>
      <c r="AG25" s="181">
        <v>5.0</v>
      </c>
      <c r="AH25" s="182">
        <f>AG25/AG26</f>
        <v>0.06329113924</v>
      </c>
      <c r="AI25" s="181">
        <v>5.0</v>
      </c>
      <c r="AJ25" s="182">
        <f>AI25/AI26</f>
        <v>0.06329113924</v>
      </c>
      <c r="AK25" s="181">
        <v>5.0</v>
      </c>
      <c r="AL25" s="182">
        <f>AK25/AK26</f>
        <v>0.06329113924</v>
      </c>
      <c r="AM25" s="181">
        <v>5.0</v>
      </c>
      <c r="AN25" s="182">
        <f>AM25/AM26</f>
        <v>0.06329113924</v>
      </c>
      <c r="AO25" s="181">
        <v>5.0</v>
      </c>
      <c r="AP25" s="182">
        <f>AO25/AO26</f>
        <v>0.06329113924</v>
      </c>
      <c r="AQ25" s="181">
        <v>5.0</v>
      </c>
      <c r="AR25" s="182">
        <f>AQ25/AQ26</f>
        <v>0.06329113924</v>
      </c>
      <c r="AS25" s="181">
        <v>8.0</v>
      </c>
      <c r="AT25" s="182">
        <f>AS25/AS26</f>
        <v>0.1012658228</v>
      </c>
      <c r="AU25" s="181">
        <v>8.0</v>
      </c>
      <c r="AV25" s="182">
        <f>AU25/AU26</f>
        <v>0.1012658228</v>
      </c>
      <c r="AW25" s="181">
        <v>9.0</v>
      </c>
      <c r="AX25" s="182">
        <f>AW25/AW26</f>
        <v>0.1139240506</v>
      </c>
      <c r="AY25" s="181">
        <v>7.0</v>
      </c>
      <c r="AZ25" s="182">
        <f>AY25/AY26</f>
        <v>0.08860759494</v>
      </c>
      <c r="BA25" s="181">
        <v>7.0</v>
      </c>
      <c r="BB25" s="182">
        <f>BA25/BA26</f>
        <v>0.08860759494</v>
      </c>
      <c r="BC25" s="181">
        <v>7.0</v>
      </c>
      <c r="BD25" s="182">
        <f>BC25/BC26</f>
        <v>0.08860759494</v>
      </c>
      <c r="BE25" s="181">
        <v>7.0</v>
      </c>
      <c r="BF25" s="182">
        <f>BE25/BE26</f>
        <v>0.08860759494</v>
      </c>
      <c r="BG25" s="181">
        <v>6.0</v>
      </c>
      <c r="BH25" s="182">
        <f>BG25/BG26</f>
        <v>0.07594936709</v>
      </c>
      <c r="BI25" s="181">
        <v>6.0</v>
      </c>
      <c r="BJ25" s="182">
        <f>BI25/BI26</f>
        <v>0.07594936709</v>
      </c>
      <c r="BK25" s="181">
        <v>0.0</v>
      </c>
      <c r="BL25" s="182">
        <f>BK25/BK26</f>
        <v>0</v>
      </c>
      <c r="BM25" s="181"/>
      <c r="BN25" s="182">
        <f>BM25/BM26</f>
        <v>0</v>
      </c>
      <c r="BO25" s="181"/>
      <c r="BP25" s="182">
        <f>BO25/BO26</f>
        <v>0</v>
      </c>
    </row>
    <row r="26">
      <c r="A26" s="183" t="s">
        <v>268</v>
      </c>
      <c r="B26" s="179">
        <f>COUNTIFS(Seeds!Y:Y,"=Geometría")-COUNTIFS(Seeds!Y:Y,"=Geometría",Seeds!D:D,"=No hacer")</f>
        <v>79</v>
      </c>
      <c r="C26" s="186">
        <f>SUM(C20:C24)/5</f>
        <v>1</v>
      </c>
      <c r="D26" s="175"/>
      <c r="E26" s="202">
        <f>B26</f>
        <v>79</v>
      </c>
      <c r="F26" s="188">
        <f>SUM(F20:F24)/7</f>
        <v>0</v>
      </c>
      <c r="G26" s="202">
        <f>B26</f>
        <v>79</v>
      </c>
      <c r="H26" s="188">
        <f>SUM(H20:H24)/7</f>
        <v>0.02893309222</v>
      </c>
      <c r="I26" s="202">
        <f>B26</f>
        <v>79</v>
      </c>
      <c r="J26" s="188">
        <f>SUM(J20:J24)/7</f>
        <v>0.07414104882</v>
      </c>
      <c r="K26" s="202">
        <f>B26</f>
        <v>79</v>
      </c>
      <c r="L26" s="188">
        <f>SUM(L20:L24)/7</f>
        <v>0.07594936709</v>
      </c>
      <c r="M26" s="202">
        <f>B26</f>
        <v>79</v>
      </c>
      <c r="N26" s="188">
        <f>SUM(N20:N24)/7</f>
        <v>0.1699819168</v>
      </c>
      <c r="O26" s="202">
        <f>B26</f>
        <v>79</v>
      </c>
      <c r="P26" s="188">
        <f>SUM(P20:P24)/7</f>
        <v>0.2549728752</v>
      </c>
      <c r="Q26" s="202">
        <f>B26</f>
        <v>79</v>
      </c>
      <c r="R26" s="188">
        <f>SUM(R20:R24)/7</f>
        <v>0.2857142857</v>
      </c>
      <c r="S26" s="202">
        <f>B26</f>
        <v>79</v>
      </c>
      <c r="T26" s="188">
        <f>SUM(T20:T24)/7</f>
        <v>0.2857142857</v>
      </c>
      <c r="U26" s="202">
        <f>B26</f>
        <v>79</v>
      </c>
      <c r="V26" s="188">
        <f>SUM(V20:V24)/7</f>
        <v>0.2965641953</v>
      </c>
      <c r="W26" s="202">
        <f>B26</f>
        <v>79</v>
      </c>
      <c r="X26" s="197"/>
      <c r="Y26" s="202">
        <f>B26</f>
        <v>79</v>
      </c>
      <c r="Z26" s="197"/>
      <c r="AA26" s="187">
        <f>B26</f>
        <v>79</v>
      </c>
      <c r="AB26" s="188">
        <f>SUM(AB20:AB24)/5</f>
        <v>0.4759493671</v>
      </c>
      <c r="AC26" s="187">
        <f>B26</f>
        <v>79</v>
      </c>
      <c r="AD26" s="188">
        <f>SUM(AD20:AD24)/5</f>
        <v>0.5215189873</v>
      </c>
      <c r="AE26" s="187">
        <f>B26</f>
        <v>79</v>
      </c>
      <c r="AF26" s="188">
        <f>SUM(AF20:AF24)/5</f>
        <v>0.5113924051</v>
      </c>
      <c r="AG26" s="187">
        <f>B26</f>
        <v>79</v>
      </c>
      <c r="AH26" s="188">
        <f>SUM(AH20:AH24)/5</f>
        <v>0.5164556962</v>
      </c>
      <c r="AI26" s="187">
        <f>B26</f>
        <v>79</v>
      </c>
      <c r="AJ26" s="188">
        <f>SUM(AJ20:AJ24)/5</f>
        <v>0.6582278481</v>
      </c>
      <c r="AK26" s="187">
        <f>B26</f>
        <v>79</v>
      </c>
      <c r="AL26" s="188">
        <f>SUM(AL20:AL24)/5</f>
        <v>0.7620253165</v>
      </c>
      <c r="AM26" s="187">
        <f>B26</f>
        <v>79</v>
      </c>
      <c r="AN26" s="188">
        <f>SUM(AN20:AN24)/5</f>
        <v>0.7620253165</v>
      </c>
      <c r="AO26" s="187">
        <f>B26</f>
        <v>79</v>
      </c>
      <c r="AP26" s="188">
        <f>SUM(AP20:AP24)/5</f>
        <v>0.8987341772</v>
      </c>
      <c r="AQ26" s="187">
        <f>B26</f>
        <v>79</v>
      </c>
      <c r="AR26" s="188">
        <f>SUM(AR20:AR24)/5</f>
        <v>1.010126582</v>
      </c>
      <c r="AS26" s="187">
        <f>B26</f>
        <v>79</v>
      </c>
      <c r="AT26" s="188">
        <f>SUM(AT20:AT24)/5</f>
        <v>1.108860759</v>
      </c>
      <c r="AU26" s="187">
        <f>B26</f>
        <v>79</v>
      </c>
      <c r="AV26" s="188">
        <f>SUM(AV20:AV24)/5</f>
        <v>1.108860759</v>
      </c>
      <c r="AW26" s="187">
        <f>B26</f>
        <v>79</v>
      </c>
      <c r="AX26" s="188">
        <f>SUM(AX20:AX24)/5</f>
        <v>1.108860759</v>
      </c>
      <c r="AY26" s="187">
        <f>B26</f>
        <v>79</v>
      </c>
      <c r="AZ26" s="188">
        <f>SUM(AZ20:AZ24)/5</f>
        <v>1.141772152</v>
      </c>
      <c r="BA26" s="187">
        <f>B26</f>
        <v>79</v>
      </c>
      <c r="BB26" s="188">
        <f>SUM(BB20:BB24)/5</f>
        <v>1.17721519</v>
      </c>
      <c r="BC26" s="187">
        <f>B26</f>
        <v>79</v>
      </c>
      <c r="BD26" s="188">
        <f>SUM(BD20:BD24)/5</f>
        <v>1.339240506</v>
      </c>
      <c r="BE26" s="187">
        <f>B26</f>
        <v>79</v>
      </c>
      <c r="BF26" s="188">
        <f>SUM(BF20:BF24)/5</f>
        <v>1.346835443</v>
      </c>
      <c r="BG26" s="187">
        <f>B26</f>
        <v>79</v>
      </c>
      <c r="BH26" s="188">
        <f>SUM(BH20:BH24)/5</f>
        <v>1.389873418</v>
      </c>
      <c r="BI26" s="187">
        <f>B26</f>
        <v>79</v>
      </c>
      <c r="BJ26" s="188">
        <f>SUM(BJ20:BJ24)/5</f>
        <v>1.389873418</v>
      </c>
      <c r="BK26" s="187">
        <f>B26</f>
        <v>79</v>
      </c>
      <c r="BL26" s="188">
        <f>SUM(BL20:BL24)/5</f>
        <v>1.389873418</v>
      </c>
      <c r="BM26" s="187">
        <f>B26</f>
        <v>79</v>
      </c>
      <c r="BN26" s="188">
        <f>SUM(BN20:BN24)/5</f>
        <v>0</v>
      </c>
      <c r="BO26" s="187">
        <f>B26</f>
        <v>79</v>
      </c>
      <c r="BP26" s="188">
        <f>SUM(BP20:BP24)/5</f>
        <v>0</v>
      </c>
    </row>
    <row r="27">
      <c r="A27" s="189"/>
      <c r="B27" s="175"/>
      <c r="C27" s="198"/>
      <c r="D27" s="175"/>
      <c r="E27" s="189"/>
      <c r="F27" s="199"/>
      <c r="G27" s="189"/>
      <c r="H27" s="199"/>
      <c r="I27" s="189"/>
      <c r="J27" s="199"/>
      <c r="K27" s="189"/>
      <c r="L27" s="199"/>
      <c r="M27" s="189"/>
      <c r="N27" s="199"/>
      <c r="O27" s="189"/>
      <c r="P27" s="199"/>
      <c r="Q27" s="189"/>
      <c r="R27" s="199"/>
      <c r="S27" s="189"/>
      <c r="T27" s="200"/>
      <c r="U27" s="189"/>
      <c r="V27" s="200"/>
      <c r="W27" s="189"/>
      <c r="X27" s="200"/>
      <c r="Y27" s="201"/>
      <c r="Z27" s="200"/>
      <c r="AA27" s="189"/>
      <c r="AB27" s="200"/>
      <c r="AC27" s="189"/>
      <c r="AD27" s="200"/>
      <c r="AE27" s="199"/>
      <c r="AF27" s="200"/>
      <c r="AG27" s="199"/>
      <c r="AH27" s="200"/>
      <c r="AI27" s="199"/>
      <c r="AJ27" s="200"/>
      <c r="AK27" s="199"/>
      <c r="AL27" s="200"/>
      <c r="AM27" s="199"/>
      <c r="AN27" s="200"/>
      <c r="AO27" s="199"/>
      <c r="AP27" s="200"/>
      <c r="AQ27" s="199"/>
      <c r="AR27" s="200"/>
      <c r="AS27" s="199"/>
      <c r="AT27" s="200"/>
      <c r="AU27" s="199"/>
      <c r="AV27" s="200"/>
      <c r="AW27" s="199"/>
      <c r="AX27" s="200"/>
      <c r="AY27" s="199"/>
      <c r="AZ27" s="200"/>
      <c r="BA27" s="199"/>
      <c r="BB27" s="200"/>
      <c r="BC27" s="199"/>
      <c r="BD27" s="200"/>
      <c r="BE27" s="199"/>
      <c r="BF27" s="200"/>
      <c r="BG27" s="199"/>
      <c r="BH27" s="200"/>
      <c r="BI27" s="199"/>
      <c r="BJ27" s="200"/>
      <c r="BK27" s="199"/>
      <c r="BL27" s="200"/>
      <c r="BM27" s="199"/>
      <c r="BN27" s="200"/>
      <c r="BO27" s="199"/>
      <c r="BP27" s="200"/>
    </row>
    <row r="28">
      <c r="A28" s="193" t="s">
        <v>1410</v>
      </c>
      <c r="B28" s="161"/>
      <c r="C28" s="162"/>
      <c r="D28" s="175"/>
      <c r="E28" s="176">
        <v>44669.0</v>
      </c>
      <c r="F28" s="162"/>
      <c r="G28" s="176">
        <v>44676.0</v>
      </c>
      <c r="H28" s="162"/>
      <c r="I28" s="176">
        <v>44683.0</v>
      </c>
      <c r="J28" s="162"/>
      <c r="K28" s="176">
        <v>44690.0</v>
      </c>
      <c r="L28" s="162"/>
      <c r="M28" s="176">
        <v>44697.0</v>
      </c>
      <c r="N28" s="162"/>
      <c r="O28" s="176">
        <v>44704.0</v>
      </c>
      <c r="P28" s="162"/>
      <c r="Q28" s="176">
        <v>44711.0</v>
      </c>
      <c r="R28" s="162"/>
      <c r="S28" s="177">
        <v>44718.0</v>
      </c>
      <c r="T28" s="162"/>
      <c r="U28" s="177">
        <v>44725.0</v>
      </c>
      <c r="V28" s="162"/>
      <c r="W28" s="177">
        <v>44732.0</v>
      </c>
      <c r="X28" s="162"/>
      <c r="Y28" s="177">
        <v>44739.0</v>
      </c>
      <c r="Z28" s="162"/>
      <c r="AA28" s="177">
        <v>44746.0</v>
      </c>
      <c r="AB28" s="162"/>
      <c r="AC28" s="177">
        <v>44753.0</v>
      </c>
      <c r="AD28" s="162"/>
      <c r="AE28" s="177">
        <v>44760.0</v>
      </c>
      <c r="AF28" s="162"/>
      <c r="AG28" s="177">
        <v>44767.0</v>
      </c>
      <c r="AH28" s="162"/>
      <c r="AI28" s="177">
        <v>44771.0</v>
      </c>
      <c r="AJ28" s="162"/>
      <c r="AK28" s="177">
        <v>44778.0</v>
      </c>
      <c r="AL28" s="162"/>
      <c r="AM28" s="177">
        <v>44785.0</v>
      </c>
      <c r="AN28" s="162"/>
      <c r="AO28" s="177">
        <v>44792.0</v>
      </c>
      <c r="AP28" s="162"/>
      <c r="AQ28" s="177">
        <v>44799.0</v>
      </c>
      <c r="AR28" s="162"/>
      <c r="AS28" s="177">
        <v>44806.0</v>
      </c>
      <c r="AT28" s="162"/>
      <c r="AU28" s="177">
        <v>44813.0</v>
      </c>
      <c r="AV28" s="162"/>
      <c r="AW28" s="177">
        <v>44820.0</v>
      </c>
      <c r="AX28" s="162"/>
      <c r="AY28" s="177">
        <v>44827.0</v>
      </c>
      <c r="AZ28" s="162"/>
      <c r="BA28" s="177">
        <v>44834.0</v>
      </c>
      <c r="BB28" s="162"/>
      <c r="BC28" s="177">
        <v>44841.0</v>
      </c>
      <c r="BD28" s="162"/>
      <c r="BE28" s="177">
        <v>44848.0</v>
      </c>
      <c r="BF28" s="162"/>
      <c r="BG28" s="177">
        <v>44855.0</v>
      </c>
      <c r="BH28" s="162"/>
      <c r="BI28" s="177">
        <v>44862.0</v>
      </c>
      <c r="BJ28" s="162"/>
      <c r="BK28" s="177">
        <v>44911.0</v>
      </c>
      <c r="BL28" s="162"/>
      <c r="BM28" s="177">
        <v>44918.0</v>
      </c>
      <c r="BN28" s="162"/>
      <c r="BO28" s="177">
        <v>44925.0</v>
      </c>
      <c r="BP28" s="162"/>
    </row>
    <row r="29">
      <c r="A29" s="178" t="s">
        <v>4627</v>
      </c>
      <c r="B29" s="179">
        <f>COUNTIFS(Seeds!D:D,"=Pendiente de revisión",Seeds!Y:Y,"=Magnitudes y medida")+B30</f>
        <v>223</v>
      </c>
      <c r="C29" s="194">
        <f>B29/B35</f>
        <v>1</v>
      </c>
      <c r="D29" s="175"/>
      <c r="E29" s="181">
        <v>4.0</v>
      </c>
      <c r="F29" s="182">
        <f>E29/E35</f>
        <v>0.01793721973</v>
      </c>
      <c r="G29" s="181">
        <v>15.0</v>
      </c>
      <c r="H29" s="182">
        <f>G29/G35</f>
        <v>0.06726457399</v>
      </c>
      <c r="I29" s="181">
        <v>15.0</v>
      </c>
      <c r="J29" s="182">
        <f>I29/I35</f>
        <v>0.06726457399</v>
      </c>
      <c r="K29" s="181">
        <v>15.0</v>
      </c>
      <c r="L29" s="182">
        <f>K29/K35</f>
        <v>0.06726457399</v>
      </c>
      <c r="M29" s="181">
        <v>15.0</v>
      </c>
      <c r="N29" s="182">
        <f>M29/M35</f>
        <v>0.06726457399</v>
      </c>
      <c r="O29" s="181">
        <v>73.0</v>
      </c>
      <c r="P29" s="182">
        <f>O29/O35</f>
        <v>0.3273542601</v>
      </c>
      <c r="Q29" s="181">
        <v>80.0</v>
      </c>
      <c r="R29" s="182">
        <f>Q29/Q35</f>
        <v>0.3587443946</v>
      </c>
      <c r="S29" s="181">
        <v>80.0</v>
      </c>
      <c r="T29" s="182">
        <f>S29/S35</f>
        <v>0.3587443946</v>
      </c>
      <c r="U29" s="181">
        <v>80.0</v>
      </c>
      <c r="V29" s="182">
        <f>U29/U35</f>
        <v>0.3587443946</v>
      </c>
      <c r="W29" s="181">
        <v>80.0</v>
      </c>
      <c r="X29" s="182">
        <f>W29/W35</f>
        <v>0.3587443946</v>
      </c>
      <c r="Y29" s="181">
        <v>80.0</v>
      </c>
      <c r="Z29" s="182">
        <f>Y29/Y35</f>
        <v>0.3587443946</v>
      </c>
      <c r="AA29" s="181">
        <v>80.0</v>
      </c>
      <c r="AB29" s="182">
        <f>AA29/AA35</f>
        <v>0.3587443946</v>
      </c>
      <c r="AC29" s="181">
        <v>80.0</v>
      </c>
      <c r="AD29" s="182">
        <f>AC29/AC35</f>
        <v>0.3587443946</v>
      </c>
      <c r="AE29" s="181">
        <v>97.0</v>
      </c>
      <c r="AF29" s="182">
        <f>AE29/AE35</f>
        <v>0.4349775785</v>
      </c>
      <c r="AG29" s="181">
        <v>125.0</v>
      </c>
      <c r="AH29" s="182">
        <f>AG29/AG35</f>
        <v>0.5605381166</v>
      </c>
      <c r="AI29" s="181">
        <v>179.0</v>
      </c>
      <c r="AJ29" s="182">
        <f>AI29/AI35</f>
        <v>0.802690583</v>
      </c>
      <c r="AK29" s="181">
        <v>187.0</v>
      </c>
      <c r="AL29" s="182">
        <f>AK29/AK35</f>
        <v>0.8385650224</v>
      </c>
      <c r="AM29" s="181">
        <v>187.0</v>
      </c>
      <c r="AN29" s="182">
        <f>AM29/AM35</f>
        <v>0.8385650224</v>
      </c>
      <c r="AO29" s="181">
        <v>188.0</v>
      </c>
      <c r="AP29" s="182">
        <f>AO29/AO35</f>
        <v>0.8430493274</v>
      </c>
      <c r="AQ29" s="181">
        <v>194.0</v>
      </c>
      <c r="AR29" s="182">
        <f>AQ29/AQ35</f>
        <v>0.869955157</v>
      </c>
      <c r="AS29" s="181">
        <v>203.0</v>
      </c>
      <c r="AT29" s="182">
        <f>AS29/AS35</f>
        <v>0.9103139013</v>
      </c>
      <c r="AU29" s="181">
        <v>222.0</v>
      </c>
      <c r="AV29" s="182">
        <f>AU29/AU35</f>
        <v>0.9955156951</v>
      </c>
      <c r="AW29" s="181">
        <v>222.0</v>
      </c>
      <c r="AX29" s="182">
        <f>AW29/AW35</f>
        <v>0.9955156951</v>
      </c>
      <c r="AY29" s="181">
        <v>247.0</v>
      </c>
      <c r="AZ29" s="182">
        <f>AY29/AY35</f>
        <v>1.107623318</v>
      </c>
      <c r="BA29" s="181">
        <v>247.0</v>
      </c>
      <c r="BB29" s="182">
        <f>BA29/BA35</f>
        <v>1.107623318</v>
      </c>
      <c r="BC29" s="181">
        <v>247.0</v>
      </c>
      <c r="BD29" s="182">
        <f>BC29/BC35</f>
        <v>1.107623318</v>
      </c>
      <c r="BE29" s="181">
        <v>247.0</v>
      </c>
      <c r="BF29" s="182">
        <f>BE29/BE35</f>
        <v>1.107623318</v>
      </c>
      <c r="BG29" s="181">
        <v>247.0</v>
      </c>
      <c r="BH29" s="182">
        <f>BG29/BG35</f>
        <v>1.107623318</v>
      </c>
      <c r="BI29" s="181">
        <v>247.0</v>
      </c>
      <c r="BJ29" s="182">
        <f>BI29/BI35</f>
        <v>1.107623318</v>
      </c>
      <c r="BK29" s="181">
        <v>253.0</v>
      </c>
      <c r="BL29" s="182">
        <f>BK29/BK35</f>
        <v>1.134529148</v>
      </c>
      <c r="BM29" s="181"/>
      <c r="BN29" s="182">
        <f>BM29/BM35</f>
        <v>0</v>
      </c>
      <c r="BO29" s="181"/>
      <c r="BP29" s="182">
        <f>BO29/BO35</f>
        <v>0</v>
      </c>
    </row>
    <row r="30">
      <c r="A30" s="183" t="s">
        <v>4630</v>
      </c>
      <c r="B30" s="179">
        <f>COUNTIFS(Seeds!D:D,"=Ortografía+cast",Seeds!Y:Y,"=Magnitudes y medida")+B31</f>
        <v>223</v>
      </c>
      <c r="C30" s="194">
        <f>B30/B35</f>
        <v>1</v>
      </c>
      <c r="D30" s="175"/>
      <c r="E30" s="181">
        <v>0.0</v>
      </c>
      <c r="F30" s="182">
        <f>E30/E35</f>
        <v>0</v>
      </c>
      <c r="G30" s="181">
        <v>0.0</v>
      </c>
      <c r="H30" s="182">
        <f>G30/G35</f>
        <v>0</v>
      </c>
      <c r="I30" s="181">
        <v>0.0</v>
      </c>
      <c r="J30" s="182">
        <f>I30/I35</f>
        <v>0</v>
      </c>
      <c r="K30" s="181">
        <v>0.0</v>
      </c>
      <c r="L30" s="182">
        <f>K30/K35</f>
        <v>0</v>
      </c>
      <c r="M30" s="181">
        <v>15.0</v>
      </c>
      <c r="N30" s="182">
        <f>M30/M35</f>
        <v>0.06726457399</v>
      </c>
      <c r="O30" s="181">
        <v>38.0</v>
      </c>
      <c r="P30" s="182">
        <f>O30/O35</f>
        <v>0.1704035874</v>
      </c>
      <c r="Q30" s="181">
        <v>73.0</v>
      </c>
      <c r="R30" s="182">
        <f>Q30/Q35</f>
        <v>0.3273542601</v>
      </c>
      <c r="S30" s="181">
        <v>73.0</v>
      </c>
      <c r="T30" s="182">
        <f>S30/S35</f>
        <v>0.3273542601</v>
      </c>
      <c r="U30" s="181">
        <v>73.0</v>
      </c>
      <c r="V30" s="182">
        <f>U30/U35</f>
        <v>0.3273542601</v>
      </c>
      <c r="W30" s="181">
        <v>73.0</v>
      </c>
      <c r="X30" s="182">
        <f>W30/W35</f>
        <v>0.3273542601</v>
      </c>
      <c r="Y30" s="181">
        <v>73.0</v>
      </c>
      <c r="Z30" s="182">
        <f>Y30/Y35</f>
        <v>0.3273542601</v>
      </c>
      <c r="AA30" s="181">
        <v>73.0</v>
      </c>
      <c r="AB30" s="182">
        <f>AA30/AA35</f>
        <v>0.3273542601</v>
      </c>
      <c r="AC30" s="181">
        <v>80.0</v>
      </c>
      <c r="AD30" s="182">
        <f>AC30/AC35</f>
        <v>0.3587443946</v>
      </c>
      <c r="AE30" s="181">
        <v>77.0</v>
      </c>
      <c r="AF30" s="182">
        <f>AE30/AE35</f>
        <v>0.3452914798</v>
      </c>
      <c r="AG30" s="181">
        <v>85.0</v>
      </c>
      <c r="AH30" s="182">
        <f>AG30/AG35</f>
        <v>0.3811659193</v>
      </c>
      <c r="AI30" s="181">
        <v>85.0</v>
      </c>
      <c r="AJ30" s="182">
        <f>AI30/AI35</f>
        <v>0.3811659193</v>
      </c>
      <c r="AK30" s="181">
        <v>186.0</v>
      </c>
      <c r="AL30" s="182">
        <f>AK30/AK35</f>
        <v>0.8340807175</v>
      </c>
      <c r="AM30" s="181">
        <v>187.0</v>
      </c>
      <c r="AN30" s="182">
        <f>AM30/AM35</f>
        <v>0.8385650224</v>
      </c>
      <c r="AO30" s="181">
        <v>188.0</v>
      </c>
      <c r="AP30" s="182">
        <f>AO30/AO35</f>
        <v>0.8430493274</v>
      </c>
      <c r="AQ30" s="181">
        <v>194.0</v>
      </c>
      <c r="AR30" s="182">
        <f>AQ30/AQ35</f>
        <v>0.869955157</v>
      </c>
      <c r="AS30" s="181">
        <v>199.0</v>
      </c>
      <c r="AT30" s="182">
        <f>AS30/AS35</f>
        <v>0.8923766816</v>
      </c>
      <c r="AU30" s="181">
        <v>217.0</v>
      </c>
      <c r="AV30" s="182">
        <f>AU30/AU35</f>
        <v>0.9730941704</v>
      </c>
      <c r="AW30" s="181">
        <v>217.0</v>
      </c>
      <c r="AX30" s="182">
        <f>AW30/AW35</f>
        <v>0.9730941704</v>
      </c>
      <c r="AY30" s="181">
        <v>242.0</v>
      </c>
      <c r="AZ30" s="182">
        <f>AY30/AY35</f>
        <v>1.085201794</v>
      </c>
      <c r="BA30" s="181">
        <v>242.0</v>
      </c>
      <c r="BB30" s="182">
        <f>BA30/BA35</f>
        <v>1.085201794</v>
      </c>
      <c r="BC30" s="181">
        <v>247.0</v>
      </c>
      <c r="BD30" s="182">
        <f>BC30/BC35</f>
        <v>1.107623318</v>
      </c>
      <c r="BE30" s="181">
        <v>247.0</v>
      </c>
      <c r="BF30" s="182">
        <f>BE30/BE35</f>
        <v>1.107623318</v>
      </c>
      <c r="BG30" s="181">
        <v>247.0</v>
      </c>
      <c r="BH30" s="182">
        <f>BG30/BG35</f>
        <v>1.107623318</v>
      </c>
      <c r="BI30" s="181">
        <v>247.0</v>
      </c>
      <c r="BJ30" s="182">
        <f>BI30/BI35</f>
        <v>1.107623318</v>
      </c>
      <c r="BK30" s="181">
        <v>253.0</v>
      </c>
      <c r="BL30" s="182">
        <f>BK30/BK35</f>
        <v>1.134529148</v>
      </c>
      <c r="BM30" s="181"/>
      <c r="BN30" s="182">
        <f>BM30/BM35</f>
        <v>0</v>
      </c>
      <c r="BO30" s="181"/>
      <c r="BP30" s="182">
        <f>BO30/BO35</f>
        <v>0</v>
      </c>
    </row>
    <row r="31">
      <c r="A31" s="178" t="s">
        <v>4632</v>
      </c>
      <c r="B31" s="179">
        <f>COUNTIFS(Seeds!D:D,"=JSON sin imagen",Seeds!Y:Y,"=Magnitudes y medida")+B32</f>
        <v>223</v>
      </c>
      <c r="C31" s="194">
        <f>B31/B35</f>
        <v>1</v>
      </c>
      <c r="D31" s="175"/>
      <c r="E31" s="181">
        <v>0.0</v>
      </c>
      <c r="F31" s="182">
        <f>E31/E35</f>
        <v>0</v>
      </c>
      <c r="G31" s="181">
        <v>0.0</v>
      </c>
      <c r="H31" s="182">
        <f>G31/G35</f>
        <v>0</v>
      </c>
      <c r="I31" s="181">
        <v>0.0</v>
      </c>
      <c r="J31" s="182">
        <f>I31/I35</f>
        <v>0</v>
      </c>
      <c r="K31" s="181">
        <v>0.0</v>
      </c>
      <c r="L31" s="182">
        <f>K31/K35</f>
        <v>0</v>
      </c>
      <c r="M31" s="181">
        <v>11.0</v>
      </c>
      <c r="N31" s="182">
        <f>M31/M35</f>
        <v>0.04932735426</v>
      </c>
      <c r="O31" s="181">
        <v>17.0</v>
      </c>
      <c r="P31" s="182">
        <f>O31/O35</f>
        <v>0.07623318386</v>
      </c>
      <c r="Q31" s="181">
        <v>56.0</v>
      </c>
      <c r="R31" s="182">
        <f>Q31/Q35</f>
        <v>0.2511210762</v>
      </c>
      <c r="S31" s="181">
        <v>56.0</v>
      </c>
      <c r="T31" s="182">
        <f>S31/S35</f>
        <v>0.2511210762</v>
      </c>
      <c r="U31" s="181">
        <v>62.0</v>
      </c>
      <c r="V31" s="182">
        <f>U31/U35</f>
        <v>0.2780269058</v>
      </c>
      <c r="W31" s="181">
        <v>62.0</v>
      </c>
      <c r="X31" s="182">
        <f>W31/W35</f>
        <v>0.2780269058</v>
      </c>
      <c r="Y31" s="181">
        <v>62.0</v>
      </c>
      <c r="Z31" s="182">
        <f>Y31/Y35</f>
        <v>0.2780269058</v>
      </c>
      <c r="AA31" s="181">
        <v>62.0</v>
      </c>
      <c r="AB31" s="182">
        <f>AA31/AA35</f>
        <v>0.2780269058</v>
      </c>
      <c r="AC31" s="181">
        <v>62.0</v>
      </c>
      <c r="AD31" s="182">
        <f>AC31/AC35</f>
        <v>0.2780269058</v>
      </c>
      <c r="AE31" s="181">
        <v>64.0</v>
      </c>
      <c r="AF31" s="182">
        <f>AE31/AE35</f>
        <v>0.2869955157</v>
      </c>
      <c r="AG31" s="181">
        <v>66.0</v>
      </c>
      <c r="AH31" s="182">
        <f>AG31/AG35</f>
        <v>0.2959641256</v>
      </c>
      <c r="AI31" s="181">
        <v>80.0</v>
      </c>
      <c r="AJ31" s="182">
        <f>AI31/AI35</f>
        <v>0.3587443946</v>
      </c>
      <c r="AK31" s="181">
        <v>85.0</v>
      </c>
      <c r="AL31" s="182">
        <f>AK31/AK35</f>
        <v>0.3811659193</v>
      </c>
      <c r="AM31" s="181">
        <v>120.0</v>
      </c>
      <c r="AN31" s="182">
        <f>AM31/AM35</f>
        <v>0.5381165919</v>
      </c>
      <c r="AO31" s="181">
        <v>183.0</v>
      </c>
      <c r="AP31" s="182">
        <f>AO31/AO35</f>
        <v>0.8206278027</v>
      </c>
      <c r="AQ31" s="181">
        <v>194.0</v>
      </c>
      <c r="AR31" s="182">
        <f>AQ31/AQ35</f>
        <v>0.869955157</v>
      </c>
      <c r="AS31" s="181">
        <v>199.0</v>
      </c>
      <c r="AT31" s="182">
        <f>AS31/AS35</f>
        <v>0.8923766816</v>
      </c>
      <c r="AU31" s="181">
        <v>208.0</v>
      </c>
      <c r="AV31" s="182">
        <f>AU31/AU35</f>
        <v>0.932735426</v>
      </c>
      <c r="AW31" s="181">
        <v>208.0</v>
      </c>
      <c r="AX31" s="182">
        <f>AW31/AW35</f>
        <v>0.932735426</v>
      </c>
      <c r="AY31" s="181">
        <v>221.0</v>
      </c>
      <c r="AZ31" s="182">
        <f>AY31/AY35</f>
        <v>0.9910313901</v>
      </c>
      <c r="BA31" s="181">
        <v>232.0</v>
      </c>
      <c r="BB31" s="182">
        <f>BA31/BA35</f>
        <v>1.040358744</v>
      </c>
      <c r="BC31" s="181">
        <v>242.0</v>
      </c>
      <c r="BD31" s="182">
        <f>BC31/BC35</f>
        <v>1.085201794</v>
      </c>
      <c r="BE31" s="181">
        <v>242.0</v>
      </c>
      <c r="BF31" s="182">
        <f>BE31/BE35</f>
        <v>1.085201794</v>
      </c>
      <c r="BG31" s="181">
        <v>247.0</v>
      </c>
      <c r="BH31" s="182">
        <f>BG31/BG35</f>
        <v>1.107623318</v>
      </c>
      <c r="BI31" s="181">
        <v>247.0</v>
      </c>
      <c r="BJ31" s="182">
        <f>BI31/BI35</f>
        <v>1.107623318</v>
      </c>
      <c r="BK31" s="181">
        <v>253.0</v>
      </c>
      <c r="BL31" s="182">
        <f>BK31/BK35</f>
        <v>1.134529148</v>
      </c>
      <c r="BM31" s="181"/>
      <c r="BN31" s="182">
        <f>BM31/BM35</f>
        <v>0</v>
      </c>
      <c r="BO31" s="181"/>
      <c r="BP31" s="182">
        <f>BO31/BO35</f>
        <v>0</v>
      </c>
    </row>
    <row r="32">
      <c r="A32" s="178" t="s">
        <v>4634</v>
      </c>
      <c r="B32" s="179">
        <f>COUNTIFS(Seeds!D:D,"=JSON con imagen",Seeds!Y:Y,"=Magnitudes y medida")+B33</f>
        <v>223</v>
      </c>
      <c r="C32" s="194">
        <f>B32/B35</f>
        <v>1</v>
      </c>
      <c r="D32" s="175"/>
      <c r="E32" s="181">
        <v>0.0</v>
      </c>
      <c r="F32" s="182">
        <f>E32/E35</f>
        <v>0</v>
      </c>
      <c r="G32" s="181">
        <v>0.0</v>
      </c>
      <c r="H32" s="182">
        <f>G32/G35</f>
        <v>0</v>
      </c>
      <c r="I32" s="181">
        <v>0.0</v>
      </c>
      <c r="J32" s="182">
        <f>I32/I35</f>
        <v>0</v>
      </c>
      <c r="K32" s="181">
        <v>0.0</v>
      </c>
      <c r="L32" s="182">
        <f>K32/K35</f>
        <v>0</v>
      </c>
      <c r="M32" s="181">
        <v>4.0</v>
      </c>
      <c r="N32" s="182">
        <f>M32/M35</f>
        <v>0.01793721973</v>
      </c>
      <c r="O32" s="181">
        <v>17.0</v>
      </c>
      <c r="P32" s="182">
        <f>O32/O35</f>
        <v>0.07623318386</v>
      </c>
      <c r="Q32" s="181">
        <v>56.0</v>
      </c>
      <c r="R32" s="182">
        <f>Q32/Q35</f>
        <v>0.2511210762</v>
      </c>
      <c r="S32" s="181">
        <v>56.0</v>
      </c>
      <c r="T32" s="182">
        <f>S32/S35</f>
        <v>0.2511210762</v>
      </c>
      <c r="U32" s="181">
        <v>62.0</v>
      </c>
      <c r="V32" s="182">
        <f>U32/U35</f>
        <v>0.2780269058</v>
      </c>
      <c r="W32" s="181">
        <v>62.0</v>
      </c>
      <c r="X32" s="182">
        <f>W32/W35</f>
        <v>0.2780269058</v>
      </c>
      <c r="Y32" s="181">
        <v>62.0</v>
      </c>
      <c r="Z32" s="182">
        <f>Y32/Y35</f>
        <v>0.2780269058</v>
      </c>
      <c r="AA32" s="181">
        <v>62.0</v>
      </c>
      <c r="AB32" s="182">
        <f>AA32/AA35</f>
        <v>0.2780269058</v>
      </c>
      <c r="AC32" s="181">
        <v>62.0</v>
      </c>
      <c r="AD32" s="182">
        <f>AC32/AC35</f>
        <v>0.2780269058</v>
      </c>
      <c r="AE32" s="181">
        <v>63.0</v>
      </c>
      <c r="AF32" s="182">
        <f>AE32/AE35</f>
        <v>0.2825112108</v>
      </c>
      <c r="AG32" s="181">
        <v>63.0</v>
      </c>
      <c r="AH32" s="182">
        <f>AG32/AG35</f>
        <v>0.2825112108</v>
      </c>
      <c r="AI32" s="181">
        <v>79.0</v>
      </c>
      <c r="AJ32" s="182">
        <f>AI32/AI35</f>
        <v>0.3542600897</v>
      </c>
      <c r="AK32" s="181">
        <v>84.0</v>
      </c>
      <c r="AL32" s="182">
        <f>AK32/AK35</f>
        <v>0.3766816143</v>
      </c>
      <c r="AM32" s="181">
        <v>119.0</v>
      </c>
      <c r="AN32" s="182">
        <f>AM32/AM35</f>
        <v>0.533632287</v>
      </c>
      <c r="AO32" s="181">
        <v>171.0</v>
      </c>
      <c r="AP32" s="182">
        <f>AO32/AO35</f>
        <v>0.7668161435</v>
      </c>
      <c r="AQ32" s="181">
        <v>180.0</v>
      </c>
      <c r="AR32" s="182">
        <f>AQ32/AQ35</f>
        <v>0.8071748879</v>
      </c>
      <c r="AS32" s="181">
        <v>187.0</v>
      </c>
      <c r="AT32" s="182">
        <f>AS32/AS35</f>
        <v>0.8385650224</v>
      </c>
      <c r="AU32" s="181">
        <v>195.0</v>
      </c>
      <c r="AV32" s="182">
        <f>AU32/AU35</f>
        <v>0.8744394619</v>
      </c>
      <c r="AW32" s="181">
        <v>195.0</v>
      </c>
      <c r="AX32" s="182">
        <f>AW32/AW35</f>
        <v>0.8744394619</v>
      </c>
      <c r="AY32" s="181">
        <v>204.0</v>
      </c>
      <c r="AZ32" s="182">
        <f>AY32/AY35</f>
        <v>0.9147982063</v>
      </c>
      <c r="BA32" s="181">
        <v>215.0</v>
      </c>
      <c r="BB32" s="182">
        <f>BA32/BA35</f>
        <v>0.9641255605</v>
      </c>
      <c r="BC32" s="181">
        <v>242.0</v>
      </c>
      <c r="BD32" s="182">
        <f>BC32/BC35</f>
        <v>1.085201794</v>
      </c>
      <c r="BE32" s="181">
        <v>242.0</v>
      </c>
      <c r="BF32" s="182">
        <f>BE32/BE35</f>
        <v>1.085201794</v>
      </c>
      <c r="BG32" s="181">
        <v>247.0</v>
      </c>
      <c r="BH32" s="182">
        <f>BG32/BG35</f>
        <v>1.107623318</v>
      </c>
      <c r="BI32" s="181">
        <v>247.0</v>
      </c>
      <c r="BJ32" s="182">
        <f>BI32/BI35</f>
        <v>1.107623318</v>
      </c>
      <c r="BK32" s="181">
        <v>247.0</v>
      </c>
      <c r="BL32" s="182">
        <f>BK32/BK35</f>
        <v>1.107623318</v>
      </c>
      <c r="BM32" s="181"/>
      <c r="BN32" s="182">
        <f>BM32/BM35</f>
        <v>0</v>
      </c>
      <c r="BO32" s="181"/>
      <c r="BP32" s="182">
        <f>BO32/BO35</f>
        <v>0</v>
      </c>
    </row>
    <row r="33">
      <c r="A33" s="178" t="s">
        <v>36</v>
      </c>
      <c r="B33" s="195">
        <f>COUNTIFS(Seeds!D:D,"=JSON revisado",Seeds!Y:Y,"=Magnitudes y medida")</f>
        <v>223</v>
      </c>
      <c r="C33" s="194">
        <f>B33/B35</f>
        <v>1</v>
      </c>
      <c r="D33" s="175"/>
      <c r="E33" s="181">
        <v>0.0</v>
      </c>
      <c r="F33" s="182">
        <f>E33/E35</f>
        <v>0</v>
      </c>
      <c r="G33" s="181">
        <v>0.0</v>
      </c>
      <c r="H33" s="182">
        <f>G33/G35</f>
        <v>0</v>
      </c>
      <c r="I33" s="181">
        <v>0.0</v>
      </c>
      <c r="J33" s="182">
        <f>I33/I35</f>
        <v>0</v>
      </c>
      <c r="K33" s="181">
        <v>0.0</v>
      </c>
      <c r="L33" s="182">
        <f>K33/K35</f>
        <v>0</v>
      </c>
      <c r="M33" s="181">
        <v>0.0</v>
      </c>
      <c r="N33" s="182">
        <f>M33/M35</f>
        <v>0</v>
      </c>
      <c r="O33" s="181">
        <v>9.0</v>
      </c>
      <c r="P33" s="182">
        <f>O33/O35</f>
        <v>0.04035874439</v>
      </c>
      <c r="Q33" s="181">
        <v>9.0</v>
      </c>
      <c r="R33" s="182">
        <f>Q33/Q35</f>
        <v>0.04035874439</v>
      </c>
      <c r="S33" s="181">
        <v>9.0</v>
      </c>
      <c r="T33" s="182">
        <f>S33/S35</f>
        <v>0.04035874439</v>
      </c>
      <c r="U33" s="181">
        <v>30.0</v>
      </c>
      <c r="V33" s="182">
        <f>U33/U35</f>
        <v>0.134529148</v>
      </c>
      <c r="W33" s="181">
        <v>36.0</v>
      </c>
      <c r="X33" s="182">
        <f>W33/W35</f>
        <v>0.1614349776</v>
      </c>
      <c r="Y33" s="181">
        <v>36.0</v>
      </c>
      <c r="Z33" s="182">
        <f>Y33/Y35</f>
        <v>0.1614349776</v>
      </c>
      <c r="AA33" s="181">
        <v>36.0</v>
      </c>
      <c r="AB33" s="182">
        <f>AA33/AA35</f>
        <v>0.1614349776</v>
      </c>
      <c r="AC33" s="181">
        <v>36.0</v>
      </c>
      <c r="AD33" s="182">
        <f>AC33/AC35</f>
        <v>0.1614349776</v>
      </c>
      <c r="AE33" s="181">
        <v>15.0</v>
      </c>
      <c r="AF33" s="182">
        <f>AE33/AE35</f>
        <v>0.06726457399</v>
      </c>
      <c r="AG33" s="181">
        <v>10.0</v>
      </c>
      <c r="AH33" s="182">
        <f>AG33/AG35</f>
        <v>0.04484304933</v>
      </c>
      <c r="AI33" s="181">
        <v>10.0</v>
      </c>
      <c r="AJ33" s="182">
        <f>AI33/AI35</f>
        <v>0.04484304933</v>
      </c>
      <c r="AK33" s="181">
        <v>10.0</v>
      </c>
      <c r="AL33" s="182">
        <f>AK33/AK35</f>
        <v>0.04484304933</v>
      </c>
      <c r="AM33" s="181">
        <v>10.0</v>
      </c>
      <c r="AN33" s="182">
        <f>AM33/AM35</f>
        <v>0.04484304933</v>
      </c>
      <c r="AO33" s="181">
        <v>26.0</v>
      </c>
      <c r="AP33" s="182">
        <f>AO33/AO35</f>
        <v>0.1165919283</v>
      </c>
      <c r="AQ33" s="181">
        <v>139.0</v>
      </c>
      <c r="AR33" s="182">
        <f>AQ33/AQ35</f>
        <v>0.6233183857</v>
      </c>
      <c r="AS33" s="181">
        <v>168.0</v>
      </c>
      <c r="AT33" s="182">
        <f>AS33/AS35</f>
        <v>0.7533632287</v>
      </c>
      <c r="AU33" s="181">
        <v>178.0</v>
      </c>
      <c r="AV33" s="182">
        <f>AU33/AU35</f>
        <v>0.798206278</v>
      </c>
      <c r="AW33" s="181">
        <v>178.0</v>
      </c>
      <c r="AX33" s="182">
        <f>AW33/AW35</f>
        <v>0.798206278</v>
      </c>
      <c r="AY33" s="181">
        <v>178.0</v>
      </c>
      <c r="AZ33" s="182">
        <f>AY33/AY35</f>
        <v>0.798206278</v>
      </c>
      <c r="BA33" s="181">
        <v>196.0</v>
      </c>
      <c r="BB33" s="182">
        <f>BA33/BA35</f>
        <v>0.8789237668</v>
      </c>
      <c r="BC33" s="181">
        <v>217.0</v>
      </c>
      <c r="BD33" s="182">
        <f>BC33/BC35</f>
        <v>0.9730941704</v>
      </c>
      <c r="BE33" s="181">
        <v>217.0</v>
      </c>
      <c r="BF33" s="182">
        <f>BE33/BE35</f>
        <v>0.9730941704</v>
      </c>
      <c r="BG33" s="181">
        <v>225.0</v>
      </c>
      <c r="BH33" s="182">
        <f>BG33/BG35</f>
        <v>1.00896861</v>
      </c>
      <c r="BI33" s="181">
        <v>230.0</v>
      </c>
      <c r="BJ33" s="182">
        <f>BI33/BI35</f>
        <v>1.031390135</v>
      </c>
      <c r="BK33" s="181">
        <v>230.0</v>
      </c>
      <c r="BL33" s="182">
        <f>BK33/BK35</f>
        <v>1.031390135</v>
      </c>
      <c r="BM33" s="181"/>
      <c r="BN33" s="182">
        <f>BM33/BM35</f>
        <v>0</v>
      </c>
      <c r="BO33" s="181"/>
      <c r="BP33" s="182">
        <f>BO33/BO35</f>
        <v>0</v>
      </c>
    </row>
    <row r="34">
      <c r="A34" s="183" t="s">
        <v>4648</v>
      </c>
      <c r="B34" s="179">
        <f>COUNTIFS(Seeds!E:E,"=Sí",Seeds!Y:Y,"=Magnitudes y medida")</f>
        <v>0</v>
      </c>
      <c r="C34" s="194">
        <f>B34/B35</f>
        <v>0</v>
      </c>
      <c r="D34" s="175"/>
      <c r="E34" s="181">
        <v>0.0</v>
      </c>
      <c r="F34" s="182">
        <f>E34/E35</f>
        <v>0</v>
      </c>
      <c r="G34" s="181">
        <v>0.0</v>
      </c>
      <c r="H34" s="182">
        <f>G34/G35</f>
        <v>0</v>
      </c>
      <c r="I34" s="181">
        <v>0.0</v>
      </c>
      <c r="J34" s="182">
        <f>I34/I35</f>
        <v>0</v>
      </c>
      <c r="K34" s="181">
        <v>0.0</v>
      </c>
      <c r="L34" s="182">
        <f>K34/K35</f>
        <v>0</v>
      </c>
      <c r="M34" s="181">
        <v>0.0</v>
      </c>
      <c r="N34" s="182">
        <f>M34/M35</f>
        <v>0</v>
      </c>
      <c r="O34" s="181">
        <v>0.0</v>
      </c>
      <c r="P34" s="182">
        <f>O34/O35</f>
        <v>0</v>
      </c>
      <c r="Q34" s="181">
        <v>0.0</v>
      </c>
      <c r="R34" s="182">
        <f>Q34/Q35</f>
        <v>0</v>
      </c>
      <c r="S34" s="181">
        <v>0.0</v>
      </c>
      <c r="T34" s="182">
        <f>S34/S35</f>
        <v>0</v>
      </c>
      <c r="U34" s="181">
        <v>0.0</v>
      </c>
      <c r="V34" s="182">
        <f>U34/U35</f>
        <v>0</v>
      </c>
      <c r="W34" s="181">
        <v>0.0</v>
      </c>
      <c r="X34" s="182">
        <f>W34/W35</f>
        <v>0</v>
      </c>
      <c r="Y34" s="181">
        <v>0.0</v>
      </c>
      <c r="Z34" s="182">
        <f>Y34/Y35</f>
        <v>0</v>
      </c>
      <c r="AA34" s="181">
        <v>0.0</v>
      </c>
      <c r="AB34" s="182">
        <f>AA34/AA35</f>
        <v>0</v>
      </c>
      <c r="AC34" s="181">
        <v>0.0</v>
      </c>
      <c r="AD34" s="182">
        <f>AC34/AC35</f>
        <v>0</v>
      </c>
      <c r="AE34" s="181">
        <v>0.0</v>
      </c>
      <c r="AF34" s="182">
        <f>AE34/AE35</f>
        <v>0</v>
      </c>
      <c r="AG34" s="181">
        <v>0.0</v>
      </c>
      <c r="AH34" s="182">
        <f>AG34/AG35</f>
        <v>0</v>
      </c>
      <c r="AI34" s="181">
        <v>0.0</v>
      </c>
      <c r="AJ34" s="182">
        <f>AI34/AI35</f>
        <v>0</v>
      </c>
      <c r="AK34" s="181">
        <v>0.0</v>
      </c>
      <c r="AL34" s="182">
        <f>AK34/AK35</f>
        <v>0</v>
      </c>
      <c r="AM34" s="181">
        <v>0.0</v>
      </c>
      <c r="AN34" s="182">
        <f>AM34/AM35</f>
        <v>0</v>
      </c>
      <c r="AO34" s="181">
        <v>0.0</v>
      </c>
      <c r="AP34" s="182">
        <f>AO34/AO35</f>
        <v>0</v>
      </c>
      <c r="AQ34" s="181">
        <v>0.0</v>
      </c>
      <c r="AR34" s="182">
        <f>AQ34/AQ35</f>
        <v>0</v>
      </c>
      <c r="AS34" s="181">
        <v>0.0</v>
      </c>
      <c r="AT34" s="182">
        <f>AS34/AS35</f>
        <v>0</v>
      </c>
      <c r="AU34" s="181">
        <v>0.0</v>
      </c>
      <c r="AV34" s="182">
        <f>AU34/AU35</f>
        <v>0</v>
      </c>
      <c r="AW34" s="181">
        <v>0.0</v>
      </c>
      <c r="AX34" s="182">
        <f>AW34/AW35</f>
        <v>0</v>
      </c>
      <c r="AY34" s="181">
        <v>0.0</v>
      </c>
      <c r="AZ34" s="182">
        <f>AY34/AY35</f>
        <v>0</v>
      </c>
      <c r="BA34" s="181">
        <v>0.0</v>
      </c>
      <c r="BB34" s="182">
        <f>BA34/BA35</f>
        <v>0</v>
      </c>
      <c r="BC34" s="181">
        <v>0.0</v>
      </c>
      <c r="BD34" s="182">
        <f>BC34/BC35</f>
        <v>0</v>
      </c>
      <c r="BE34" s="181">
        <v>0.0</v>
      </c>
      <c r="BF34" s="182">
        <f>BE34/BE35</f>
        <v>0</v>
      </c>
      <c r="BG34" s="181">
        <v>0.0</v>
      </c>
      <c r="BH34" s="182">
        <f>BG34/BG35</f>
        <v>0</v>
      </c>
      <c r="BI34" s="181">
        <v>5.0</v>
      </c>
      <c r="BJ34" s="182">
        <f>BI34/BI35</f>
        <v>0.02242152466</v>
      </c>
      <c r="BK34" s="181">
        <v>5.0</v>
      </c>
      <c r="BL34" s="182">
        <f>BK34/BK35</f>
        <v>0.02242152466</v>
      </c>
      <c r="BM34" s="181"/>
      <c r="BN34" s="182">
        <f>BM34/BM35</f>
        <v>0</v>
      </c>
      <c r="BO34" s="181"/>
      <c r="BP34" s="182">
        <f>BO34/BO35</f>
        <v>0</v>
      </c>
    </row>
    <row r="35">
      <c r="A35" s="183" t="s">
        <v>268</v>
      </c>
      <c r="B35" s="179">
        <f>COUNTIFS(Seeds!Y:Y,"=Magnitudes y medida")-COUNTIFS(Seeds!Y:Y,"=Magnitudes y medida",Seeds!D:D,"=No hacer")</f>
        <v>223</v>
      </c>
      <c r="C35" s="186">
        <f>SUM(C29:C33)/5</f>
        <v>1</v>
      </c>
      <c r="D35" s="175"/>
      <c r="E35" s="202">
        <f>B35</f>
        <v>223</v>
      </c>
      <c r="F35" s="196"/>
      <c r="G35" s="202">
        <f>B35</f>
        <v>223</v>
      </c>
      <c r="H35" s="196"/>
      <c r="I35" s="202">
        <f>B35</f>
        <v>223</v>
      </c>
      <c r="J35" s="196"/>
      <c r="K35" s="202">
        <f>B35</f>
        <v>223</v>
      </c>
      <c r="L35" s="196"/>
      <c r="M35" s="202">
        <f>B35</f>
        <v>223</v>
      </c>
      <c r="N35" s="203"/>
      <c r="O35" s="202">
        <f>B35</f>
        <v>223</v>
      </c>
      <c r="P35" s="196"/>
      <c r="Q35" s="202">
        <f>B35</f>
        <v>223</v>
      </c>
      <c r="R35" s="196"/>
      <c r="S35" s="202">
        <f>B35</f>
        <v>223</v>
      </c>
      <c r="T35" s="197"/>
      <c r="U35" s="202">
        <f>B35</f>
        <v>223</v>
      </c>
      <c r="V35" s="197"/>
      <c r="W35" s="202">
        <f>B35</f>
        <v>223</v>
      </c>
      <c r="X35" s="197"/>
      <c r="Y35" s="202">
        <f>B35</f>
        <v>223</v>
      </c>
      <c r="Z35" s="197"/>
      <c r="AA35" s="187">
        <f>B35</f>
        <v>223</v>
      </c>
      <c r="AB35" s="188">
        <f>SUM(AB29:AB33)/5</f>
        <v>0.2807174888</v>
      </c>
      <c r="AC35" s="187">
        <f>B35</f>
        <v>223</v>
      </c>
      <c r="AD35" s="188">
        <f>SUM(AD29:AD33)/5</f>
        <v>0.2869955157</v>
      </c>
      <c r="AE35" s="187">
        <f>B35</f>
        <v>223</v>
      </c>
      <c r="AF35" s="188">
        <f>SUM(AF29:AF33)/5</f>
        <v>0.2834080717</v>
      </c>
      <c r="AG35" s="187">
        <f>B35</f>
        <v>223</v>
      </c>
      <c r="AH35" s="188">
        <f>SUM(AH29:AH33)/5</f>
        <v>0.3130044843</v>
      </c>
      <c r="AI35" s="187">
        <f>B35</f>
        <v>223</v>
      </c>
      <c r="AJ35" s="188">
        <f>SUM(AJ29:AJ33)/5</f>
        <v>0.3883408072</v>
      </c>
      <c r="AK35" s="187">
        <f>B35</f>
        <v>223</v>
      </c>
      <c r="AL35" s="188">
        <f>SUM(AL29:AL33)/5</f>
        <v>0.4950672646</v>
      </c>
      <c r="AM35" s="187">
        <f>B35</f>
        <v>223</v>
      </c>
      <c r="AN35" s="188">
        <f>SUM(AN29:AN33)/5</f>
        <v>0.5587443946</v>
      </c>
      <c r="AO35" s="187">
        <f>B35</f>
        <v>223</v>
      </c>
      <c r="AP35" s="188">
        <f>SUM(AP29:AP33)/5</f>
        <v>0.6780269058</v>
      </c>
      <c r="AQ35" s="187">
        <f>B35</f>
        <v>223</v>
      </c>
      <c r="AR35" s="188">
        <f>SUM(AR29:AR33)/5</f>
        <v>0.8080717489</v>
      </c>
      <c r="AS35" s="187">
        <f>B35</f>
        <v>223</v>
      </c>
      <c r="AT35" s="188">
        <f>SUM(AT29:AT33)/5</f>
        <v>0.8573991031</v>
      </c>
      <c r="AU35" s="187">
        <f>B35</f>
        <v>223</v>
      </c>
      <c r="AV35" s="188">
        <f>SUM(AV29:AV33)/5</f>
        <v>0.9147982063</v>
      </c>
      <c r="AW35" s="187">
        <f>B35</f>
        <v>223</v>
      </c>
      <c r="AX35" s="188">
        <f>SUM(AX29:AX33)/5</f>
        <v>0.9147982063</v>
      </c>
      <c r="AY35" s="187">
        <f>B35</f>
        <v>223</v>
      </c>
      <c r="AZ35" s="188">
        <f>SUM(AZ29:AZ33)/5</f>
        <v>0.9793721973</v>
      </c>
      <c r="BA35" s="187">
        <f>B35</f>
        <v>223</v>
      </c>
      <c r="BB35" s="188">
        <f>SUM(BB29:BB33)/5</f>
        <v>1.015246637</v>
      </c>
      <c r="BC35" s="187">
        <f>B35</f>
        <v>223</v>
      </c>
      <c r="BD35" s="188">
        <f>SUM(BD29:BD33)/5</f>
        <v>1.071748879</v>
      </c>
      <c r="BE35" s="187">
        <f>B35</f>
        <v>223</v>
      </c>
      <c r="BF35" s="188">
        <f>SUM(BF29:BF33)/5</f>
        <v>1.071748879</v>
      </c>
      <c r="BG35" s="187">
        <f>B35</f>
        <v>223</v>
      </c>
      <c r="BH35" s="188">
        <f>SUM(BH29:BH33)/5</f>
        <v>1.087892377</v>
      </c>
      <c r="BI35" s="187">
        <f>B35</f>
        <v>223</v>
      </c>
      <c r="BJ35" s="188">
        <f>SUM(BJ29:BJ33)/5</f>
        <v>1.092376682</v>
      </c>
      <c r="BK35" s="187">
        <f>B35</f>
        <v>223</v>
      </c>
      <c r="BL35" s="188">
        <f>SUM(BL29:BL33)/5</f>
        <v>1.108520179</v>
      </c>
      <c r="BM35" s="187">
        <f>B35</f>
        <v>223</v>
      </c>
      <c r="BN35" s="188">
        <f>SUM(BN29:BN33)/5</f>
        <v>0</v>
      </c>
      <c r="BO35" s="187">
        <f>B35</f>
        <v>223</v>
      </c>
      <c r="BP35" s="188">
        <f>SUM(BP29:BP33)/5</f>
        <v>0</v>
      </c>
    </row>
    <row r="36">
      <c r="A36" s="189"/>
      <c r="B36" s="175"/>
      <c r="C36" s="198"/>
      <c r="D36" s="175"/>
      <c r="E36" s="189"/>
      <c r="F36" s="199"/>
      <c r="G36" s="189"/>
      <c r="H36" s="199"/>
      <c r="I36" s="189"/>
      <c r="J36" s="199"/>
      <c r="K36" s="189"/>
      <c r="L36" s="199"/>
      <c r="M36" s="189"/>
      <c r="N36" s="199"/>
      <c r="O36" s="189"/>
      <c r="P36" s="199"/>
      <c r="Q36" s="189"/>
      <c r="R36" s="199"/>
      <c r="S36" s="189"/>
      <c r="T36" s="200"/>
      <c r="U36" s="189"/>
      <c r="V36" s="200"/>
      <c r="W36" s="189"/>
      <c r="X36" s="200"/>
      <c r="Y36" s="201"/>
      <c r="Z36" s="200"/>
      <c r="AA36" s="189"/>
      <c r="AB36" s="200"/>
      <c r="AC36" s="189"/>
      <c r="AD36" s="200"/>
      <c r="AE36" s="199"/>
      <c r="AF36" s="200"/>
      <c r="AG36" s="199"/>
      <c r="AH36" s="200"/>
      <c r="AI36" s="199"/>
      <c r="AJ36" s="200"/>
      <c r="AK36" s="199"/>
      <c r="AL36" s="200"/>
      <c r="AM36" s="199"/>
      <c r="AN36" s="200"/>
      <c r="AO36" s="199"/>
      <c r="AP36" s="200"/>
      <c r="AQ36" s="199"/>
      <c r="AR36" s="200"/>
      <c r="AS36" s="199"/>
      <c r="AT36" s="200"/>
      <c r="AU36" s="199"/>
      <c r="AV36" s="200"/>
      <c r="AW36" s="199"/>
      <c r="AX36" s="200"/>
      <c r="AY36" s="199"/>
      <c r="AZ36" s="200"/>
      <c r="BA36" s="199"/>
      <c r="BB36" s="200"/>
      <c r="BC36" s="199"/>
      <c r="BD36" s="200"/>
      <c r="BE36" s="199"/>
      <c r="BF36" s="200"/>
      <c r="BG36" s="199"/>
      <c r="BH36" s="200"/>
      <c r="BI36" s="199"/>
      <c r="BJ36" s="200"/>
      <c r="BK36" s="199"/>
      <c r="BL36" s="200"/>
      <c r="BM36" s="199"/>
      <c r="BN36" s="200"/>
      <c r="BO36" s="199"/>
      <c r="BP36" s="200"/>
    </row>
    <row r="37">
      <c r="A37" s="193" t="s">
        <v>2966</v>
      </c>
      <c r="B37" s="161"/>
      <c r="C37" s="162"/>
      <c r="D37" s="175"/>
      <c r="E37" s="176">
        <v>44669.0</v>
      </c>
      <c r="F37" s="162"/>
      <c r="G37" s="176">
        <v>44676.0</v>
      </c>
      <c r="H37" s="162"/>
      <c r="I37" s="176">
        <v>44683.0</v>
      </c>
      <c r="J37" s="162"/>
      <c r="K37" s="176">
        <v>44690.0</v>
      </c>
      <c r="L37" s="162"/>
      <c r="M37" s="176">
        <v>44697.0</v>
      </c>
      <c r="N37" s="162"/>
      <c r="O37" s="176">
        <v>44704.0</v>
      </c>
      <c r="P37" s="162"/>
      <c r="Q37" s="176">
        <v>44711.0</v>
      </c>
      <c r="R37" s="162"/>
      <c r="S37" s="177">
        <v>44718.0</v>
      </c>
      <c r="T37" s="162"/>
      <c r="U37" s="177">
        <v>44725.0</v>
      </c>
      <c r="V37" s="162"/>
      <c r="W37" s="177">
        <v>44732.0</v>
      </c>
      <c r="X37" s="162"/>
      <c r="Y37" s="177">
        <v>44739.0</v>
      </c>
      <c r="Z37" s="162"/>
      <c r="AA37" s="177">
        <v>44746.0</v>
      </c>
      <c r="AB37" s="162"/>
      <c r="AC37" s="177">
        <v>44753.0</v>
      </c>
      <c r="AD37" s="162"/>
      <c r="AE37" s="177">
        <v>44760.0</v>
      </c>
      <c r="AF37" s="162"/>
      <c r="AG37" s="177">
        <v>44767.0</v>
      </c>
      <c r="AH37" s="162"/>
      <c r="AI37" s="177">
        <v>44771.0</v>
      </c>
      <c r="AJ37" s="162"/>
      <c r="AK37" s="177">
        <v>44778.0</v>
      </c>
      <c r="AL37" s="162"/>
      <c r="AM37" s="177">
        <v>44785.0</v>
      </c>
      <c r="AN37" s="162"/>
      <c r="AO37" s="177">
        <v>44792.0</v>
      </c>
      <c r="AP37" s="162"/>
      <c r="AQ37" s="177">
        <v>44799.0</v>
      </c>
      <c r="AR37" s="162"/>
      <c r="AS37" s="177">
        <v>44806.0</v>
      </c>
      <c r="AT37" s="162"/>
      <c r="AU37" s="177">
        <v>44813.0</v>
      </c>
      <c r="AV37" s="162"/>
      <c r="AW37" s="177">
        <v>44820.0</v>
      </c>
      <c r="AX37" s="162"/>
      <c r="AY37" s="177">
        <v>44827.0</v>
      </c>
      <c r="AZ37" s="162"/>
      <c r="BA37" s="177">
        <v>44834.0</v>
      </c>
      <c r="BB37" s="162"/>
      <c r="BC37" s="177">
        <v>44841.0</v>
      </c>
      <c r="BD37" s="162"/>
      <c r="BE37" s="177">
        <v>44848.0</v>
      </c>
      <c r="BF37" s="162"/>
      <c r="BG37" s="177">
        <v>44855.0</v>
      </c>
      <c r="BH37" s="162"/>
      <c r="BI37" s="177">
        <v>44862.0</v>
      </c>
      <c r="BJ37" s="162"/>
      <c r="BK37" s="177">
        <v>44911.0</v>
      </c>
      <c r="BL37" s="162"/>
      <c r="BM37" s="177">
        <v>44918.0</v>
      </c>
      <c r="BN37" s="162"/>
      <c r="BO37" s="177">
        <v>44925.0</v>
      </c>
      <c r="BP37" s="162"/>
    </row>
    <row r="38">
      <c r="A38" s="178" t="s">
        <v>4627</v>
      </c>
      <c r="B38" s="179">
        <f>COUNTIFS(Seeds!D:D,"=Pendiente de revisión",Seeds!Y:Y,"=Estadística y probabilidad")+B39</f>
        <v>38</v>
      </c>
      <c r="C38" s="194">
        <f>B38/B44</f>
        <v>1</v>
      </c>
      <c r="D38" s="175"/>
      <c r="E38" s="181">
        <v>0.0</v>
      </c>
      <c r="F38" s="182">
        <f>E38/E44</f>
        <v>0</v>
      </c>
      <c r="G38" s="181">
        <v>0.0</v>
      </c>
      <c r="H38" s="182">
        <f>G38/G44</f>
        <v>0</v>
      </c>
      <c r="I38" s="181">
        <v>9.0</v>
      </c>
      <c r="J38" s="182">
        <f>I38/I44</f>
        <v>0.2368421053</v>
      </c>
      <c r="K38" s="181">
        <v>9.0</v>
      </c>
      <c r="L38" s="182">
        <f>K38/K44</f>
        <v>0.2368421053</v>
      </c>
      <c r="M38" s="181">
        <v>9.0</v>
      </c>
      <c r="N38" s="182">
        <f>M38/M44</f>
        <v>0.2368421053</v>
      </c>
      <c r="O38" s="181">
        <v>11.0</v>
      </c>
      <c r="P38" s="182">
        <f>O38/O44</f>
        <v>0.2894736842</v>
      </c>
      <c r="Q38" s="181">
        <v>11.0</v>
      </c>
      <c r="R38" s="182">
        <f>Q38/Q44</f>
        <v>0.2894736842</v>
      </c>
      <c r="S38" s="181">
        <v>11.0</v>
      </c>
      <c r="T38" s="182">
        <f>S38/S44</f>
        <v>0.2894736842</v>
      </c>
      <c r="U38" s="181">
        <v>11.0</v>
      </c>
      <c r="V38" s="182">
        <f>U38/U44</f>
        <v>0.2894736842</v>
      </c>
      <c r="W38" s="181">
        <v>11.0</v>
      </c>
      <c r="X38" s="182">
        <f>W38/W44</f>
        <v>0.2894736842</v>
      </c>
      <c r="Y38" s="181">
        <v>11.0</v>
      </c>
      <c r="Z38" s="182">
        <f>Y38/Y44</f>
        <v>0.2894736842</v>
      </c>
      <c r="AA38" s="181">
        <v>11.0</v>
      </c>
      <c r="AB38" s="182">
        <f>AA38/AA44</f>
        <v>0.2894736842</v>
      </c>
      <c r="AC38" s="181">
        <v>11.0</v>
      </c>
      <c r="AD38" s="182">
        <f>AC38/AC44</f>
        <v>0.2894736842</v>
      </c>
      <c r="AE38" s="181">
        <v>11.0</v>
      </c>
      <c r="AF38" s="182">
        <f>AE38/AE44</f>
        <v>0.2894736842</v>
      </c>
      <c r="AG38" s="181">
        <v>19.0</v>
      </c>
      <c r="AH38" s="182">
        <f>AG38/AG44</f>
        <v>0.5</v>
      </c>
      <c r="AI38" s="181">
        <v>23.0</v>
      </c>
      <c r="AJ38" s="182">
        <f>AI38/AI44</f>
        <v>0.6052631579</v>
      </c>
      <c r="AK38" s="181">
        <v>25.0</v>
      </c>
      <c r="AL38" s="182">
        <f>AK38/AK44</f>
        <v>0.6578947368</v>
      </c>
      <c r="AM38" s="181">
        <v>26.0</v>
      </c>
      <c r="AN38" s="182">
        <f>AM38/AM44</f>
        <v>0.6842105263</v>
      </c>
      <c r="AO38" s="181">
        <v>35.0</v>
      </c>
      <c r="AP38" s="182">
        <f>AO38/AO44</f>
        <v>0.9210526316</v>
      </c>
      <c r="AQ38" s="181">
        <v>35.0</v>
      </c>
      <c r="AR38" s="182">
        <f>AQ38/AQ44</f>
        <v>0.9210526316</v>
      </c>
      <c r="AS38" s="181">
        <v>35.0</v>
      </c>
      <c r="AT38" s="182">
        <f>AS38/AS44</f>
        <v>0.9210526316</v>
      </c>
      <c r="AU38" s="181">
        <v>35.0</v>
      </c>
      <c r="AV38" s="182">
        <f>AU38/AU44</f>
        <v>0.9210526316</v>
      </c>
      <c r="AW38" s="181">
        <v>35.0</v>
      </c>
      <c r="AX38" s="182">
        <f>AW38/AW44</f>
        <v>0.9210526316</v>
      </c>
      <c r="AY38" s="181">
        <v>35.0</v>
      </c>
      <c r="AZ38" s="182">
        <f>AY38/AY44</f>
        <v>0.9210526316</v>
      </c>
      <c r="BA38" s="181">
        <v>35.0</v>
      </c>
      <c r="BB38" s="182">
        <f>BA38/BA44</f>
        <v>0.9210526316</v>
      </c>
      <c r="BC38" s="181">
        <v>35.0</v>
      </c>
      <c r="BD38" s="182">
        <f>BC38/BC44</f>
        <v>0.9210526316</v>
      </c>
      <c r="BE38" s="181">
        <v>35.0</v>
      </c>
      <c r="BF38" s="182">
        <f>BE38/BE44</f>
        <v>0.9210526316</v>
      </c>
      <c r="BG38" s="181">
        <v>35.0</v>
      </c>
      <c r="BH38" s="182">
        <f>BG38/BG44</f>
        <v>0.9210526316</v>
      </c>
      <c r="BI38" s="181">
        <v>35.0</v>
      </c>
      <c r="BJ38" s="182">
        <f>BI38/BI44</f>
        <v>0.9210526316</v>
      </c>
      <c r="BK38" s="181">
        <v>35.0</v>
      </c>
      <c r="BL38" s="182">
        <f>BK38/BK44</f>
        <v>0.9210526316</v>
      </c>
      <c r="BM38" s="181"/>
      <c r="BN38" s="182">
        <f>BM38/BM44</f>
        <v>0</v>
      </c>
      <c r="BO38" s="181"/>
      <c r="BP38" s="182">
        <f>BO38/BO44</f>
        <v>0</v>
      </c>
    </row>
    <row r="39">
      <c r="A39" s="183" t="s">
        <v>4630</v>
      </c>
      <c r="B39" s="179">
        <f>COUNTIFS(Seeds!D:D,"=Ortografía+cast",Seeds!Y:Y,"=Estadística y probabilidad")+B40</f>
        <v>38</v>
      </c>
      <c r="C39" s="194">
        <f>B39/B44</f>
        <v>1</v>
      </c>
      <c r="D39" s="175"/>
      <c r="E39" s="181">
        <v>0.0</v>
      </c>
      <c r="F39" s="182">
        <f>E39/E44</f>
        <v>0</v>
      </c>
      <c r="G39" s="181">
        <v>0.0</v>
      </c>
      <c r="H39" s="182">
        <f>G39/G44</f>
        <v>0</v>
      </c>
      <c r="I39" s="181">
        <v>0.0</v>
      </c>
      <c r="J39" s="182">
        <f>I39/I44</f>
        <v>0</v>
      </c>
      <c r="K39" s="181">
        <v>0.0</v>
      </c>
      <c r="L39" s="182">
        <f>K39/K44</f>
        <v>0</v>
      </c>
      <c r="M39" s="181">
        <v>9.0</v>
      </c>
      <c r="N39" s="182">
        <f>M39/M44</f>
        <v>0.2368421053</v>
      </c>
      <c r="O39" s="181">
        <v>11.0</v>
      </c>
      <c r="P39" s="182">
        <f>O39/O44</f>
        <v>0.2894736842</v>
      </c>
      <c r="Q39" s="181">
        <v>11.0</v>
      </c>
      <c r="R39" s="182">
        <f>Q39/Q44</f>
        <v>0.2894736842</v>
      </c>
      <c r="S39" s="181">
        <v>11.0</v>
      </c>
      <c r="T39" s="182">
        <f>S39/S44</f>
        <v>0.2894736842</v>
      </c>
      <c r="U39" s="181">
        <v>11.0</v>
      </c>
      <c r="V39" s="182">
        <f>U39/U44</f>
        <v>0.2894736842</v>
      </c>
      <c r="W39" s="181">
        <v>11.0</v>
      </c>
      <c r="X39" s="182">
        <f>W39/W44</f>
        <v>0.2894736842</v>
      </c>
      <c r="Y39" s="181">
        <v>11.0</v>
      </c>
      <c r="Z39" s="182">
        <f>Y39/Y44</f>
        <v>0.2894736842</v>
      </c>
      <c r="AA39" s="181">
        <v>11.0</v>
      </c>
      <c r="AB39" s="182">
        <f>AA39/AA44</f>
        <v>0.2894736842</v>
      </c>
      <c r="AC39" s="181">
        <v>11.0</v>
      </c>
      <c r="AD39" s="182">
        <f>AC39/AC44</f>
        <v>0.2894736842</v>
      </c>
      <c r="AE39" s="181">
        <v>11.0</v>
      </c>
      <c r="AF39" s="182">
        <f>AE39/AE44</f>
        <v>0.2894736842</v>
      </c>
      <c r="AG39" s="181">
        <v>11.0</v>
      </c>
      <c r="AH39" s="182">
        <f>AG39/AG44</f>
        <v>0.2894736842</v>
      </c>
      <c r="AI39" s="181">
        <v>11.0</v>
      </c>
      <c r="AJ39" s="182">
        <f>AI39/AI44</f>
        <v>0.2894736842</v>
      </c>
      <c r="AK39" s="181">
        <v>25.0</v>
      </c>
      <c r="AL39" s="182">
        <f>AK39/AK44</f>
        <v>0.6578947368</v>
      </c>
      <c r="AM39" s="181">
        <v>26.0</v>
      </c>
      <c r="AN39" s="182">
        <f>AM39/AM44</f>
        <v>0.6842105263</v>
      </c>
      <c r="AO39" s="181">
        <v>26.0</v>
      </c>
      <c r="AP39" s="182">
        <f>AO39/AO44</f>
        <v>0.6842105263</v>
      </c>
      <c r="AQ39" s="181">
        <v>33.0</v>
      </c>
      <c r="AR39" s="182">
        <f>AQ39/AQ44</f>
        <v>0.8684210526</v>
      </c>
      <c r="AS39" s="181">
        <v>33.0</v>
      </c>
      <c r="AT39" s="182">
        <f>AS39/AS44</f>
        <v>0.8684210526</v>
      </c>
      <c r="AU39" s="181">
        <v>33.0</v>
      </c>
      <c r="AV39" s="182">
        <f>AU39/AU44</f>
        <v>0.8684210526</v>
      </c>
      <c r="AW39" s="181">
        <v>33.0</v>
      </c>
      <c r="AX39" s="182">
        <f>AW39/AW44</f>
        <v>0.8684210526</v>
      </c>
      <c r="AY39" s="181">
        <v>33.0</v>
      </c>
      <c r="AZ39" s="182">
        <f>AY39/AY44</f>
        <v>0.8684210526</v>
      </c>
      <c r="BA39" s="181">
        <v>33.0</v>
      </c>
      <c r="BB39" s="182">
        <f>BA39/BA44</f>
        <v>0.8684210526</v>
      </c>
      <c r="BC39" s="181">
        <v>33.0</v>
      </c>
      <c r="BD39" s="182">
        <f>BC39/BC44</f>
        <v>0.8684210526</v>
      </c>
      <c r="BE39" s="181">
        <v>33.0</v>
      </c>
      <c r="BF39" s="182">
        <f>BE39/BE44</f>
        <v>0.8684210526</v>
      </c>
      <c r="BG39" s="181">
        <v>33.0</v>
      </c>
      <c r="BH39" s="182">
        <f>BG39/BG44</f>
        <v>0.8684210526</v>
      </c>
      <c r="BI39" s="181">
        <v>33.0</v>
      </c>
      <c r="BJ39" s="182">
        <f>BI39/BI44</f>
        <v>0.8684210526</v>
      </c>
      <c r="BK39" s="181">
        <v>35.0</v>
      </c>
      <c r="BL39" s="182">
        <f>BK39/BK44</f>
        <v>0.9210526316</v>
      </c>
      <c r="BM39" s="181"/>
      <c r="BN39" s="182">
        <f>BM39/BM44</f>
        <v>0</v>
      </c>
      <c r="BO39" s="181"/>
      <c r="BP39" s="182">
        <f>BO39/BO44</f>
        <v>0</v>
      </c>
    </row>
    <row r="40">
      <c r="A40" s="178" t="s">
        <v>4632</v>
      </c>
      <c r="B40" s="179">
        <f>COUNTIFS(Seeds!D:D,"=JSON sin imagen",Seeds!Y:Y,"=Estadística y probabilidad")+B41</f>
        <v>38</v>
      </c>
      <c r="C40" s="194">
        <f>B40/B44</f>
        <v>1</v>
      </c>
      <c r="D40" s="175"/>
      <c r="E40" s="181">
        <v>0.0</v>
      </c>
      <c r="F40" s="182">
        <f>E40/E44</f>
        <v>0</v>
      </c>
      <c r="G40" s="181">
        <v>0.0</v>
      </c>
      <c r="H40" s="182">
        <f>G40/G44</f>
        <v>0</v>
      </c>
      <c r="I40" s="181">
        <v>0.0</v>
      </c>
      <c r="J40" s="182">
        <f>I40/I44</f>
        <v>0</v>
      </c>
      <c r="K40" s="181">
        <v>0.0</v>
      </c>
      <c r="L40" s="182">
        <f>K40/K44</f>
        <v>0</v>
      </c>
      <c r="M40" s="181">
        <v>9.0</v>
      </c>
      <c r="N40" s="182">
        <f>M40/M44</f>
        <v>0.2368421053</v>
      </c>
      <c r="O40" s="181">
        <v>9.0</v>
      </c>
      <c r="P40" s="182">
        <f>O40/O44</f>
        <v>0.2368421053</v>
      </c>
      <c r="Q40" s="181">
        <v>9.0</v>
      </c>
      <c r="R40" s="182">
        <f>Q40/Q44</f>
        <v>0.2368421053</v>
      </c>
      <c r="S40" s="181">
        <v>9.0</v>
      </c>
      <c r="T40" s="182">
        <f>S40/S44</f>
        <v>0.2368421053</v>
      </c>
      <c r="U40" s="181">
        <v>9.0</v>
      </c>
      <c r="V40" s="182">
        <f>U40/U44</f>
        <v>0.2368421053</v>
      </c>
      <c r="W40" s="181">
        <v>9.0</v>
      </c>
      <c r="X40" s="182">
        <f>W40/W44</f>
        <v>0.2368421053</v>
      </c>
      <c r="Y40" s="181">
        <v>9.0</v>
      </c>
      <c r="Z40" s="182">
        <f>Y40/Y44</f>
        <v>0.2368421053</v>
      </c>
      <c r="AA40" s="181">
        <v>9.0</v>
      </c>
      <c r="AB40" s="182">
        <f>AA40/AA44</f>
        <v>0.2368421053</v>
      </c>
      <c r="AC40" s="181">
        <v>9.0</v>
      </c>
      <c r="AD40" s="182">
        <f>AC40/AC44</f>
        <v>0.2368421053</v>
      </c>
      <c r="AE40" s="181">
        <v>11.0</v>
      </c>
      <c r="AF40" s="182">
        <f>AE40/AE44</f>
        <v>0.2894736842</v>
      </c>
      <c r="AG40" s="181">
        <v>11.0</v>
      </c>
      <c r="AH40" s="182">
        <f>AG40/AG44</f>
        <v>0.2894736842</v>
      </c>
      <c r="AI40" s="181">
        <v>11.0</v>
      </c>
      <c r="AJ40" s="182">
        <f>AI40/AI44</f>
        <v>0.2894736842</v>
      </c>
      <c r="AK40" s="181">
        <v>11.0</v>
      </c>
      <c r="AL40" s="182">
        <f>AK40/AK44</f>
        <v>0.2894736842</v>
      </c>
      <c r="AM40" s="181">
        <v>11.0</v>
      </c>
      <c r="AN40" s="182">
        <f>AM40/AM44</f>
        <v>0.2894736842</v>
      </c>
      <c r="AO40" s="181">
        <v>24.0</v>
      </c>
      <c r="AP40" s="182">
        <f>AO40/AO44</f>
        <v>0.6315789474</v>
      </c>
      <c r="AQ40" s="181">
        <v>28.0</v>
      </c>
      <c r="AR40" s="182">
        <f>AQ40/AQ44</f>
        <v>0.7368421053</v>
      </c>
      <c r="AS40" s="181">
        <v>28.0</v>
      </c>
      <c r="AT40" s="182">
        <f>AS40/AS44</f>
        <v>0.7368421053</v>
      </c>
      <c r="AU40" s="181">
        <v>28.0</v>
      </c>
      <c r="AV40" s="182">
        <f>AU40/AU44</f>
        <v>0.7368421053</v>
      </c>
      <c r="AW40" s="181">
        <v>28.0</v>
      </c>
      <c r="AX40" s="182">
        <f>AW40/AW44</f>
        <v>0.7368421053</v>
      </c>
      <c r="AY40" s="181">
        <v>28.0</v>
      </c>
      <c r="AZ40" s="182">
        <f>AY40/AY44</f>
        <v>0.7368421053</v>
      </c>
      <c r="BA40" s="181">
        <v>28.0</v>
      </c>
      <c r="BB40" s="182">
        <f>BA40/BA44</f>
        <v>0.7368421053</v>
      </c>
      <c r="BC40" s="181">
        <v>28.0</v>
      </c>
      <c r="BD40" s="182">
        <f>BC40/BC44</f>
        <v>0.7368421053</v>
      </c>
      <c r="BE40" s="181">
        <v>28.0</v>
      </c>
      <c r="BF40" s="182">
        <f>BE40/BE44</f>
        <v>0.7368421053</v>
      </c>
      <c r="BG40" s="181">
        <v>33.0</v>
      </c>
      <c r="BH40" s="182">
        <f>BG40/BG44</f>
        <v>0.8684210526</v>
      </c>
      <c r="BI40" s="181">
        <v>33.0</v>
      </c>
      <c r="BJ40" s="182">
        <f>BI40/BI44</f>
        <v>0.8684210526</v>
      </c>
      <c r="BK40" s="181">
        <v>35.0</v>
      </c>
      <c r="BL40" s="182">
        <f>BK40/BK44</f>
        <v>0.9210526316</v>
      </c>
      <c r="BM40" s="181"/>
      <c r="BN40" s="182">
        <f>BM40/BM44</f>
        <v>0</v>
      </c>
      <c r="BO40" s="181"/>
      <c r="BP40" s="182">
        <f>BO40/BO44</f>
        <v>0</v>
      </c>
    </row>
    <row r="41">
      <c r="A41" s="178" t="s">
        <v>4634</v>
      </c>
      <c r="B41" s="179">
        <f>COUNTIFS(Seeds!D:D,"=JSON con imagen",Seeds!Y:Y,"=Estadística y probabilidad")+B42</f>
        <v>38</v>
      </c>
      <c r="C41" s="194">
        <f>B41/B44</f>
        <v>1</v>
      </c>
      <c r="D41" s="175"/>
      <c r="E41" s="181">
        <v>0.0</v>
      </c>
      <c r="F41" s="182">
        <f>E41/E44</f>
        <v>0</v>
      </c>
      <c r="G41" s="181">
        <v>0.0</v>
      </c>
      <c r="H41" s="182">
        <f>G41/G44</f>
        <v>0</v>
      </c>
      <c r="I41" s="181">
        <v>0.0</v>
      </c>
      <c r="J41" s="182">
        <f>I41/I44</f>
        <v>0</v>
      </c>
      <c r="K41" s="181">
        <v>0.0</v>
      </c>
      <c r="L41" s="182">
        <f>K41/K44</f>
        <v>0</v>
      </c>
      <c r="M41" s="181">
        <v>9.0</v>
      </c>
      <c r="N41" s="182">
        <f>M41/M44</f>
        <v>0.2368421053</v>
      </c>
      <c r="O41" s="181">
        <v>6.0</v>
      </c>
      <c r="P41" s="182">
        <f>O41/O44</f>
        <v>0.1578947368</v>
      </c>
      <c r="Q41" s="181">
        <v>9.0</v>
      </c>
      <c r="R41" s="182">
        <f>Q41/Q44</f>
        <v>0.2368421053</v>
      </c>
      <c r="S41" s="181">
        <v>9.0</v>
      </c>
      <c r="T41" s="182">
        <f>S41/S44</f>
        <v>0.2368421053</v>
      </c>
      <c r="U41" s="181">
        <v>9.0</v>
      </c>
      <c r="V41" s="182">
        <f>U41/U44</f>
        <v>0.2368421053</v>
      </c>
      <c r="W41" s="181">
        <v>9.0</v>
      </c>
      <c r="X41" s="182">
        <f>W41/W44</f>
        <v>0.2368421053</v>
      </c>
      <c r="Y41" s="181">
        <v>9.0</v>
      </c>
      <c r="Z41" s="182">
        <f>Y41/Y44</f>
        <v>0.2368421053</v>
      </c>
      <c r="AA41" s="181">
        <v>9.0</v>
      </c>
      <c r="AB41" s="182">
        <f>AA41/AA44</f>
        <v>0.2368421053</v>
      </c>
      <c r="AC41" s="181">
        <v>9.0</v>
      </c>
      <c r="AD41" s="182">
        <f>AC41/AC44</f>
        <v>0.2368421053</v>
      </c>
      <c r="AE41" s="181">
        <v>11.0</v>
      </c>
      <c r="AF41" s="182">
        <f>AE41/AE44</f>
        <v>0.2894736842</v>
      </c>
      <c r="AG41" s="181">
        <v>11.0</v>
      </c>
      <c r="AH41" s="182">
        <f>AG41/AG44</f>
        <v>0.2894736842</v>
      </c>
      <c r="AI41" s="181">
        <v>11.0</v>
      </c>
      <c r="AJ41" s="182">
        <f>AI41/AI44</f>
        <v>0.2894736842</v>
      </c>
      <c r="AK41" s="181">
        <v>11.0</v>
      </c>
      <c r="AL41" s="182">
        <f>AK41/AK44</f>
        <v>0.2894736842</v>
      </c>
      <c r="AM41" s="181">
        <v>11.0</v>
      </c>
      <c r="AN41" s="182">
        <f>AM41/AM44</f>
        <v>0.2894736842</v>
      </c>
      <c r="AO41" s="181">
        <v>23.0</v>
      </c>
      <c r="AP41" s="182">
        <f>AO41/AO44</f>
        <v>0.6052631579</v>
      </c>
      <c r="AQ41" s="181">
        <v>28.0</v>
      </c>
      <c r="AR41" s="182">
        <f>AQ41/AQ44</f>
        <v>0.7368421053</v>
      </c>
      <c r="AS41" s="181">
        <v>28.0</v>
      </c>
      <c r="AT41" s="182">
        <f>AS41/AS44</f>
        <v>0.7368421053</v>
      </c>
      <c r="AU41" s="181">
        <v>28.0</v>
      </c>
      <c r="AV41" s="182">
        <f>AU41/AU44</f>
        <v>0.7368421053</v>
      </c>
      <c r="AW41" s="181">
        <v>28.0</v>
      </c>
      <c r="AX41" s="182">
        <f>AW41/AW44</f>
        <v>0.7368421053</v>
      </c>
      <c r="AY41" s="181">
        <v>28.0</v>
      </c>
      <c r="AZ41" s="182">
        <f>AY41/AY44</f>
        <v>0.7368421053</v>
      </c>
      <c r="BA41" s="181">
        <v>28.0</v>
      </c>
      <c r="BB41" s="182">
        <f>BA41/BA44</f>
        <v>0.7368421053</v>
      </c>
      <c r="BC41" s="181">
        <v>28.0</v>
      </c>
      <c r="BD41" s="182">
        <f>BC41/BC44</f>
        <v>0.7368421053</v>
      </c>
      <c r="BE41" s="181">
        <v>28.0</v>
      </c>
      <c r="BF41" s="182">
        <f>BE41/BE44</f>
        <v>0.7368421053</v>
      </c>
      <c r="BG41" s="181">
        <v>33.0</v>
      </c>
      <c r="BH41" s="182">
        <f>BG41/BG44</f>
        <v>0.8684210526</v>
      </c>
      <c r="BI41" s="181">
        <v>33.0</v>
      </c>
      <c r="BJ41" s="182">
        <f>BI41/BI44</f>
        <v>0.8684210526</v>
      </c>
      <c r="BK41" s="181">
        <v>35.0</v>
      </c>
      <c r="BL41" s="182">
        <f>BK41/BK44</f>
        <v>0.9210526316</v>
      </c>
      <c r="BM41" s="181"/>
      <c r="BN41" s="182">
        <f>BM41/BM44</f>
        <v>0</v>
      </c>
      <c r="BO41" s="181"/>
      <c r="BP41" s="182">
        <f>BO41/BO44</f>
        <v>0</v>
      </c>
    </row>
    <row r="42">
      <c r="A42" s="178" t="s">
        <v>36</v>
      </c>
      <c r="B42" s="179">
        <f>COUNTIFS(Seeds!D:D,"=JSON revisado",Seeds!Y:Y,"=Estadística y probabilidad")</f>
        <v>38</v>
      </c>
      <c r="C42" s="194">
        <f>B42/B44</f>
        <v>1</v>
      </c>
      <c r="D42" s="175"/>
      <c r="E42" s="181">
        <v>0.0</v>
      </c>
      <c r="F42" s="182">
        <f>E42/E44</f>
        <v>0</v>
      </c>
      <c r="G42" s="181">
        <v>0.0</v>
      </c>
      <c r="H42" s="182">
        <f>G42/G44</f>
        <v>0</v>
      </c>
      <c r="I42" s="181">
        <v>0.0</v>
      </c>
      <c r="J42" s="182">
        <f>I42/I44</f>
        <v>0</v>
      </c>
      <c r="K42" s="181">
        <v>0.0</v>
      </c>
      <c r="L42" s="182">
        <f>K42/K44</f>
        <v>0</v>
      </c>
      <c r="M42" s="181">
        <v>0.0</v>
      </c>
      <c r="N42" s="182">
        <f>M42/M44</f>
        <v>0</v>
      </c>
      <c r="O42" s="181">
        <v>6.0</v>
      </c>
      <c r="P42" s="182">
        <f>O42/O44</f>
        <v>0.1578947368</v>
      </c>
      <c r="Q42" s="181">
        <v>6.0</v>
      </c>
      <c r="R42" s="182">
        <f>Q42/Q44</f>
        <v>0.1578947368</v>
      </c>
      <c r="S42" s="181">
        <v>6.0</v>
      </c>
      <c r="T42" s="182">
        <f>S42/S44</f>
        <v>0.1578947368</v>
      </c>
      <c r="U42" s="181">
        <v>6.0</v>
      </c>
      <c r="V42" s="182">
        <f>U42/U44</f>
        <v>0.1578947368</v>
      </c>
      <c r="W42" s="181">
        <v>6.0</v>
      </c>
      <c r="X42" s="182">
        <f>W42/W44</f>
        <v>0.1578947368</v>
      </c>
      <c r="Y42" s="181">
        <v>6.0</v>
      </c>
      <c r="Z42" s="182">
        <f>Y42/Y44</f>
        <v>0.1578947368</v>
      </c>
      <c r="AA42" s="181">
        <v>6.0</v>
      </c>
      <c r="AB42" s="182">
        <f>AA42/AA44</f>
        <v>0.1578947368</v>
      </c>
      <c r="AC42" s="181">
        <v>6.0</v>
      </c>
      <c r="AD42" s="182">
        <f>AC42/AC44</f>
        <v>0.1578947368</v>
      </c>
      <c r="AE42" s="181">
        <v>6.0</v>
      </c>
      <c r="AF42" s="182">
        <f>AE42/AE44</f>
        <v>0.1578947368</v>
      </c>
      <c r="AG42" s="181">
        <v>6.0</v>
      </c>
      <c r="AH42" s="182">
        <f>AG42/AG44</f>
        <v>0.1578947368</v>
      </c>
      <c r="AI42" s="181">
        <v>6.0</v>
      </c>
      <c r="AJ42" s="182">
        <f>AI42/AI44</f>
        <v>0.1578947368</v>
      </c>
      <c r="AK42" s="181">
        <v>6.0</v>
      </c>
      <c r="AL42" s="182">
        <f>AK42/AK44</f>
        <v>0.1578947368</v>
      </c>
      <c r="AM42" s="181">
        <v>6.0</v>
      </c>
      <c r="AN42" s="182">
        <f>AM42/AM44</f>
        <v>0.1578947368</v>
      </c>
      <c r="AO42" s="181">
        <v>9.0</v>
      </c>
      <c r="AP42" s="182">
        <f>AO42/AO44</f>
        <v>0.2368421053</v>
      </c>
      <c r="AQ42" s="181">
        <v>18.0</v>
      </c>
      <c r="AR42" s="182">
        <f>AQ42/AQ44</f>
        <v>0.4736842105</v>
      </c>
      <c r="AS42" s="181">
        <v>21.0</v>
      </c>
      <c r="AT42" s="182">
        <f>AS42/AS44</f>
        <v>0.5526315789</v>
      </c>
      <c r="AU42" s="181">
        <v>28.0</v>
      </c>
      <c r="AV42" s="182">
        <f>AU42/AU44</f>
        <v>0.7368421053</v>
      </c>
      <c r="AW42" s="181">
        <v>28.0</v>
      </c>
      <c r="AX42" s="182">
        <f>AW42/AW44</f>
        <v>0.7368421053</v>
      </c>
      <c r="AY42" s="181">
        <v>28.0</v>
      </c>
      <c r="AZ42" s="182">
        <f>AY42/AY44</f>
        <v>0.7368421053</v>
      </c>
      <c r="BA42" s="181">
        <v>28.0</v>
      </c>
      <c r="BB42" s="182">
        <f>BA42/BA44</f>
        <v>0.7368421053</v>
      </c>
      <c r="BC42" s="181">
        <v>28.0</v>
      </c>
      <c r="BD42" s="182">
        <f>BC42/BC44</f>
        <v>0.7368421053</v>
      </c>
      <c r="BE42" s="181">
        <v>28.0</v>
      </c>
      <c r="BF42" s="182">
        <f>BE42/BE44</f>
        <v>0.7368421053</v>
      </c>
      <c r="BG42" s="181">
        <v>33.0</v>
      </c>
      <c r="BH42" s="182">
        <f>BG42/BG44</f>
        <v>0.8684210526</v>
      </c>
      <c r="BI42" s="181">
        <v>33.0</v>
      </c>
      <c r="BJ42" s="182">
        <f>BI42/BI44</f>
        <v>0.8684210526</v>
      </c>
      <c r="BK42" s="181">
        <v>33.0</v>
      </c>
      <c r="BL42" s="182">
        <f>BK42/BK44</f>
        <v>0.8684210526</v>
      </c>
      <c r="BM42" s="181"/>
      <c r="BN42" s="182">
        <f>BM42/BM44</f>
        <v>0</v>
      </c>
      <c r="BO42" s="181"/>
      <c r="BP42" s="182">
        <f>BO42/BO44</f>
        <v>0</v>
      </c>
    </row>
    <row r="43">
      <c r="A43" s="185" t="s">
        <v>4648</v>
      </c>
      <c r="B43" s="179">
        <f>COUNTIFS(Seeds!E:E,"=Sí",Seeds!Y:Y,"=Estadística y probabilidad")</f>
        <v>0</v>
      </c>
      <c r="C43" s="194">
        <f>B43/B44</f>
        <v>0</v>
      </c>
      <c r="D43" s="175"/>
      <c r="E43" s="181">
        <v>0.0</v>
      </c>
      <c r="F43" s="182">
        <f>E43/E44</f>
        <v>0</v>
      </c>
      <c r="G43" s="181">
        <v>0.0</v>
      </c>
      <c r="H43" s="182">
        <f>G43/G44</f>
        <v>0</v>
      </c>
      <c r="I43" s="181">
        <v>0.0</v>
      </c>
      <c r="J43" s="182">
        <f>I43/I44</f>
        <v>0</v>
      </c>
      <c r="K43" s="181">
        <v>0.0</v>
      </c>
      <c r="L43" s="182">
        <f>K43/K44</f>
        <v>0</v>
      </c>
      <c r="M43" s="181">
        <v>0.0</v>
      </c>
      <c r="N43" s="182">
        <f>M43/M44</f>
        <v>0</v>
      </c>
      <c r="O43" s="181">
        <v>0.0</v>
      </c>
      <c r="P43" s="182">
        <f>O43/O44</f>
        <v>0</v>
      </c>
      <c r="Q43" s="181">
        <v>0.0</v>
      </c>
      <c r="R43" s="182">
        <f>Q43/Q44</f>
        <v>0</v>
      </c>
      <c r="S43" s="181">
        <v>0.0</v>
      </c>
      <c r="T43" s="182">
        <f>S43/S44</f>
        <v>0</v>
      </c>
      <c r="U43" s="181">
        <v>0.0</v>
      </c>
      <c r="V43" s="182">
        <f>U43/U44</f>
        <v>0</v>
      </c>
      <c r="W43" s="181">
        <v>0.0</v>
      </c>
      <c r="X43" s="182">
        <f>W43/W44</f>
        <v>0</v>
      </c>
      <c r="Y43" s="181">
        <v>0.0</v>
      </c>
      <c r="Z43" s="182">
        <f>Y43/Y44</f>
        <v>0</v>
      </c>
      <c r="AA43" s="181">
        <v>0.0</v>
      </c>
      <c r="AB43" s="182">
        <f>AA43/AA44</f>
        <v>0</v>
      </c>
      <c r="AC43" s="181">
        <v>0.0</v>
      </c>
      <c r="AD43" s="182">
        <f>AC43/AC44</f>
        <v>0</v>
      </c>
      <c r="AE43" s="181">
        <v>0.0</v>
      </c>
      <c r="AF43" s="182">
        <f>AE43/AE44</f>
        <v>0</v>
      </c>
      <c r="AG43" s="181">
        <v>0.0</v>
      </c>
      <c r="AH43" s="182">
        <f>AG43/AG44</f>
        <v>0</v>
      </c>
      <c r="AI43" s="181">
        <v>0.0</v>
      </c>
      <c r="AJ43" s="182">
        <f>AI43/AI44</f>
        <v>0</v>
      </c>
      <c r="AK43" s="181">
        <v>0.0</v>
      </c>
      <c r="AL43" s="182">
        <f>AK43/AK44</f>
        <v>0</v>
      </c>
      <c r="AM43" s="181">
        <v>0.0</v>
      </c>
      <c r="AN43" s="182">
        <f>AM43/AM44</f>
        <v>0</v>
      </c>
      <c r="AO43" s="181">
        <v>0.0</v>
      </c>
      <c r="AP43" s="182">
        <f>AO43/AO44</f>
        <v>0</v>
      </c>
      <c r="AQ43" s="181">
        <v>0.0</v>
      </c>
      <c r="AR43" s="182">
        <f>AQ43/AQ44</f>
        <v>0</v>
      </c>
      <c r="AS43" s="181">
        <v>0.0</v>
      </c>
      <c r="AT43" s="182">
        <f>AS43/AS44</f>
        <v>0</v>
      </c>
      <c r="AU43" s="181">
        <v>0.0</v>
      </c>
      <c r="AV43" s="182">
        <f>AU43/AU44</f>
        <v>0</v>
      </c>
      <c r="AW43" s="181">
        <v>0.0</v>
      </c>
      <c r="AX43" s="182">
        <f>AW43/AW44</f>
        <v>0</v>
      </c>
      <c r="AY43" s="181">
        <v>0.0</v>
      </c>
      <c r="AZ43" s="182">
        <f>AY43/AY44</f>
        <v>0</v>
      </c>
      <c r="BA43" s="181">
        <v>0.0</v>
      </c>
      <c r="BB43" s="182">
        <f>BA43/BA44</f>
        <v>0</v>
      </c>
      <c r="BC43" s="181">
        <v>0.0</v>
      </c>
      <c r="BD43" s="182">
        <f>BC43/BC44</f>
        <v>0</v>
      </c>
      <c r="BE43" s="181">
        <v>0.0</v>
      </c>
      <c r="BF43" s="182">
        <f>BE43/BE44</f>
        <v>0</v>
      </c>
      <c r="BG43" s="181">
        <v>0.0</v>
      </c>
      <c r="BH43" s="182">
        <f>BG43/BG44</f>
        <v>0</v>
      </c>
      <c r="BI43" s="181">
        <v>0.0</v>
      </c>
      <c r="BJ43" s="182">
        <f>BI43/BI44</f>
        <v>0</v>
      </c>
      <c r="BK43" s="181">
        <v>0.0</v>
      </c>
      <c r="BL43" s="182">
        <f>BK43/BK44</f>
        <v>0</v>
      </c>
      <c r="BM43" s="181"/>
      <c r="BN43" s="182">
        <f>BM43/BM44</f>
        <v>0</v>
      </c>
      <c r="BO43" s="181"/>
      <c r="BP43" s="182">
        <f>BO43/BO44</f>
        <v>0</v>
      </c>
    </row>
    <row r="44">
      <c r="A44" s="185" t="s">
        <v>268</v>
      </c>
      <c r="B44" s="179">
        <f>COUNTIFS(Seeds!Y:Y,"=Estadística y probabilidad")-COUNTIFS(Seeds!Y:Y,"=Estadística y probabilidad",Seeds!D:D,"=No hacer")</f>
        <v>38</v>
      </c>
      <c r="C44" s="186">
        <f>SUM(C38:C42)/5</f>
        <v>1</v>
      </c>
      <c r="D44" s="175"/>
      <c r="E44" s="187">
        <f>B44</f>
        <v>38</v>
      </c>
      <c r="F44" s="196"/>
      <c r="G44" s="187">
        <f>B44</f>
        <v>38</v>
      </c>
      <c r="H44" s="196"/>
      <c r="I44" s="187">
        <f>B44</f>
        <v>38</v>
      </c>
      <c r="J44" s="196"/>
      <c r="K44" s="187">
        <f>B44</f>
        <v>38</v>
      </c>
      <c r="L44" s="196"/>
      <c r="M44" s="187">
        <f>B44</f>
        <v>38</v>
      </c>
      <c r="N44" s="196"/>
      <c r="O44" s="187">
        <f>B44</f>
        <v>38</v>
      </c>
      <c r="P44" s="196"/>
      <c r="Q44" s="187">
        <f>B44</f>
        <v>38</v>
      </c>
      <c r="R44" s="196"/>
      <c r="S44" s="187">
        <f>B44</f>
        <v>38</v>
      </c>
      <c r="T44" s="197"/>
      <c r="U44" s="187">
        <f>B44</f>
        <v>38</v>
      </c>
      <c r="V44" s="197"/>
      <c r="W44" s="187">
        <f>B44</f>
        <v>38</v>
      </c>
      <c r="X44" s="197"/>
      <c r="Y44" s="187">
        <f>B44</f>
        <v>38</v>
      </c>
      <c r="Z44" s="197"/>
      <c r="AA44" s="187">
        <f>B44</f>
        <v>38</v>
      </c>
      <c r="AB44" s="188">
        <f>SUM(AB38:AB42)/5</f>
        <v>0.2421052632</v>
      </c>
      <c r="AC44" s="187">
        <f>B44</f>
        <v>38</v>
      </c>
      <c r="AD44" s="188">
        <f>SUM(AD38:AD42)/5</f>
        <v>0.2421052632</v>
      </c>
      <c r="AE44" s="187">
        <f>B44</f>
        <v>38</v>
      </c>
      <c r="AF44" s="188">
        <f>SUM(AF38:AF42)/5</f>
        <v>0.2631578947</v>
      </c>
      <c r="AG44" s="187">
        <f>B44</f>
        <v>38</v>
      </c>
      <c r="AH44" s="188">
        <f>SUM(AH38:AH42)/5</f>
        <v>0.3052631579</v>
      </c>
      <c r="AI44" s="187">
        <f>B44</f>
        <v>38</v>
      </c>
      <c r="AJ44" s="188">
        <f>SUM(AJ38:AJ42)/5</f>
        <v>0.3263157895</v>
      </c>
      <c r="AK44" s="187">
        <f>B44</f>
        <v>38</v>
      </c>
      <c r="AL44" s="188">
        <f>SUM(AL38:AL42)/5</f>
        <v>0.4105263158</v>
      </c>
      <c r="AM44" s="187">
        <f>B44</f>
        <v>38</v>
      </c>
      <c r="AN44" s="188">
        <f>SUM(AN38:AN42)/5</f>
        <v>0.4210526316</v>
      </c>
      <c r="AO44" s="187">
        <f>B44</f>
        <v>38</v>
      </c>
      <c r="AP44" s="188">
        <f>SUM(AP38:AP42)/5</f>
        <v>0.6157894737</v>
      </c>
      <c r="AQ44" s="187">
        <f>B44</f>
        <v>38</v>
      </c>
      <c r="AR44" s="188">
        <f>SUM(AR38:AR42)/5</f>
        <v>0.7473684211</v>
      </c>
      <c r="AS44" s="187">
        <f>B44</f>
        <v>38</v>
      </c>
      <c r="AT44" s="188">
        <f>SUM(AT38:AT42)/5</f>
        <v>0.7631578947</v>
      </c>
      <c r="AU44" s="187">
        <f>B44</f>
        <v>38</v>
      </c>
      <c r="AV44" s="188">
        <f>SUM(AV38:AV42)/5</f>
        <v>0.8</v>
      </c>
      <c r="AW44" s="187">
        <f>B44</f>
        <v>38</v>
      </c>
      <c r="AX44" s="188">
        <f>SUM(AX38:AX42)/5</f>
        <v>0.8</v>
      </c>
      <c r="AY44" s="187">
        <f>B44</f>
        <v>38</v>
      </c>
      <c r="AZ44" s="188">
        <f>SUM(AZ38:AZ42)/5</f>
        <v>0.8</v>
      </c>
      <c r="BA44" s="187">
        <f>B44</f>
        <v>38</v>
      </c>
      <c r="BB44" s="188">
        <f>SUM(BB38:BB42)/5</f>
        <v>0.8</v>
      </c>
      <c r="BC44" s="187">
        <f>B44</f>
        <v>38</v>
      </c>
      <c r="BD44" s="188">
        <f>SUM(BD38:BD42)/5</f>
        <v>0.8</v>
      </c>
      <c r="BE44" s="187">
        <f>B44</f>
        <v>38</v>
      </c>
      <c r="BF44" s="188">
        <f>SUM(BF38:BF42)/5</f>
        <v>0.8</v>
      </c>
      <c r="BG44" s="187">
        <f>B44</f>
        <v>38</v>
      </c>
      <c r="BH44" s="188">
        <f>SUM(BH38:BH42)/5</f>
        <v>0.8789473684</v>
      </c>
      <c r="BI44" s="187">
        <f>B44</f>
        <v>38</v>
      </c>
      <c r="BJ44" s="188">
        <f>SUM(BJ38:BJ42)/5</f>
        <v>0.8789473684</v>
      </c>
      <c r="BK44" s="187">
        <f>B44</f>
        <v>38</v>
      </c>
      <c r="BL44" s="188">
        <f>SUM(BL38:BL42)/5</f>
        <v>0.9105263158</v>
      </c>
      <c r="BM44" s="187">
        <f>B44</f>
        <v>38</v>
      </c>
      <c r="BN44" s="188">
        <f>SUM(BN38:BN42)/5</f>
        <v>0</v>
      </c>
      <c r="BO44" s="187">
        <f>B44</f>
        <v>38</v>
      </c>
      <c r="BP44" s="188">
        <f>SUM(BP38:BP42)/5</f>
        <v>0</v>
      </c>
    </row>
  </sheetData>
  <mergeCells count="165">
    <mergeCell ref="BK10:BL10"/>
    <mergeCell ref="BM10:BN10"/>
    <mergeCell ref="AW10:AX10"/>
    <mergeCell ref="AY10:AZ10"/>
    <mergeCell ref="BA10:BB10"/>
    <mergeCell ref="BC10:BD10"/>
    <mergeCell ref="BE10:BF10"/>
    <mergeCell ref="BG10:BH10"/>
    <mergeCell ref="BI10:BJ10"/>
    <mergeCell ref="Q1:R1"/>
    <mergeCell ref="S1:T1"/>
    <mergeCell ref="U1:V1"/>
    <mergeCell ref="W1:X1"/>
    <mergeCell ref="Y1:Z1"/>
    <mergeCell ref="AA1:AB1"/>
    <mergeCell ref="AC1:AD1"/>
    <mergeCell ref="AE1:AF1"/>
    <mergeCell ref="AG1:AH1"/>
    <mergeCell ref="AI1:AJ1"/>
    <mergeCell ref="AK1:AL1"/>
    <mergeCell ref="AM1:AN1"/>
    <mergeCell ref="AO1:AP1"/>
    <mergeCell ref="AQ1:AR1"/>
    <mergeCell ref="BG1:BH1"/>
    <mergeCell ref="BI1:BJ1"/>
    <mergeCell ref="BK1:BL1"/>
    <mergeCell ref="BM1:BN1"/>
    <mergeCell ref="BO1:BP1"/>
    <mergeCell ref="AS1:AT1"/>
    <mergeCell ref="AU1:AV1"/>
    <mergeCell ref="AW1:AX1"/>
    <mergeCell ref="AY1:AZ1"/>
    <mergeCell ref="BA1:BB1"/>
    <mergeCell ref="BC1:BD1"/>
    <mergeCell ref="BE1:BF1"/>
    <mergeCell ref="A1:C1"/>
    <mergeCell ref="E1:F1"/>
    <mergeCell ref="G1:H1"/>
    <mergeCell ref="I1:J1"/>
    <mergeCell ref="K1:L1"/>
    <mergeCell ref="M1:N1"/>
    <mergeCell ref="O1:P1"/>
    <mergeCell ref="A10:C10"/>
    <mergeCell ref="E10:F10"/>
    <mergeCell ref="G10:H10"/>
    <mergeCell ref="I10:J10"/>
    <mergeCell ref="K10:L10"/>
    <mergeCell ref="M10:N10"/>
    <mergeCell ref="O10:P10"/>
    <mergeCell ref="Q10:R10"/>
    <mergeCell ref="S10:T10"/>
    <mergeCell ref="U10:V10"/>
    <mergeCell ref="W10:X10"/>
    <mergeCell ref="Y10:Z10"/>
    <mergeCell ref="AA10:AB10"/>
    <mergeCell ref="AC10:AD10"/>
    <mergeCell ref="BO10:BP10"/>
    <mergeCell ref="AS10:AT10"/>
    <mergeCell ref="AU10:AV10"/>
    <mergeCell ref="AE10:AF10"/>
    <mergeCell ref="AG10:AH10"/>
    <mergeCell ref="AI10:AJ10"/>
    <mergeCell ref="AK10:AL10"/>
    <mergeCell ref="AM10:AN10"/>
    <mergeCell ref="AO10:AP10"/>
    <mergeCell ref="AQ10:AR10"/>
    <mergeCell ref="Q19:R19"/>
    <mergeCell ref="S19:T19"/>
    <mergeCell ref="U19:V19"/>
    <mergeCell ref="W19:X19"/>
    <mergeCell ref="Y19:Z19"/>
    <mergeCell ref="AA19:AB19"/>
    <mergeCell ref="AC19:AD19"/>
    <mergeCell ref="AE19:AF19"/>
    <mergeCell ref="AG19:AH19"/>
    <mergeCell ref="AI19:AJ19"/>
    <mergeCell ref="AK19:AL19"/>
    <mergeCell ref="AM19:AN19"/>
    <mergeCell ref="AO19:AP19"/>
    <mergeCell ref="AQ19:AR19"/>
    <mergeCell ref="BG19:BH19"/>
    <mergeCell ref="BI19:BJ19"/>
    <mergeCell ref="BK19:BL19"/>
    <mergeCell ref="BM19:BN19"/>
    <mergeCell ref="BO19:BP19"/>
    <mergeCell ref="AS19:AT19"/>
    <mergeCell ref="AU19:AV19"/>
    <mergeCell ref="AW19:AX19"/>
    <mergeCell ref="AY19:AZ19"/>
    <mergeCell ref="BA19:BB19"/>
    <mergeCell ref="BC19:BD19"/>
    <mergeCell ref="BE19:BF19"/>
    <mergeCell ref="A19:C19"/>
    <mergeCell ref="E19:F19"/>
    <mergeCell ref="G19:H19"/>
    <mergeCell ref="I19:J19"/>
    <mergeCell ref="K19:L19"/>
    <mergeCell ref="M19:N19"/>
    <mergeCell ref="O19:P19"/>
    <mergeCell ref="AS37:AT37"/>
    <mergeCell ref="AU37:AV37"/>
    <mergeCell ref="AE37:AF37"/>
    <mergeCell ref="AG37:AH37"/>
    <mergeCell ref="AI37:AJ37"/>
    <mergeCell ref="AK37:AL37"/>
    <mergeCell ref="AM37:AN37"/>
    <mergeCell ref="AO37:AP37"/>
    <mergeCell ref="AQ37:AR37"/>
    <mergeCell ref="BK37:BL37"/>
    <mergeCell ref="BM37:BN37"/>
    <mergeCell ref="AW37:AX37"/>
    <mergeCell ref="AY37:AZ37"/>
    <mergeCell ref="BA37:BB37"/>
    <mergeCell ref="BC37:BD37"/>
    <mergeCell ref="BE37:BF37"/>
    <mergeCell ref="BG37:BH37"/>
    <mergeCell ref="BI37:BJ37"/>
    <mergeCell ref="Q28:R28"/>
    <mergeCell ref="S28:T28"/>
    <mergeCell ref="U28:V28"/>
    <mergeCell ref="W28:X28"/>
    <mergeCell ref="Y28:Z28"/>
    <mergeCell ref="AA28:AB28"/>
    <mergeCell ref="AC28:AD28"/>
    <mergeCell ref="AE28:AF28"/>
    <mergeCell ref="AG28:AH28"/>
    <mergeCell ref="AI28:AJ28"/>
    <mergeCell ref="AK28:AL28"/>
    <mergeCell ref="AM28:AN28"/>
    <mergeCell ref="AO28:AP28"/>
    <mergeCell ref="AQ28:AR28"/>
    <mergeCell ref="BG28:BH28"/>
    <mergeCell ref="BI28:BJ28"/>
    <mergeCell ref="BK28:BL28"/>
    <mergeCell ref="BM28:BN28"/>
    <mergeCell ref="BO28:BP28"/>
    <mergeCell ref="AS28:AT28"/>
    <mergeCell ref="AU28:AV28"/>
    <mergeCell ref="AW28:AX28"/>
    <mergeCell ref="AY28:AZ28"/>
    <mergeCell ref="BA28:BB28"/>
    <mergeCell ref="BC28:BD28"/>
    <mergeCell ref="BE28:BF28"/>
    <mergeCell ref="A28:C28"/>
    <mergeCell ref="E28:F28"/>
    <mergeCell ref="G28:H28"/>
    <mergeCell ref="I28:J28"/>
    <mergeCell ref="K28:L28"/>
    <mergeCell ref="M28:N28"/>
    <mergeCell ref="O28:P28"/>
    <mergeCell ref="A37:C37"/>
    <mergeCell ref="E37:F37"/>
    <mergeCell ref="G37:H37"/>
    <mergeCell ref="I37:J37"/>
    <mergeCell ref="K37:L37"/>
    <mergeCell ref="M37:N37"/>
    <mergeCell ref="O37:P37"/>
    <mergeCell ref="Q37:R37"/>
    <mergeCell ref="S37:T37"/>
    <mergeCell ref="U37:V37"/>
    <mergeCell ref="W37:X37"/>
    <mergeCell ref="Y37:Z37"/>
    <mergeCell ref="AA37:AB37"/>
    <mergeCell ref="AC37:AD37"/>
    <mergeCell ref="BO37:BP3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88"/>
    <col customWidth="1" min="2" max="2" width="24.38"/>
  </cols>
  <sheetData>
    <row r="1">
      <c r="A1" s="204"/>
      <c r="B1" s="205"/>
      <c r="C1" s="206" t="s">
        <v>35</v>
      </c>
      <c r="D1" s="206" t="s">
        <v>50</v>
      </c>
      <c r="E1" s="207" t="s">
        <v>68</v>
      </c>
      <c r="F1" s="207" t="s">
        <v>268</v>
      </c>
    </row>
    <row r="2">
      <c r="A2" s="208" t="s">
        <v>4649</v>
      </c>
      <c r="B2" s="209" t="s">
        <v>4650</v>
      </c>
      <c r="C2" s="210" t="str">
        <f>COUNTIFS(Seeds!C:C,"=Identificar",#REF!,"*ct-chart*",#REF!,"*bar*")</f>
        <v>#VALUE!</v>
      </c>
      <c r="D2" s="210" t="str">
        <f>COUNTIFS(Seeds!C:C,"=Evocar",#REF!,"=*ct-chart*",#REF!,"*bar*")</f>
        <v>#VALUE!</v>
      </c>
      <c r="E2" s="210" t="str">
        <f>COUNTIFS(Seeds!C:C,"=Aplicar",#REF!,"=*ct-chart*",#REF!,"*bar*")</f>
        <v>#VALUE!</v>
      </c>
      <c r="F2" s="210" t="str">
        <f t="shared" ref="F2:F20" si="1">SUM(C2:E2)</f>
        <v>#VALUE!</v>
      </c>
    </row>
    <row r="3">
      <c r="A3" s="208" t="s">
        <v>4651</v>
      </c>
      <c r="B3" s="211" t="s">
        <v>4652</v>
      </c>
      <c r="C3" s="210" t="str">
        <f>COUNTIFS(Seeds!C:C,"=Identificar",#REF!,"*ct-chart*",#REF!,"*line*")</f>
        <v>#VALUE!</v>
      </c>
      <c r="D3" s="210" t="str">
        <f>COUNTIFS(Seeds!C:C,"=Evocar",#REF!,"=*ct-chart*",#REF!,"*line*")</f>
        <v>#VALUE!</v>
      </c>
      <c r="E3" s="210" t="str">
        <f>COUNTIFS(Seeds!C:C,"=Aplicar",#REF!,"=*ct-chart*",#REF!,"*line*")</f>
        <v>#VALUE!</v>
      </c>
      <c r="F3" s="210" t="str">
        <f t="shared" si="1"/>
        <v>#VALUE!</v>
      </c>
    </row>
    <row r="4">
      <c r="A4" s="208" t="s">
        <v>4653</v>
      </c>
      <c r="B4" s="209" t="s">
        <v>4654</v>
      </c>
      <c r="C4" s="210" t="str">
        <f>COUNTIFS(Seeds!C:C,"=Identificar",#REF!,"*ct-chart*",#REF!,"*pie*")</f>
        <v>#VALUE!</v>
      </c>
      <c r="D4" s="210" t="str">
        <f>COUNTIFS(Seeds!C:C,"=Evocar",#REF!,"=*ct-chart*",#REF!,"*pie*")</f>
        <v>#VALUE!</v>
      </c>
      <c r="E4" s="210" t="str">
        <f>COUNTIFS(Seeds!C:C,"=Aplicar",#REF!,"=*ct-chart*",#REF!,"*pie*")</f>
        <v>#VALUE!</v>
      </c>
      <c r="F4" s="210" t="str">
        <f t="shared" si="1"/>
        <v>#VALUE!</v>
      </c>
    </row>
    <row r="5">
      <c r="A5" s="208" t="s">
        <v>4655</v>
      </c>
      <c r="B5" s="209" t="s">
        <v>4656</v>
      </c>
      <c r="C5" s="210" t="str">
        <f>COUNTIFS(Seeds!C:C,"=Identificar",#REF!,"*Choice matrix – inline*")</f>
        <v>#VALUE!</v>
      </c>
      <c r="D5" s="210" t="str">
        <f>COUNTIFS(Seeds!C:C,"=Evocar",#REF!,"=*Choice matrix – inline*")</f>
        <v>#VALUE!</v>
      </c>
      <c r="E5" s="210" t="str">
        <f>COUNTIFS(Seeds!C:C,"=Aplicar",#REF!,"=*Choice matrix – inline*")</f>
        <v>#VALUE!</v>
      </c>
      <c r="F5" s="210" t="str">
        <f t="shared" si="1"/>
        <v>#VALUE!</v>
      </c>
    </row>
    <row r="6">
      <c r="A6" s="208" t="s">
        <v>4657</v>
      </c>
      <c r="B6" s="209" t="s">
        <v>4658</v>
      </c>
      <c r="C6" s="210" t="str">
        <f>COUNTIFS(Seeds!C:C,"=Identificar",#REF!,"*clock*")</f>
        <v>#VALUE!</v>
      </c>
      <c r="D6" s="210" t="str">
        <f>COUNTIFS(Seeds!C:C,"=Evocar",#REF!,"=*clock*")</f>
        <v>#VALUE!</v>
      </c>
      <c r="E6" s="210" t="str">
        <f>COUNTIFS(Seeds!C:C,"=Aplicar",#REF!,"=*clock*")</f>
        <v>#VALUE!</v>
      </c>
      <c r="F6" s="210" t="str">
        <f t="shared" si="1"/>
        <v>#VALUE!</v>
      </c>
    </row>
    <row r="7">
      <c r="A7" s="208" t="s">
        <v>4659</v>
      </c>
      <c r="B7" s="209" t="s">
        <v>509</v>
      </c>
      <c r="C7" s="210" t="str">
        <f>COUNTIFS(Seeds!C:C,"=Identificar",#REF!,"*Cloze with drag &amp; drop*",#REF!,"*calculateoperation*")</f>
        <v>#VALUE!</v>
      </c>
      <c r="D7" s="210" t="str">
        <f>COUNTIFS(Seeds!C:C,"=Evocar",#REF!,"=*Cloze with drag &amp; drop*",#REF!,"*calculateoperation*")</f>
        <v>#VALUE!</v>
      </c>
      <c r="E7" s="210" t="str">
        <f>COUNTIFS(Seeds!C:C,"=Aplicar",#REF!,"=*Cloze with drag &amp; drop*",#REF!,"*calculateoperation*")</f>
        <v>#VALUE!</v>
      </c>
      <c r="F7" s="210" t="str">
        <f t="shared" si="1"/>
        <v>#VALUE!</v>
      </c>
    </row>
    <row r="8">
      <c r="A8" s="208" t="s">
        <v>4660</v>
      </c>
      <c r="B8" s="209" t="s">
        <v>962</v>
      </c>
      <c r="C8" s="210" t="str">
        <f>COUNTIFS(Seeds!C:C,"=Identificar",#REF!,"*Cloze with drop down*")</f>
        <v>#VALUE!</v>
      </c>
      <c r="D8" s="210" t="str">
        <f>COUNTIFS(Seeds!C:C,"=Evocar",#REF!,"=*Cloze with drop down*")</f>
        <v>#VALUE!</v>
      </c>
      <c r="E8" s="210" t="str">
        <f>COUNTIFS(Seeds!C:C,"=Aplicar",#REF!,"=*Cloze with drop down*")</f>
        <v>#VALUE!</v>
      </c>
      <c r="F8" s="210" t="str">
        <f t="shared" si="1"/>
        <v>#VALUE!</v>
      </c>
    </row>
    <row r="9">
      <c r="A9" s="208" t="s">
        <v>52</v>
      </c>
      <c r="B9" s="209" t="s">
        <v>52</v>
      </c>
      <c r="C9" s="210" t="str">
        <f>COUNTIFS(Seeds!C:C,"=Identificar",#REF!,"*Cloze with text*")</f>
        <v>#VALUE!</v>
      </c>
      <c r="D9" s="210" t="str">
        <f>COUNTIFS(Seeds!C:C,"=Evocar",#REF!,"=*Cloze with text*")</f>
        <v>#VALUE!</v>
      </c>
      <c r="E9" s="210" t="str">
        <f>COUNTIFS(Seeds!C:C,"=Aplicar",#REF!,"=*Cloze with text*")</f>
        <v>#VALUE!</v>
      </c>
      <c r="F9" s="210" t="str">
        <f t="shared" si="1"/>
        <v>#VALUE!</v>
      </c>
    </row>
    <row r="10">
      <c r="A10" s="208" t="s">
        <v>4661</v>
      </c>
      <c r="B10" s="209" t="s">
        <v>4662</v>
      </c>
      <c r="C10" s="210" t="str">
        <f>COUNTIFS(Seeds!C:C,"=Identificar",#REF!,"*counting*")</f>
        <v>#VALUE!</v>
      </c>
      <c r="D10" s="210" t="str">
        <f>COUNTIFS(Seeds!C:C,"=Evocar",#REF!,"=*counting*")</f>
        <v>#VALUE!</v>
      </c>
      <c r="E10" s="210" t="str">
        <f>COUNTIFS(Seeds!C:C,"=Aplicar",#REF!,"=*counting*")</f>
        <v>#VALUE!</v>
      </c>
      <c r="F10" s="210" t="str">
        <f t="shared" si="1"/>
        <v>#VALUE!</v>
      </c>
    </row>
    <row r="11">
      <c r="A11" s="208" t="s">
        <v>4663</v>
      </c>
      <c r="B11" s="209" t="s">
        <v>4664</v>
      </c>
      <c r="C11" s="210" t="str">
        <f>COUNTIFS(Seeds!C:C,"=Identificar",#REF!,"*equivLiteral*")</f>
        <v>#VALUE!</v>
      </c>
      <c r="D11" s="210" t="str">
        <f>COUNTIFS(Seeds!C:C,"=Evocar",#REF!,"=*equivLiteral*")</f>
        <v>#VALUE!</v>
      </c>
      <c r="E11" s="210" t="str">
        <f>COUNTIFS(Seeds!C:C,"=Aplicar",#REF!,"=*equivLiteral*")</f>
        <v>#VALUE!</v>
      </c>
      <c r="F11" s="210" t="str">
        <f t="shared" si="1"/>
        <v>#VALUE!</v>
      </c>
    </row>
    <row r="12">
      <c r="A12" s="208" t="s">
        <v>4665</v>
      </c>
      <c r="B12" s="209" t="s">
        <v>4666</v>
      </c>
      <c r="C12" s="210" t="str">
        <f>COUNTIFS(Seeds!C:C,"=Identificar",#REF!,"*equivSymbolic*")</f>
        <v>#VALUE!</v>
      </c>
      <c r="D12" s="210" t="str">
        <f>COUNTIFS(Seeds!C:C,"=Evocar",#REF!,"=*equivSymbolic*")</f>
        <v>#VALUE!</v>
      </c>
      <c r="E12" s="210" t="str">
        <f>COUNTIFS(Seeds!C:C,"=Aplicar",#REF!,"=*equivSymbolic*")</f>
        <v>#VALUE!</v>
      </c>
      <c r="F12" s="210" t="str">
        <f t="shared" si="1"/>
        <v>#VALUE!</v>
      </c>
    </row>
    <row r="13">
      <c r="A13" s="208" t="s">
        <v>4667</v>
      </c>
      <c r="B13" s="209" t="s">
        <v>4668</v>
      </c>
      <c r="C13" s="210" t="str">
        <f>COUNTIFS(Seeds!C:C,"=Identificar",#REF!,"*labelImage*")</f>
        <v>#VALUE!</v>
      </c>
      <c r="D13" s="210" t="str">
        <f>COUNTIFS(Seeds!C:C,"=Evocar",#REF!,"=*labelImage*")</f>
        <v>#VALUE!</v>
      </c>
      <c r="E13" s="210" t="str">
        <f>COUNTIFS(Seeds!C:C,"=Aplicar",#REF!,"=*labelImage*")</f>
        <v>#VALUE!</v>
      </c>
      <c r="F13" s="210" t="str">
        <f t="shared" si="1"/>
        <v>#VALUE!</v>
      </c>
    </row>
    <row r="14">
      <c r="A14" s="208" t="s">
        <v>4669</v>
      </c>
      <c r="B14" s="209" t="s">
        <v>4669</v>
      </c>
      <c r="C14" s="210" t="str">
        <f>COUNTIFS(Seeds!C:C,"=Identificar",#REF!,"*Match list*")</f>
        <v>#VALUE!</v>
      </c>
      <c r="D14" s="210" t="str">
        <f>COUNTIFS(Seeds!C:C,"=Evocar",#REF!,"=*Match list*")</f>
        <v>#VALUE!</v>
      </c>
      <c r="E14" s="210" t="str">
        <f>COUNTIFS(Seeds!C:C,"=Aplicar",#REF!,"=*Match list*")</f>
        <v>#VALUE!</v>
      </c>
      <c r="F14" s="210" t="str">
        <f t="shared" si="1"/>
        <v>#VALUE!</v>
      </c>
    </row>
    <row r="15">
      <c r="A15" s="208" t="s">
        <v>4670</v>
      </c>
      <c r="B15" s="209" t="s">
        <v>1938</v>
      </c>
      <c r="C15" s="210" t="str">
        <f>COUNTIFS(Seeds!C:C,"=Identificar",#REF!,"*Multiple choice – multiple response*")</f>
        <v>#VALUE!</v>
      </c>
      <c r="D15" s="210" t="str">
        <f>COUNTIFS(Seeds!C:C,"=Evocar",#REF!,"=*Multiple choice – multiple response*")</f>
        <v>#VALUE!</v>
      </c>
      <c r="E15" s="210" t="str">
        <f>COUNTIFS(Seeds!C:C,"=Aplicar",#REF!,"=*Multiple choice – multiple response*")</f>
        <v>#VALUE!</v>
      </c>
      <c r="F15" s="210" t="str">
        <f t="shared" si="1"/>
        <v>#VALUE!</v>
      </c>
    </row>
    <row r="16">
      <c r="A16" s="208" t="s">
        <v>4671</v>
      </c>
      <c r="B16" s="209" t="s">
        <v>278</v>
      </c>
      <c r="C16" s="210" t="str">
        <f>COUNTIFS(Seeds!C:C,"=Identificar",#REF!,"*Multiple choice – standard*")</f>
        <v>#VALUE!</v>
      </c>
      <c r="D16" s="210" t="str">
        <f>COUNTIFS(Seeds!C:C,"=Evocar",#REF!,"=*Multiple choice – standard*")</f>
        <v>#VALUE!</v>
      </c>
      <c r="E16" s="210" t="str">
        <f>COUNTIFS(Seeds!C:C,"=Aplicar",#REF!,"=*Multiple choice – standard*")</f>
        <v>#VALUE!</v>
      </c>
      <c r="F16" s="210" t="str">
        <f t="shared" si="1"/>
        <v>#VALUE!</v>
      </c>
    </row>
    <row r="17">
      <c r="A17" s="208" t="s">
        <v>4672</v>
      </c>
      <c r="B17" s="209" t="s">
        <v>4673</v>
      </c>
      <c r="C17" s="210" t="str">
        <f>COUNTIFS(Seeds!C:C,"=Identificar",#REF!,"*numberline*")</f>
        <v>#VALUE!</v>
      </c>
      <c r="D17" s="210" t="str">
        <f>COUNTIFS(Seeds!C:C,"=Evocar",#REF!,"=*numberline*")</f>
        <v>#VALUE!</v>
      </c>
      <c r="E17" s="210" t="str">
        <f>COUNTIFS(Seeds!C:C,"=Aplicar",#REF!,"=*numberline*")</f>
        <v>#VALUE!</v>
      </c>
      <c r="F17" s="210" t="str">
        <f t="shared" si="1"/>
        <v>#VALUE!</v>
      </c>
    </row>
    <row r="18">
      <c r="A18" s="208" t="s">
        <v>4674</v>
      </c>
      <c r="B18" s="209" t="s">
        <v>4675</v>
      </c>
      <c r="C18" s="210" t="str">
        <f>COUNTIFS(Seeds!C:C,"=Identificar",#REF!,"*orderNumbers*")</f>
        <v>#VALUE!</v>
      </c>
      <c r="D18" s="210" t="str">
        <f>COUNTIFS(Seeds!C:C,"=Evocar",#REF!,"=*orderNumbers*")</f>
        <v>#VALUE!</v>
      </c>
      <c r="E18" s="210" t="str">
        <f>COUNTIFS(Seeds!C:C,"=Aplicar",#REF!,"=*orderNumbers*")</f>
        <v>#VALUE!</v>
      </c>
      <c r="F18" s="210" t="str">
        <f t="shared" si="1"/>
        <v>#VALUE!</v>
      </c>
    </row>
    <row r="19">
      <c r="A19" s="208" t="s">
        <v>4676</v>
      </c>
      <c r="B19" s="209" t="s">
        <v>2690</v>
      </c>
      <c r="C19" s="210" t="str">
        <f>COUNTIFS(Seeds!C:C,"=Identificar",#REF!,"*pathway*")</f>
        <v>#VALUE!</v>
      </c>
      <c r="D19" s="210" t="str">
        <f>COUNTIFS(Seeds!C:C,"=Evocar",#REF!,"=*pathway*")</f>
        <v>#VALUE!</v>
      </c>
      <c r="E19" s="210" t="str">
        <f>COUNTIFS(Seeds!C:C,"=Aplicar",#REF!,"=*pathway*")</f>
        <v>#VALUE!</v>
      </c>
      <c r="F19" s="210" t="str">
        <f t="shared" si="1"/>
        <v>#VALUE!</v>
      </c>
    </row>
    <row r="20">
      <c r="A20" s="208" t="s">
        <v>4677</v>
      </c>
      <c r="B20" s="209" t="s">
        <v>3125</v>
      </c>
      <c r="C20" s="210" t="str">
        <f>COUNTIFS(Seeds!C:C,"=Identificar",#REF!,"*pictograph*")</f>
        <v>#VALUE!</v>
      </c>
      <c r="D20" s="210" t="str">
        <f>COUNTIFS(Seeds!C:C,"=Evocar",#REF!,"=*pictograph*")</f>
        <v>#VALUE!</v>
      </c>
      <c r="E20" s="210" t="str">
        <f>COUNTIFS(Seeds!C:C,"=Aplicar",#REF!,"=*pictograph*")</f>
        <v>#VALUE!</v>
      </c>
      <c r="F20" s="210" t="str">
        <f t="shared" si="1"/>
        <v>#VALUE!</v>
      </c>
    </row>
  </sheetData>
  <autoFilter ref="$A$1:$F$20">
    <sortState ref="A1:F20">
      <sortCondition ref="A1:A20"/>
      <sortCondition descending="1" ref="F1:F20"/>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13"/>
    <col customWidth="1" min="3" max="3" width="17.75"/>
  </cols>
  <sheetData>
    <row r="1">
      <c r="A1" s="212" t="str">
        <f>Seeds!AB1</f>
        <v>Referencia para ID</v>
      </c>
      <c r="B1" s="213" t="str">
        <f t="shared" ref="B1:B33" si="1">#REF!</f>
        <v>#REF!</v>
      </c>
      <c r="C1" s="213" t="str">
        <f>Seeds!AA1</f>
        <v>JSON brasileño</v>
      </c>
      <c r="D1" s="214" t="s">
        <v>4678</v>
      </c>
    </row>
    <row r="2" ht="15.75" customHeight="1">
      <c r="A2" s="215" t="str">
        <f>Seeds!AB2</f>
        <v>M3-NyO-1a-I-1</v>
      </c>
      <c r="B2" s="216" t="str">
        <f t="shared" si="1"/>
        <v>#REF!</v>
      </c>
      <c r="C2" s="216" t="str">
        <f>Seeds!AA2</f>
        <v>{"id":"M3-NyO-1a-I-1","stimulus":"&lt;p&gt;Arraste a forma como o número é lido para o local apropiado.&lt;/p&gt;","hint":"&lt;p&gt;A posição de cada algarismo determina a forma como o número é lido.&lt;/p&gt;","feedback":"&lt;p&gt;A posição de cada algarismo determina a forma como o número é lido. Por isso, 40 se lê diferente de 400.&lt;/p&gt;","seed":{"parameters":[{"name":"Q1","label":null,"min":1000,"max":9999,"step":1},{"name":"Q2","label":null,"min":1000,"max":9999,"step":1},{"name":"Q3","label":null,"min":1000,"max":9999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v>
      </c>
      <c r="D2" s="217" t="str">
        <f t="shared" ref="D2:D881" si="2">IF(B2=C2,0,1)</f>
        <v>#REF!</v>
      </c>
    </row>
    <row r="3" ht="15.75" customHeight="1">
      <c r="A3" s="215" t="str">
        <f>Seeds!AB3</f>
        <v>M3-NyO-1a-E-1</v>
      </c>
      <c r="B3" s="216" t="str">
        <f t="shared" si="1"/>
        <v>#REF!</v>
      </c>
      <c r="C3" s="216" t="str">
        <f>Seeds!AA3</f>
        <v>{"id":"M3-NyO-1a-E-1","stimulus":"&lt;p&gt;Como se escreve este número por extenso? Complete.&lt;/p&gt;","template":"&lt;p&gt;{{T1}}: {{T2}} {{T3}} e {{response}}","hint":"&lt;p&gt;A posição de cada algarismo determina a forma como o número é lido.&lt;/p&gt;","feedback":"&lt;p&gt;A posição de cada algarismo determina a forma como o número é lido. Por isso, 40 se lê diferente de 400.&lt;/p&gt;","seed":{"parameters":[{"name":"Q1","label":null,"min":1,"max":9,"step":1},{"name":"Q2","label":null,"min":2,"max":9,"step":1},{"name":"Q3","label":null,"min":10,"max":30,"step":1}],"calculated":[{"name":"T1","label":"","function":"{{Q1}}*1000+{{Q2}}*100+{{Q3}}","temp":true},{"name":"T2","label":"{{function}}","function":" Lemonlib.numToWords({{Q1}}*1000,'pt')","temp":true},{"name":"T3","label":"{{function}}","function":" Lemonlib.numToWords({{Q2}}*100,'pt')","temp":true},{"name":"A1","label":"{{function}}","function":"Lemonlib.numToWords({{Q3}},'pt')"}],"uniques":true},"algorithm":{"name":"calculateOperation","template":"Cloze with text"}}</v>
      </c>
      <c r="D3" s="217" t="str">
        <f t="shared" si="2"/>
        <v>#REF!</v>
      </c>
    </row>
    <row r="4" ht="15.75" customHeight="1">
      <c r="A4" s="215" t="str">
        <f>Seeds!AB4</f>
        <v>M3-NyO-1a-E-2</v>
      </c>
      <c r="B4" s="216" t="str">
        <f t="shared" si="1"/>
        <v>#REF!</v>
      </c>
      <c r="C4" s="216" t="str">
        <f>Seeds!AA4</f>
        <v>{"id":"M3-NyO-1a-E-2","stimulus":"&lt;p&gt;Como se escreve este número por extenso? Complete.&lt;/p&gt;","template":"&lt;p&gt;{{T1}}: {{T2}} {{T3}} e {{response}} e {{T4}}&lt;/p&gt;","hint":"&lt;p&gt;A posição de cada algarismo determina a forma como o número é lido.&lt;/p&gt;","feedback":"&lt;p&gt;A posição de cada algarismo determina a forma como o número é lido. Por isso, 40 se lê diferente de 400.&lt;/p&gt;","seed":{"parameters":[{"name":"Q1","label":null,"min":1,"max":9,"step":1},{"name":"Q2","label":null,"min":2,"max":9,"step":1},{"name":"Q3","label":null,"min":3,"max":9,"step":1},{"name":"Q4","label":null,"min":1,"max":9,"step":1}],"calculated":[{"name":"T1","label":"","function":"{{Q1}}*1000+{{Q2}}*100+{{Q3}}*10+{{Q4}}","temp":true},{"name":"T2","label":"{{function}}","function":" Lemonlib.numToWords({{Q1}}*1000,'pt')","temp":true},{"name":"T3","label":"{{function}}","function":" Lemonlib.numToWords({{Q2}}*100,'pt')","temp":true},{"name":"T4","label":"{{function}}","function":"Lemonlib.numToWords({{Q4}},'pt')","temp":true},{"name":"A1","label":"{{function}}","function":"Lemonlib.numToWords({{Q3}}*10,'pt')"}],"uniques":true},"algorithm":{"name":"calculateOperation","template":"Cloze with text"}}</v>
      </c>
      <c r="D4" s="217" t="str">
        <f t="shared" si="2"/>
        <v>#REF!</v>
      </c>
    </row>
    <row r="5" ht="15.75" customHeight="1">
      <c r="A5" s="215" t="str">
        <f>Seeds!AB5</f>
        <v>M3-NyO-1a-E-3</v>
      </c>
      <c r="B5" s="216" t="str">
        <f t="shared" si="1"/>
        <v>#REF!</v>
      </c>
      <c r="C5" s="216" t="str">
        <f>Seeds!AA5</f>
        <v>{"id":"M3-NyO-1a-E-3","stimulus":"&lt;p&gt;Como se escreve este número por extenso? Complete.&lt;/p&gt;","template":"&lt;p&gt;{{T1}}: {{T2}} {{response}} e {{T3}}&lt;/p&gt;","hint":"&lt;p&gt;A posição de cada algarismo determina a forma como o número é lido.&lt;/p&gt;","feedback":"&lt;p&gt;A posição de cada algarismo determina a forma como o número é lido. Por isso, 40 se lê diferente de 400.&lt;/p&gt;","seed":{"parameters":[{"name":"Q1","label":null,"min":1,"max":9,"step":1},{"name":"Q2","label":null,"min":2,"max":9,"step":1},{"name":"Q3","label":null,"min":10,"max":99,"step":1}],"calculated":[{"name":"T1","label":"","function":"{{Q1}}*1000+{{Q2}}*100+{{Q3}}","temp":true},{"name":"T2","label":"{{function}}","function":" Lemonlib.numToWords({{Q1}}*1000,'pt')","temp":true},{"name":"T3","label":"{{function}}","function":"Lemonlib.numToWords({{Q3}},'pt')","temp":true},{"name":"A1","label":"{{function}}","function":"Lemonlib.numToWords({{Q2}}*100,'pt')"}],"uniques":true},"algorithm":{"name":"calculateOperation","template":"Cloze with text"}}</v>
      </c>
      <c r="D5" s="217" t="str">
        <f t="shared" si="2"/>
        <v>#REF!</v>
      </c>
    </row>
    <row r="6" ht="15.75" customHeight="1">
      <c r="A6" s="215" t="str">
        <f>Seeds!AB6</f>
        <v>M3-NyO-1a-E-4</v>
      </c>
      <c r="B6" s="216" t="str">
        <f t="shared" si="1"/>
        <v>#REF!</v>
      </c>
      <c r="C6" s="216" t="str">
        <f>Seeds!AA6</f>
        <v>{"id":"M3-NyO-1a-E-4","stimulus":"&lt;p&gt;Como se escreve este número por extenso? Complete.&lt;/p&gt;","template":"&lt;p&gt;{{T1}}: {{response}} {{T2}}&lt;/p&gt;","hint":"&lt;p&gt;A posição de cada algarismo determina a forma como o número é lido.&lt;/p&gt;","feedback":"&lt;p&gt;A posição de cada algarismo determina a forma como o número é lido. Por isso, 40 se lê diferente de 400.&lt;/p&gt;","seed":{"parameters":[{"name":"Q1","label":null,"min":1,"max":9,"step":1},{"name":"Q2","label":null,"min":100,"max":999,"step":1}],"calculated":[{"name":"T1","label":"","function":"{{Q1}}*1000+{{Q2}}","temp":true},{"name":"T2","label":"{{function}}","function":" Lemonlib.numToWords({{Q2}},'pt')","temp":true},{"name":"A1","label":"{{function}}","function":"Lemonlib.numToWords({{Q1}}*1000,'pt')"}],"uniques":true},"algorithm":{"name":"calculateOperation","template":"Cloze with text"}}</v>
      </c>
      <c r="D6" s="217" t="str">
        <f t="shared" si="2"/>
        <v>#REF!</v>
      </c>
    </row>
    <row r="7" ht="15.75" customHeight="1">
      <c r="A7" s="215" t="str">
        <f>Seeds!AB7</f>
        <v>M3-NyO-1a-A-1</v>
      </c>
      <c r="B7" s="216" t="str">
        <f t="shared" si="1"/>
        <v>#REF!</v>
      </c>
      <c r="C7" s="216" t="str">
        <f>Seeds!AA7</f>
        <v>{"id":"M3-NyO-1a-A-1","stimulus":"&lt;p&gt;Uma empresa afirma que vendeu {{T1}} violinos em todo o mundo no último mês. Complete o valor por extenso.&lt;/p&gt;","template":"Foram vendidos {{T2}} {{T4}} e {{response}} e {{T3}} violinos.","hint":"&lt;p&gt;A posição de cada algarismo determina a forma como o número é lido.&lt;/p&gt;","feedback":"&lt;p&gt;A posição de cada algarismo determina a forma como o número é lido. Por isso, 40 se lê diferente de 400.&lt;/p&gt;","seed":{"parameters":[{"name":"Q1","label":null,"min":1,"max":9,"step":1},{"name":"Q2","label":null,"min":2,"max":9,"step":1},{"name":"Q3","label":null,"min":3,"max":9,"step":1},{"name":"Q4","label":null,"min":1,"max":9,"step":1}],"calculated":[{"name":"T1","label":"","function":"{{Q1}}*1000+{{Q2}}*100+{{Q3}}*10+{{Q4}}","temp":true},{"name":"T2","label":"{{function}}","function":" Lemonlib.numToWords({{Q1}}*1000,'pt')","temp":true},{"name":"T3","label":"{{function}}","function":" Lemonlib.numToWords({{Q4}},'pt')","temp":true},{"name":"T4","label":"{{function}}","function":" Lemonlib.numToWords({{Q2}}*100,'pt')","temp":true},{"name":"A1","label":"{{function}}","function":"Lemonlib.numToWords({{Q3}}*10,'pt')"}],"uniques":true},"algorithm":{"name":"calculateOperation","template":"Cloze with text"}}</v>
      </c>
      <c r="D7" s="217" t="str">
        <f t="shared" si="2"/>
        <v>#REF!</v>
      </c>
    </row>
    <row r="8" ht="15.75" customHeight="1">
      <c r="A8" s="215" t="str">
        <f>Seeds!AB8</f>
        <v>M3-NyO-1a-A-2</v>
      </c>
      <c r="B8" s="216" t="str">
        <f t="shared" si="1"/>
        <v>#REF!</v>
      </c>
      <c r="C8" s="216" t="str">
        <f>Seeds!AA8</f>
        <v>{"id":"M3-NyO-1a-A-2","stimulus":"&lt;p&gt;Em um escritório, {{T1}} impressos foram distribuídos durante o ano. Complete o valor por extenso.&lt;/p&gt;","template":"Foram distribuídos {{T2}} {{response}} e {{T3}} impressos.","hint":"&lt;p&gt;A posição de cada algarismo determina a forma como o número é lido.&lt;/p&gt;","feedback":"&lt;p&gt;A posição de cada algarismo determina a forma como o número é lido. Por isso, 40 se lê diferente de 400.&lt;/p&gt;","seed":{"parameters":[{"name":"Q1","label":null,"min":1,"max":9,"step":1},{"name":"Q2","label":null,"min":2,"max":9,"step":1},{"name":"Q3","label":null,"min":10,"max":99,"step":1}],"calculated":[{"name":"T1","label":"","function":"{{Q1}}*1000+{{Q2}}*100+{{Q3}}","temp":true},{"name":"T2","label":"{{function}}","function":"Lemonlib.numToWords({{Q1}}*1000,'pt')","temp":true},{"name":"T3","label":"{{function}}","function":" Lemonlib.numToWords({{Q3}},'pt')","temp":true},{"name":"A1","label":"{{function}}","function":"Lemonlib.numToWords({{Q2}}*100,'pt')"}],"uniques":true},"algorithm":{"name":"calculateOperation","template":"Cloze with text"}}</v>
      </c>
      <c r="D8" s="217" t="str">
        <f t="shared" si="2"/>
        <v>#REF!</v>
      </c>
    </row>
    <row r="9" ht="15.75" customHeight="1">
      <c r="A9" s="215" t="str">
        <f>Seeds!AB9</f>
        <v>M3-NyO-1a-A-3</v>
      </c>
      <c r="B9" s="216" t="str">
        <f t="shared" si="1"/>
        <v>#REF!</v>
      </c>
      <c r="C9" s="216" t="str">
        <f>Seeds!AA9</f>
        <v>{"id":"M3-NyO-1a-A-3","stimulus":"&lt;p&gt;Priscila foi passear de bicicleta e percorreu um distância de {{T1}} m. Complete o valor por extenso.&lt;/p&gt;","template":"Priscila percorreu {{response}} {{T2}} m.","hint":"&lt;p&gt;A posição de cada algarismo determina a forma como o número é lido.&lt;/p&gt;","feedback":"&lt;p&gt;A posição de cada algarismo determina a forma como o número é lido. Por isso, 40 se lê diferente de 400.&lt;/p&gt;","seed":{"parameters":[{"name":"Q1","label":null,"min":1,"max":9,"step":1},{"name":"Q2","label":null,"min":100,"max":999,"step":1}],"calculated":[{"name":"T1","label":"","function":"{{Q1}}*1000+{{Q2}}","temp":true},{"name":"T2","label":"{{function}}","function":"Lemonlib.numToWords({{Q2}},'pt')","temp":true},{"name":"A1","label":"{{function}}","function":"Lemonlib.numToWords({{Q1}}*1000,'pt')"}],"uniques":true},"algorithm":{"name":"calculateOperation","template":"Cloze with text"}}</v>
      </c>
      <c r="D9" s="217" t="str">
        <f t="shared" si="2"/>
        <v>#REF!</v>
      </c>
    </row>
    <row r="10" ht="15.75" customHeight="1">
      <c r="A10" s="215" t="str">
        <f>Seeds!AB10</f>
        <v>M3-NyO-1a-A-4</v>
      </c>
      <c r="B10" s="216" t="str">
        <f t="shared" si="1"/>
        <v>#REF!</v>
      </c>
      <c r="C10" s="216" t="str">
        <f>Seeds!AA10</f>
        <v>{"id":"M3-NyO-1a-A-4","stimulus":"&lt;p&gt;Durante o horário de pico, {{T1}} passageiros estavam no metrô. Complete o valor por extenso.&lt;/p&gt;","template":"Havia {{T2}} {{T3}} e {{response}} passageiros no metrô.","hint":"&lt;p&gt;A posição de cada algarismo determina a forma como o número é lido.&lt;/p&gt;","feedback":"&lt;p&gt;A posição de cada algarismo determina a forma como o número é lido. Por isso, 40 se lê diferente de 400.&lt;/p&gt;","seed":{"parameters":[{"name":"Q1","label":null,"min":1,"max":9,"step":1},{"name":"Q2","label":null,"min":2,"max":9,"step":1},{"name":"Q3","label":null,"min":10,"max":30,"step":1}],"calculated":[{"name":"T1","label":"","function":"{{Q1}}*1000+{{Q2}}*100+{{Q3}}","temp":true},{"name":"T2","label":"{{function}}","function":"Lemonlib.numToWords({{Q1}}*1000,'pt')","temp":true},{"name":"T3","label":"{{function}}","function":"Lemonlib.numToWords({{Q2}}*100,'pt')","temp":true},{"name":"A1","label":"{{function}}","function":"Lemonlib.numToWords({{Q3}},'pt')"}],"uniques":true},"algorithm":{"name":"calculateOperation","template":"Cloze with text"}}</v>
      </c>
      <c r="D10" s="217" t="str">
        <f t="shared" si="2"/>
        <v>#REF!</v>
      </c>
    </row>
    <row r="11" ht="15.75" customHeight="1">
      <c r="A11" s="215" t="str">
        <f>Seeds!AB11</f>
        <v>M3-NyO-1a-A-5</v>
      </c>
      <c r="B11" s="216" t="str">
        <f t="shared" si="1"/>
        <v>#REF!</v>
      </c>
      <c r="C11" s="216" t="str">
        <f>Seeds!AA11</f>
        <v>{"id":"M3-NyO-1a-A-5","stimulus":"&lt;p&gt;Em uma toca vivem {{T1}} coelhos. Complete o valor por extenso.&lt;/p&gt;","template":"Há {{T2}} {{response}} e {{T3}} coelhos.","hint":"&lt;p&gt;A posição de cada algarismo determina a forma como o número é lido.&lt;/p&gt;","feedback":"&lt;p&gt;A posição de cada algarismo determina a forma como o número é lido. Por isso, 40 se lê diferente de 400.&lt;/p&gt;","seed":{"parameters":[{"name":"Q1","label":null,"min":1,"max":9,"step":1},{"name":"Q2","label":null,"min":2,"max":9,"step":1},{"name":"Q3","label":null,"min":10,"max":99,"step":1}],"calculated":[{"name":"T1","label":"","function":"{{Q1}}*1000+{{Q2}}*100+{{Q3}}","temp":true},{"name":"T2","label":"{{function}}","function":"Lemonlib.numToWords({{Q1}}*1000,'pt')","temp":true},{"name":"T3","label":"{{function}}","function":"Lemonlib.numToWords({{Q3}},'pt')","temp":true},{"name":"A1","label":"{{function}}","function":"Lemonlib.numToWords({{Q2}}*100,'pt')"}],"uniques":true},"algorithm":{"name":"calculateOperation","template":"Cloze with text"}}</v>
      </c>
      <c r="D11" s="217" t="str">
        <f t="shared" si="2"/>
        <v>#REF!</v>
      </c>
    </row>
    <row r="12" ht="15.75" customHeight="1">
      <c r="A12" s="215" t="str">
        <f>Seeds!AB12</f>
        <v>M3-NyO-1b-I-1</v>
      </c>
      <c r="B12" s="216" t="str">
        <f t="shared" si="1"/>
        <v>#REF!</v>
      </c>
      <c r="C12" s="216" t="str">
        <f>Seeds!AA12</f>
        <v>{"id":"M3-NyO-1b-I-1","stimulus":"&lt;p&gt;Arraste cada número à forma como ele é escrito por extenso.&lt;/p&gt;","hint":"&lt;p&gt;O valor de cada algarismo é posicional, ou seja, depende da posição que ocupa no número.&lt;/p&gt;","feedback":"&lt;p&gt;O valor de cada algarismo é posicional, ou seja, depende da posição que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name":"Q2","label":null,"min":1000,"max":9999,"step":1},{"name":"Q3","label":null,"min":1000,"max":9999,"step":1}],"calculated":[{"name":"A1","label":"{{Q1}}","function":"Lemonlib.numToWords({{Q1}},'pt')[0].toUpperCase() + Lemonlib.numToWords({{Q1}},'pt').slice(1,)"},{"name":"A2","label":"{{Q2}}","function":"Lemonlib.numToWords({{Q2}},'pt')[0].toUpperCase() + Lemonlib.numToWords({{Q2}},'pt').slice(1,)"},{"name":"A3","label":"{{Q3}}","function":"Lemonlib.numToWords({{Q3}},'pt')[0].toUpperCase() + Lemonlib.numToWords({{Q3}},'pt').slice(1,)"},{"name":"T1","label":"","function":"Lemonlib.numToWords({{Q1}},'pt')","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isNumToWords":true,"uniques":true},"algorithm":{"name":"linkOperationResult","params":{"invert":false},"template":"match list"}}</v>
      </c>
      <c r="D12" s="217" t="str">
        <f t="shared" si="2"/>
        <v>#REF!</v>
      </c>
    </row>
    <row r="13" ht="15.75" customHeight="1">
      <c r="A13" s="215" t="str">
        <f>Seeds!AB13</f>
        <v>M3-NyO-1b-E-1</v>
      </c>
      <c r="B13" s="216" t="str">
        <f t="shared" si="1"/>
        <v>#REF!</v>
      </c>
      <c r="C13" s="216" t="str">
        <f>Seeds!AA13</f>
        <v>{"id":"M3-NyO-1b-E-1","stimulus":"&lt;p&gt;Escreva usando algarismos os números que estão escritos por extenso.&lt;/p&gt;","template":"&lt;p&gt;O número &lt;i&gt;{{T1}}&lt;/i&gt; usando algarismos é: {{response}}&lt;/p&gt;","hint":"&lt;p&gt;O valor de cada algarismo é posicional, ou seja, depende da posição que ocupa no número.&lt;/p&gt;","feedback":"&lt;p&gt;O valor de cada algarismo é posicional, ou seja, depende da posição que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function":"{{Q1}}"},{"name":"T1","label":"","function":"Lemonlib.numToWords({{Q1}},'pt')","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v>
      </c>
      <c r="D13" s="217" t="str">
        <f t="shared" si="2"/>
        <v>#REF!</v>
      </c>
    </row>
    <row r="14" ht="15.75" customHeight="1">
      <c r="A14" s="215" t="str">
        <f>Seeds!AB14</f>
        <v>M3-NyO-1b-A-1</v>
      </c>
      <c r="B14" s="216" t="str">
        <f t="shared" si="1"/>
        <v>#REF!</v>
      </c>
      <c r="C14" s="216" t="str">
        <f>Seeds!AA14</f>
        <v>{"id":"M3-NyO-1b-A-1","stimulus":"&lt;p&gt;Em uma biblioteca há {{T1}} livros. Escreva esse número usando algarismos.&lt;/p&gt;","template":"&lt;p&gt;Na biblioteca há {{response}} livros.&lt;/p&gt;","hint":"&lt;p&gt;O valor de cada algarismo é posicional, ou seja, depende da posição que ocupa no número.&lt;/p&gt;","feedback":"&lt;p&gt;O valor de cada algarismo é posicional, ou seja, depende da posição que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function":"{{Q1}}"},{"name":"T1","label":"","function":"Lemonlib.numToWords({{Q1}},'pt')","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v>
      </c>
      <c r="D14" s="217" t="str">
        <f t="shared" si="2"/>
        <v>#REF!</v>
      </c>
    </row>
    <row r="15" ht="15.75" customHeight="1">
      <c r="A15" s="215" t="str">
        <f>Seeds!AB15</f>
        <v>M3-NyO-1b-A-2</v>
      </c>
      <c r="B15" s="216" t="str">
        <f t="shared" si="1"/>
        <v>#REF!</v>
      </c>
      <c r="C15" s="216" t="str">
        <f>Seeds!AA15</f>
        <v>{"id":"M3-NyO-1b-A-2","stimulus":"&lt;p&gt;A nova atualização do jogo de videogame favorito de Raquel ocupa {{T1}} kilobytes. Escreva essa quantidade usando algarismos.&lt;/p&gt;","template":"&lt;p&gt;A atualização ocupa {{response}} kilobytes.&lt;/p&gt;","hint":"&lt;p&gt;O valor de cada algarismo é posicional, ou seja, depende da posição que ocupa no número.&lt;/p&gt;","feedback":"&lt;p&gt;O valor de cada algarismo é posicional, ou seja, depende da posição que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function":"{{Q1}}"},{"name":"T1","label":"","function":"Lemonlib.numToWords({{Q1}},'pt')","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v>
      </c>
      <c r="D15" s="217" t="str">
        <f t="shared" si="2"/>
        <v>#REF!</v>
      </c>
    </row>
    <row r="16" ht="15.75" customHeight="1">
      <c r="A16" s="215" t="str">
        <f>Seeds!AB16</f>
        <v>M3-NyO-1b-A-3</v>
      </c>
      <c r="B16" s="216" t="str">
        <f t="shared" si="1"/>
        <v>#REF!</v>
      </c>
      <c r="C16" s="216" t="str">
        <f>Seeds!AA16</f>
        <v>{"id":"M3-NyO-1b-A-3","stimulus":"&lt;p&gt;Em um aterro sanitário se acumularam {{T1}} toneladas de resíduos tecnológicos. Escreva esse valor usando algarismos.&lt;/p&gt;","template":"&lt;p&gt;No aterro há {{response}} toneladas de resíduos tecnológicos.&lt;/p&gt;","hint":"&lt;p&gt;O valor de cada algarismo é posicional, ou seja, depende da posição que ocupa no número.&lt;/p&gt;","feedback":"&lt;p&gt;O valor de cada algarismo é posicional, ou seja, depende da posição que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label":"{{function}}","function":"{{Q1}}"},{"name":"T1","label":"","function":"Lemonlib.numToWords({{Q1}},'pt')","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v>
      </c>
      <c r="D16" s="217" t="str">
        <f t="shared" si="2"/>
        <v>#REF!</v>
      </c>
    </row>
    <row r="17" ht="15.75" customHeight="1">
      <c r="A17" s="215" t="str">
        <f>Seeds!AB17</f>
        <v>M3-NyO-1b-A-4</v>
      </c>
      <c r="B17" s="216" t="str">
        <f t="shared" si="1"/>
        <v>#REF!</v>
      </c>
      <c r="C17" s="216" t="str">
        <f>Seeds!AA17</f>
        <v>{"id":"M3-NyO-1b-A-4","stimulus":"&lt;p&gt;Um carpinteiro tem {{T1}} pregos na oficina dele. Escreva esse número usando algarismos.&lt;/p&gt;","template":"&lt;p&gt;O carpinteiro tem {{response}} pregos na oficina.&lt;/p&gt;","hint":"&lt;p&gt;O valor de cada algarismo é posicional, ou seja, depende da posição que ocupa no número.&lt;/p&gt;","feedback":"&lt;p&gt;O valor de cada algarismo é posicional, ou seja, depende da posição que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function":"{{Q1}}"},{"name":"T1","label":"","function":"Lemonlib.numToWords({{Q1}},'pt')","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v>
      </c>
      <c r="D17" s="217" t="str">
        <f t="shared" si="2"/>
        <v>#REF!</v>
      </c>
    </row>
    <row r="18" ht="15.75" customHeight="1">
      <c r="A18" s="215" t="str">
        <f>Seeds!AB18</f>
        <v>M3-NyO-1b-A-5</v>
      </c>
      <c r="B18" s="216" t="str">
        <f t="shared" si="1"/>
        <v>#REF!</v>
      </c>
      <c r="C18" s="216" t="str">
        <f>Seeds!AA18</f>
        <v>{"id":"M3-NyO-1b-A-5","stimulus":"&lt;p&gt;O novo videoclipe de um cantor recebeu {{T1}} visualizações em sua primeira hora de lançamento. Expresse essa quantidade usando algarismos.&lt;/p&gt;","template":"&lt;p&gt;O videoclipe recebeu {{response}} visualizações em uma hora.&lt;/p&gt;","hint":"&lt;p&gt;O valor de cada algarismo é posicional, ou seja, depende da posição que ocupa no número.&lt;/p&gt;","feedback":"&lt;p&gt;O valor de cada algarismo é posicional, ou seja, depende da posição que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function":"{{Q1}}"},{"name":"T1","label":"","function":"Lemonlib.numToWords({{Q1}},'pt')","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v>
      </c>
      <c r="D18" s="217" t="str">
        <f t="shared" si="2"/>
        <v>#REF!</v>
      </c>
    </row>
    <row r="19" ht="15.75" customHeight="1">
      <c r="A19" s="215" t="str">
        <f>Seeds!AB19</f>
        <v>M3-NyO-36a-I-1</v>
      </c>
      <c r="B19" s="216" t="str">
        <f t="shared" si="1"/>
        <v>#REF!</v>
      </c>
      <c r="C19" s="216" t="str">
        <f>Seeds!AA19</f>
        <v>{
    "id": "M3-NyO-36a-I-1",
    "stimulus": "&lt;p&gt;Indique quais das seguintes decomposições estão corretas ou incorretas.&lt;/p&gt;",
    "hint": "&lt;p&gt;Um número pode ser decomposto como a soma de seus algarismos multiplicados por 1, 10, 100, &lt;span class=\"no-break\"&gt;1 000&lt;/span&gt; ou &lt;span class=\"no-break\"&gt;10 000,&lt;/span&gt; de acordo com a posição que cada algarismo ocupa no número.&lt;/p&gt;",
    "feedback": "&lt;p&gt;Um número pode ser decomposto como a soma de seus algarismos multiplicados por 1, 10, 100, &lt;span class=\"no-break\"&gt;1 000&lt;/span&gt; ou &lt;span class=\"no-break\"&gt;10 000,&lt;/span&gt; de acordo com a posição que cada algarismo ocupa no número.&lt;/p&gt;",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"{{Q1}}{{Q2}} {{Q3}}{{Q4}}0 = {{Q1}} × 10 000 + {{Q2}} × 1 000 + {{Q3}} × 100 + {{Q4}} × 10",
                "function": ""
            },
            {
                "name": "A2",
                "label": "{{Q3}}{{Q5}} 0{{Q7}}0 = {{Q3}} × 10 000 + {{Q5}} × 1 000 + {{Q7}} × 10",
                "function": ""
            },
            {
                "name": "A3",
                "label": "{{Q4}}0 {{Q1}}00 = {{Q4}} × 10 000 + {{Q1}} × 100 ",
                "function": ""
            },
            {
                "name": "A4",
                "label": "{{Q2}}{{Q8}} {{Q3}}{{Q7}}0 = {{Q2}} × 10 000 + {{Q8}} × 1 000 + {{Q3}} × 100 ",
                "function": "",
                "incorrect": true,
                "feedback": "&lt;p&gt;A decomposição correta é:&lt;/p&gt;&lt;p&gt;{{Q2}}{{Q8}} {{Q3}}{{Q7}}0 = {{Q2}} × 10 000 + {{Q8}} × 1 000 + {{Q3}} × 100 + {{Q7}} × 10&lt;/p&gt;"
            },
            {
                "name": "A5",
                "label": "{{Q5}}0 {{Q6}}0{{Q7}} = {{Q5}} × 10 000 + {{Q6}} × 10 000 + {{Q7}} × 10 000 ",
                "function": "",
                "incorrect": true,
                "feedback": "&lt;p&gt;A decomposição correta é:&lt;/p&gt;&lt;p&gt;{{Q5}}0 {{Q6}}0{{Q7}} = {{Q5}} × 10 000 + {{Q6}} × 100 + {{Q7}}&lt;/p&gt;"
            },
            {
                "name": "A6",
                "label": "{{Q6}}{{Q8}} {{Q4}}0{{Q8}} = {{Q6}} × 10 000 + {{Q8}} × 1 000 + {{Q4}} × 100 + {{Q8}} × 10 ",
                "function": "",
                "incorrect": true,
                "feedback": "&lt;p&gt;A decomposição correta é:&lt;/p&gt;&lt;p&gt;{{Q6}}{{Q8}} {{Q4}}0{{Q8}} = {{Q6}} × 10 000 + {{Q8}} × 1 000 + {{Q4}} × 100 + {{Q8}}&lt;/p&gt;"
            }
        ],
        "uniques": true
    },
    "algorithm": {
        "name": "trueFalse",
        "template": "Choice matrix – inline",
        "params": {
            "countCorrect": 2,
            "countIncorrect": 1,
            "options": [
                "Correta",
                "Incorreta"
            ]
        }
    }
}</v>
      </c>
      <c r="D19" s="217" t="str">
        <f t="shared" si="2"/>
        <v>#REF!</v>
      </c>
    </row>
    <row r="20" ht="15.75" customHeight="1">
      <c r="A20" s="215" t="str">
        <f>Seeds!AB20</f>
        <v>M3-NyO-36a-E-1</v>
      </c>
      <c r="B20" s="216" t="str">
        <f t="shared" si="1"/>
        <v>#REF!</v>
      </c>
      <c r="C20" s="216" t="str">
        <f>Seeds!AA20</f>
        <v>{"id":"M3-NyO-36a-E-1","stimulus":"&lt;p&gt;Decomponha este número seguindo o exemplo:&lt;/p&gt;&lt;p style=\"text-align: center\"&gt;123 = 100 + 20 + 3&lt;/p&gt;","template":"&lt;p style=\"text-align: center\"&gt;{{Q1}}{{Q2}} {{Q3}}0{{Q4}} = {{response}} + {{response}} + {{response}} + {{response}}&lt;/p&gt;","hint":"&lt;p&gt;Um número pode ser decomposto como a soma de seus algarismos multiplicados por 1, 10, 100, &lt;span class=\"no-break\"&gt;1 000&lt;/span&gt; ou &lt;span class=\"no-break\"&gt;10 000,&lt;/span&gt; de acordo com a posição que cada algarismo ocupa no número.&lt;/p&gt;","feedback":"&lt;p&gt;Um número pode ser decomposto como a soma de seus algarismos multiplicados por 1, 10, 100, &lt;span class=\"no-break\"&gt;1 000&lt;/span&gt; ou &lt;span class=\"no-break\"&gt;10 000,&lt;/span&gt; de acordo com a posição que cada algarismo ocupa no número.&lt;/p&gt;","seed":{"parameters":[{"name":"Q1","label":null,"min":1,"max":9,"step":1},{"name":"Q2","label":null,"min":1,"max":9,"step":1},{"name":"Q3","label":null,"min":1,"max":9,"step":1},{"name":"Q4","label":null,"min":1,"max":9,"step":1}],"calculated":[{"name":"A1","label":"{{function}}","function":"{{Q1}}*10000"},{"name":"A2","label":"{{function}}","function":"{{Q2}}*1000"},{"name":"A3","label":"{{function}}","function":"{{Q3}}*100"},{"name":"A4","label":"{{function}}","function":"{{Q4}}"}],"uniques":true},"algorithm":{"name":"calculateOperation","params":{"method":"equivLiteral","keyboard":"NUMERICAL"}}}</v>
      </c>
      <c r="D20" s="217" t="str">
        <f t="shared" si="2"/>
        <v>#REF!</v>
      </c>
    </row>
    <row r="21" ht="15.75" customHeight="1">
      <c r="A21" s="215" t="str">
        <f>Seeds!AB21</f>
        <v>M3-NyO-36a-E-2</v>
      </c>
      <c r="B21" s="216" t="str">
        <f t="shared" si="1"/>
        <v>#REF!</v>
      </c>
      <c r="C21" s="216" t="str">
        <f>Seeds!AA21</f>
        <v>{
    "id": "M3-NyO-36a-E-2",
    "stimulus": "&lt;p&gt;Decomponha este número seguindo o exemplo:&lt;/p&gt;&lt;p style=\"text-align: center\"&gt;123 = 100 + 20 + 3&lt;/p&gt;",
    "template": "&lt;p style=\"text-align: center\"&gt;{{Q1}}0 0{{Q2}}0 = {{response}} + {{response}}&lt;/p&gt;",
    "hint": "&lt;p&gt;Um número pode ser decomposto como a soma de seus algarismos multiplicados por 1, 10, 100, &lt;span class=\"no-break\"&gt;1 000&lt;/span&gt; ou &lt;span class=\"no-break\"&gt;10 000,&lt;/span&gt; de acordo com a posição que cada algarismo ocupa no número.&lt;/p&gt;",
    "feedback": "&lt;p&gt;Um número pode ser decomposto como a soma de seus algarismos multiplicados por 1, 10, 100, &lt;span class=\"no-break\"&gt;1 000&lt;/span&gt; ou &lt;span class=\"no-break\"&gt;10 000,&lt;/span&gt; de acordo com a posição que cada algarismo ocupa no número.&lt;/p&gt;",
    "seed": {
        "parameters": [
            {
                "name": "Q1",
                "label": null,
                "min": 1,
                "max": 9,
                "step": 1
            },
            {
                "name": "Q2",
                "label": null,
                "min": 1,
                "max": 9,
                "step": 1
            }
        ],
        "calculated": [
            {
                "name": "A1",
                "label": "{{function}}",
                "function": "{{Q1}}*10000"
            },
            {
                "name": "A2",
                "label": "{{function}}",
                "function": "{{Q2}}*10"
            }
        ],
        "uniques": true
    },
    "algorithm": {
        "name": "calculateOperation",
        "params": {
            "method": "equivLiteral",
            "keyboard": "NUMERICAL"
        }
    }
}</v>
      </c>
      <c r="D21" s="217" t="str">
        <f t="shared" si="2"/>
        <v>#REF!</v>
      </c>
    </row>
    <row r="22" ht="15.75" customHeight="1">
      <c r="A22" s="215" t="str">
        <f>Seeds!AB22</f>
        <v>M3-NyO-36a-E-3</v>
      </c>
      <c r="B22" s="216" t="str">
        <f t="shared" si="1"/>
        <v>#REF!</v>
      </c>
      <c r="C22" s="216" t="str">
        <f>Seeds!AA22</f>
        <v>{"id":"M3-NyO-36a-E-3","stimulus":"&lt;p&gt;Decomponha este número seguindo o exemplo:&lt;/p&gt;&lt;p style=\"text-align: center\"&gt;123 = 100 + 20 + 3&lt;/p&gt;","template":"&lt;p style=\"text-align: center\"&gt;{{Q1}}0 {{Q2}}{{Q3}}{{Q4}} = {{response}} + {{response}} + {{response}} + {{response}}&lt;/p&gt;","hint":"&lt;p&gt;Um número pode ser decomposto como a soma de seus algarismos multiplicados por 1, 10, 100, &lt;span class=\"no-break\"&gt;1 000&lt;/span&gt; ou &lt;span class=\"no-break\"&gt;10 000,&lt;/span&gt; de acordo com a posição que cada algarismo ocupa no número.&lt;/p&gt;","feedback":"&lt;p&gt;Um número pode ser decomposto como a soma de seus algarismos multiplicados por 1, 10, 100, &lt;span class=\"no-break\"&gt;1 000&lt;/span&gt; ou &lt;span class=\"no-break\"&gt;10 000,&lt;/span&gt; de acordo com a posição que cada algarismo ocupa no número.&lt;/p&gt;","seed":{"parameters":[{"name":"Q1","label":null,"min":1,"max":9,"step":1},{"name":"Q2","label":null,"min":1,"max":9,"step":1},{"name":"Q3","label":null,"min":1,"max":9,"step":1},{"name":"Q4","label":null,"min":1,"max":9,"step":1}],"calculated":[{"name":"A1","label":"{{function}}","function":"{{Q1}}*10000"},{"name":"A2","label":"{{function}}","function":"{{Q2}}*100"},{"name":"A3","label":"{{function}}","function":"{{Q3}}*10"},{"name":"A4","label":"{{function}}","function":"{{Q4}}"}],"uniques":true},"algorithm":{"name":"calculateOperation","params":{"method":"equivLiteral","keyboard":"NUMERICAL"}}}</v>
      </c>
      <c r="D22" s="217" t="str">
        <f t="shared" si="2"/>
        <v>#REF!</v>
      </c>
    </row>
    <row r="23" ht="15.75" customHeight="1">
      <c r="A23" s="215" t="str">
        <f>Seeds!AB23</f>
        <v>M3-NyO-36a-A-1</v>
      </c>
      <c r="B23" s="216" t="str">
        <f t="shared" si="1"/>
        <v>#REF!</v>
      </c>
      <c r="C23" s="216" t="str">
        <f>Seeds!AA23</f>
        <v>{"id":"M3-NyO-36a-A-1","stimulus":"&lt;p&gt;A ONU enviou {{T1}} trabalhadores voluntários a países em desenvolvimento no último mês. Decomponha o número de trabalhadores seguindo este exemplo: 34 = 3 × 10 + 4.&lt;/p&gt;","template":"&lt;p style=\"text-align: center\"&gt;{{T1}} = {{response}}&lt;/p&gt;","hint":"&lt;p&gt;Um número pode ser decomposto como a soma de seus algarismos multiplicados por 1, 10, 100, 1 000 ou 10 000, de acordo com a posição que cada algarismo ocupa no número.&lt;/p&gt;","feedback":"&lt;p&gt;Um número pode ser decomposto como a soma de seus algarismos multiplicados por 1, 10, 100, 1 000 etc., de acordo com a posição que cada algarismo ocupa no número. Neste caso:&lt;/p&gt;&lt;p style=\"text-align: center\"&gt;{{T1}} = {{T2}} + {{T3}} + {{T4}} + {{T5}} = {{T6}}&lt;/p&gt;","seed":{"parameters":[{"name":"Q1","label":null,"min":1,"max":9,"step":1},{"name":"Q2","label":null,"min":1,"max":9,"step":1},{"name":"Q3","label":null,"min":1,"max":9,"step":1},{"name":"Q4","label":null,"min":1,"max":9,"step":1}],"calculated":[{"name":"T6","function":"{{Q1}} × 10000 + {{Q2}} × 1000 + {{Q3}} × 100 + {{Q4}} × 10","temp":true},{"name":"A1","label":"{{function}}","function":"{{Q1}}\\times10000+{{Q2}}\\times1000+{{Q3}}\\times100+{{Q4}}\\times10"},{"name":"T1","label":"{{function}}","function":"{{Q1}}*10000 + {{Q2}}*1000 + {{Q3}}*100 + {{Q4}}*10","temp":true},{"name":"T2","label":"{{function}}","function":"{{Q1}}*10000","temp":true},{"name":"T3","label":"{{function}}","function":"{{Q2}}*1000","temp":true},{"name":"T4","label":"{{function}}","function":"{{Q3}}*100","temp":true},{"name":"T5","label":"{{function}}","function":"{{Q4}}*10","temp":true}],"uniques":true},"algorithm":{"name":"calculateOperation","params":{"method":"equivLiteral","keyboard":"INTERMEDIATE"}}}</v>
      </c>
      <c r="D23" s="217" t="str">
        <f t="shared" si="2"/>
        <v>#REF!</v>
      </c>
    </row>
    <row r="24" ht="15.75" customHeight="1">
      <c r="A24" s="215" t="str">
        <f>Seeds!AB24</f>
        <v>M3-NyO-36a-A-2</v>
      </c>
      <c r="B24" s="216" t="str">
        <f t="shared" si="1"/>
        <v>#REF!</v>
      </c>
      <c r="C24" s="216" t="str">
        <f>Seeds!AA24</f>
        <v>{"id":"M3-NyO-36a-A-2","stimulus":"&lt;p&gt;No primeiro mês de venda ao público, foram vendidas {{T1}} unidades de um console de videogame. Decomponha esse número seguindo este exemplo: 45 = 4 × 10 + 5.&lt;/p&gt;","template":"&lt;p style=\"text-align: center\"&gt;{{T1}} = {{response}}&lt;/p&gt;","hint":"&lt;p&gt;Um número pode ser decomposto como a soma de seus algarismos multiplicados por 1, 10, 100, 1 000 ou 10 000, de acordo com a posição que cada algarismo ocupa no número.&lt;/p&gt;","feedback":"&lt;p&gt;Um número pode ser decomposto como a soma de seus algarismos multiplicados por 1, 10, 100, 1 000 etc., de acordo com a posição que cada algarismo ocupa no número. Neste caso:&lt;/p&gt;&lt;p style=\"text-align: center\"&gt;{{T1}} = {{T2}} + {{T3}} + {{T4}} + {{T5}} = {{T6}}&lt;/p&gt;","seed":{"parameters":[{"name":"Q1","label":null,"min":1,"max":9,"step":1},{"name":"Q2","label":null,"min":1,"max":9,"step":1},{"name":"Q3","label":null,"min":1,"max":9,"step":1},{"name":"Q4","label":null,"min":1,"max":9,"step":1}],"calculated":[{"name":"T6","function":"{{Q1}} × 10000 + {{Q2}} × 1000 + {{Q3}} × 100 + {{Q4}} × 10","temp":true},{"name":"A1","label":"{{Q1}}","function":"{{Q1}}\\times10000+{{Q2}}\\times1000+{{Q3}}\\times100+{{Q4}}\\times10"},{"name":"T1","label":"{{function}}","function":"{{Q1}}*10000 + {{Q2}}*1000 + {{Q3}}*100 +{{Q4}}*10","temp":true},{"name":"T2","function":"{{Q1}}*10000","temp":true},{"name":"T3","function":"{{Q2}}*1000","temp":true},{"name":"T4","function":"{{Q3}}*100","temp":true},{"name":"T5","function":"{{Q4}}*10","temp":true}],"uniques":true},"algorithm":{"name":"calculateOperation","params":{"method":"equivLiteral","keyboard":"INTERMEDIATE"}}}</v>
      </c>
      <c r="D24" s="217" t="str">
        <f t="shared" si="2"/>
        <v>#REF!</v>
      </c>
    </row>
    <row r="25" ht="15.75" customHeight="1">
      <c r="A25" s="215" t="str">
        <f>Seeds!AB25</f>
        <v>M3-NyO-36a-A-3</v>
      </c>
      <c r="B25" s="216" t="str">
        <f t="shared" si="1"/>
        <v>#REF!</v>
      </c>
      <c r="C25" s="216" t="str">
        <f>Seeds!AA25</f>
        <v>{"id":"M3-NyO-36a-A-3","stimulus":"&lt;p&gt;Um pequeno avião voou a uma altura média de {{T1}} m durante um teste de voo. Decomponha esta medida seguindo este exemplo: 23 = 2 × 10 + 3.&lt;/p&gt;","template":"&lt;p style=\"text-align: center\"&gt;{{T1}} = {{response}}&lt;/p&gt;","hint":"&lt;p&gt;Um número pode ser decomposto como a soma de seus algarismos multiplicados por 1, 10, 100, 1 000 ou 10 000, de acordo com a posição que cada algarismo ocupa no número.&lt;/p&gt;","feedback":"&lt;p&gt;Um número pode ser decomposto como a soma de seus algarismos multiplicados por 10, 100, 1 000 etc., de acordo com a posição que cada algarismo ocupa no número. Neste caso:&lt;/p&gt;&lt;p style=\"text-align: center\"&gt;{{T1}} = {{T2}} + {{T3}} + {{T4}} + {{T5}} = {{T6}}&lt;/p&gt;","seed":{"parameters":[{"name":"Q1","label":null,"min":1,"max":9,"step":1},{"name":"Q2","label":null,"min":1,"max":9,"step":1},{"name":"Q3","label":null,"min":1,"max":9,"step":1},{"name":"Q4","label":null,"min":1,"max":9,"step":1}],"calculated":[{"name":"T6","function":"{{Q1}} × 10000 + {{Q2}} × 1000 + {{Q3}} × 100 + {{Q4}} × 10","temp":true},{"name":"A1","label":"{{Q1}}","function":"{{Q1}}\\times10000+{{Q2}}\\times1000+{{Q3}}\\times100+{{Q4}}\\times10"},{"name":"T1","label":"{{function}}","function":"{{Q1}}*10000 + {{Q2}}*1000 + {{Q3}}*100 +{{Q4}}*10","temp":true},{"name":"T2","label":"{{function}}","function":"{{Q1}}*10000","temp":true},{"name":"T3","label":"{{function}}","function":"{{Q2}}*1000","temp":true},{"name":"T4","label":"{{function}}","function":"{{Q3}}*100","temp":true},{"name":"T5","label":"{{function}}","function":"{{Q4}}*10","temp":true}],"uniques":true},"algorithm":{"name":"calculateOperation","params":{"method":"equivLiteral","keyboard":"INTERMEDIATE"}}}</v>
      </c>
      <c r="D25" s="217" t="str">
        <f t="shared" si="2"/>
        <v>#REF!</v>
      </c>
    </row>
    <row r="26" ht="15.75" customHeight="1">
      <c r="A26" s="215" t="str">
        <f>Seeds!AB26</f>
        <v>M3-NyO-36a-A-4</v>
      </c>
      <c r="B26" s="216" t="str">
        <f t="shared" si="1"/>
        <v>#REF!</v>
      </c>
      <c r="C26" s="216" t="str">
        <f>Seeds!AA26</f>
        <v>{"id":"M3-NyO-36a-A-4","stimulus":"&lt;p&gt;Raul tem {{T1}} figurinhas no álbum dele. Decomponha esta quantidade seguindo este exemplo: 65 = 6 × 10 + 5.&lt;/p&gt;","template":"&lt;p style=\"text-align: center\"&gt;{{T1}} = {{response}}&lt;/p&gt;","hint":"&lt;p&gt;Um número pode ser decomposto como a soma de seus algarismos multiplicados por 1, 10, 100, 1 000 ou 10 000, de acordo com a posição que cada algarismo ocupa no número.&lt;/p&gt;","feedback":"&lt;p&gt;Um número pode ser decomposto como a soma de seus algarismos multiplicados por 1, 10, 100, 1 000 etc., de acordo com a posição que cada algarismo ocupa no número. Neste caso:&lt;/p&gt;&lt;p style=\"text-align: center\"&gt;{{T1}} = {{T2}} + {{T3}} + {{T4}} + {{T5}} = {{T6}}&lt;/p&gt;","seed":{"parameters":[{"name":"Q1","label":null,"min":1,"max":9,"step":1},{"name":"Q2","label":null,"min":1,"max":9,"step":1},{"name":"Q3","label":null,"min":1,"max":9,"step":1},{"name":"Q4","label":null,"min":1,"max":9,"step":1}],"calculated":[{"name":"T6","function":"{{Q1}} × 10000 + {{Q2}} × 1000 + {{Q3}} × 100 + {{Q4}} × 10","temp":true},{"name":"A1","label":"{{Q1}}","function":"{{Q1}}\\times10000+{{Q2}}\\times1000+{{Q3}}\\times100+{{Q4}}\\times10"},{"name":"T1","label":"{{function}}","function":"{{Q1}}*10000 + {{Q2}}*1000 + {{Q3}}*100 +{{Q4}}*10","temp":true},{"name":"T2","label":"{{function}}","function":"{{Q1}}*10000","temp":true},{"name":"T3","label":"{{function}}","function":"{{Q2}}*1000","temp":true},{"name":"T4","label":"{{function}}","function":"{{Q3}}*100","temp":true},{"name":"T5","label":"{{function}}","function":"{{Q4}}*10","temp":true}],"uniques":true},"algorithm":{"name":"calculateOperation","params":{"method":"equivLiteral","keyboard":"INTERMEDIATE"}}}</v>
      </c>
      <c r="D26" s="217" t="str">
        <f t="shared" si="2"/>
        <v>#REF!</v>
      </c>
    </row>
    <row r="27" ht="15.75" customHeight="1">
      <c r="A27" s="215" t="str">
        <f>Seeds!AB27</f>
        <v>M3-NyO-36a-A-5</v>
      </c>
      <c r="B27" s="216" t="str">
        <f t="shared" si="1"/>
        <v>#REF!</v>
      </c>
      <c r="C27" s="216" t="str">
        <f>Seeds!AA27</f>
        <v>{"id":"M3-NyO-36a-A-5","stimulus":"&lt;p&gt;Paola preparou {{T1}} &lt;i&gt;cupcakes&lt;/i&gt; sortidos para um evento. Decomponha esta quantidade seguindo este exemplo: 27 = 2 × 10 + 7&lt;/p&gt;","template":"&lt;p style=\"text-align: center\"&gt;{{T1}} = {{response}}&lt;/p&gt;","hint":"&lt;p&gt;Um número pode ser decomposto como a soma de seus algarismos multiplicados por 1, 10, 100, 1 000 ou 10 000, de acordo com a posição que cada algarismo ocupa no número.&lt;/p&gt;","feedback":"&lt;p&gt;Um número pode ser decomposto como a soma de seus algarismos multiplicados por 1, 10, 100, 1 000 etc., de acordo com a posição que cada algarismo ocupa no número. Neste caso:&lt;/p&gt;&lt;p style=\"text-align: center\"&gt;{{T1}} = {{T2}} + {{T3}} + {{T4}} + {{T5}} = {{T6}}&lt;/p&gt;","seed":{"parameters":[{"name":"Q1","label":null,"min":1,"max":9,"step":1},{"name":"Q2","label":null,"min":1,"max":9,"step":1},{"name":"Q3","label":null,"min":1,"max":9,"step":1},{"name":"Q4","label":null,"min":1,"max":9,"step":1}],"calculated":[{"name":"T6","function":"{{Q1}} × 10000 + {{Q2}} × 1000 + {{Q3}} × 100 + {{Q4}} × 10","temp":true},{"name":"A1","label":"{{Q1}}","function":"{{Q1}}\\times10000+{{Q2}}\\times1000+{{Q3}}\\times100+{{Q4}}\\times10"},{"name":"T1","label":"{{function}}","function":"{{Q1}}*10000 + {{Q2}}*1000 + {{Q3}}*100 +{{Q4}}*10","temp":true},{"name":"T2","label":"{{function}}","function":"{{Q1}}*10000","temp":true},{"name":"T3","label":"{{function}}","function":"{{Q2}}*1000","temp":true},{"name":"T4","label":"{{function}}","function":"{{Q3}}*100","temp":true},{"name":"T5","label":"{{function}}","function":"{{Q4}}*10","temp":true}],"uniques":true},"algorithm":{"name":"calculateOperation","params":{"method":"equivLiteral","keyboard":"INTERMEDIATE"}}}</v>
      </c>
      <c r="D27" s="217" t="str">
        <f t="shared" si="2"/>
        <v>#REF!</v>
      </c>
    </row>
    <row r="28" ht="15.75" customHeight="1">
      <c r="A28" s="215" t="str">
        <f>Seeds!AB28</f>
        <v>M3-NyO-36b-I-1</v>
      </c>
      <c r="B28" s="216" t="str">
        <f t="shared" si="1"/>
        <v>#REF!</v>
      </c>
      <c r="C28" s="216" t="str">
        <f>Seeds!AA28</f>
        <v>{"id":"M3-NyO-36b-I-1","stimulus":"&lt;p&gt;Selecione o resultado deste cálculo.&lt;/p&gt;&lt;p style=\"text-align: center\"&gt;{{Q1}} × 1 000 + {{Q2}} × 100 + {{Q3}} × 10 + {{Q4}} = ...&lt;/p&gt;","hint":"&lt;p&gt;Um número pode ser decomposto como a soma de seus algarismos multiplicados por 1, 10, 100 e &lt;span class=\"no-break\"&gt;1 000.&lt;/span&gt;&lt;/p&gt;","feedback":"&lt;p&gt;Um número pode ser decomposto como a soma de seus algarismos multiplicados por 1, 10, 100 e &lt;span class=\"no-break\"&gt;1 000.&lt;/span&gt;&lt;/p&gt;&lt;p style=\"text-align: center\"&gt;{{Q1}} × 1 000 + {{Q2}} × 100 + {{Q3}} × 10 + {{Q4}} = {{T11}} + {{T12}} + {{T13}} + {{Q4}} = {{A1}}&lt;/p&gt;","seed":{"parameters":[{"name":"Q1","label":null,"min":1,"max":9,"step":1},{"name":"Q2","label":null,"min":1,"max":9,"step":1},{"name":"Q3","label":null,"min":1,"max":9,"step":1},{"name":"Q4","label":null,"min":1,"max":9,"step":1}],"calculated":[{"name":"T11","label":"{{function}}","function":"{{Q1}}*1000","temp":true},{"name":"T12","label":"{{function}}","function":"{{Q2}}*100","temp":true},{"name":"T13","label":"{{function}}","function":"{{Q3}}*10","temp":true},{"name":"A1","label":"{{function}}","function":"{{Q1}}*1000 + {{Q2}}*100 + {{Q3}}*10 +{{Q4}}"},{"name":"A2","label":"{{function}}","function":"{{Q3}}*1000 + {{Q2}}*100 + {{Q1}}*10 +{{Q4}}","incorrect":true},{"name":"A3","label":"{{function}}","function":"{{Q1}}*1000 + {{Q4}}*100 + {{Q3}}*10 +{{Q3}}","incorrect":true},{"name":"A4","label":"{{function}}","function":"{{Q2}}*1000 + {{Q1}}*100 + {{Q3}}*10 +{{Q4}}","incorrect":true}],"uniques":true},"algorithm":{"name":"trueFalse","template":"Multiple choice – standard","params":{"countCorrect":1,"countIncorrect":2,"showCheckIcon":false,
            "columns": 3
        }
    }
}</v>
      </c>
      <c r="D28" s="217" t="str">
        <f t="shared" si="2"/>
        <v>#REF!</v>
      </c>
    </row>
    <row r="29" ht="15.75" customHeight="1">
      <c r="A29" s="215" t="str">
        <f>Seeds!AB29</f>
        <v>M3-NyO-36b-E-1</v>
      </c>
      <c r="B29" s="216" t="str">
        <f t="shared" si="1"/>
        <v>#REF!</v>
      </c>
      <c r="C29" s="216" t="str">
        <f>Seeds!AA29</f>
        <v>{"id":"M3-NyO-36b-E-1","stimulus":"&lt;p&gt;Complete a seguinte igualdade.&lt;/p&gt;","template":"&lt;p style=\"text-align: center\"&gt;{{Q1}} × 1 000 + {{Q2}} × 100 + {{Q3}} × 10 + {{Q4}} = {{response}}&lt;/p&gt;","hint":"&lt;p&gt;Um número pode ser decomposto como a soma de seus algarismos multiplicados por 1, 10, 100 e &lt;span class=\"no-break\"&gt;1 000.&lt;/span&gt;&lt;/p&gt;","feedback":"&lt;p&gt;Um número pode ser decomposto como a soma de seus algarismos multiplicados por 1, 10, 100 e 1 000.&lt;/p&gt;&lt;p style=\"text-align: center\"&gt;{{Q1}} × 1 000 + {{Q2}} × 100 + {{Q3}} × 10 + {{Q4}} = {{T11}} + {{T12}} + {{T13}} + {{Q4}} = {{A1}}&lt;/p&gt;","seed":{"parameters":[{"name":"Q1","label":null,"min":1,"max":9,"step":1},{"name":"Q2","label":null,"min":0,"max":9,"step":1},{"name":"Q3","label":null,"min":0,"max":9,"step":1},{"name":"Q4","label":null,"min":0,"max":9,"step":1}],"calculated":[{"name":"T11","label":"{{function}}","function":"{{Q1}}*1000","temp":true},{"name":"T12","label":"{{function}}","function":"{{Q2}}*100","temp":true},{"name":"T13","label":"{{function}}","function":"{{Q3}}*10","temp":true},{"name":"A1","label":"{{function}}","function":"{{Q1}}*1000 + {{Q2}}*100 + {{Q3}}*10 +{{Q4}}"}],"uniques":true},"algorithm":{"name":"calculateOperation","params":{"method":"equivLiteral","keyboard":"NUMERICAL"}}}</v>
      </c>
      <c r="D29" s="217" t="str">
        <f t="shared" si="2"/>
        <v>#REF!</v>
      </c>
    </row>
    <row r="30" ht="15.75" customHeight="1">
      <c r="A30" s="215" t="str">
        <f>Seeds!AB30</f>
        <v>M3-NyO-36b-A-1</v>
      </c>
      <c r="B30" s="216" t="str">
        <f t="shared" si="1"/>
        <v>#REF!</v>
      </c>
      <c r="C30" s="216" t="str">
        <f>Seeds!AA30</f>
        <v>{"id":"M3-NyO-36b-A-1","stimulus":"&lt;p&gt;Uma fotocopiadora imprimiu {{Q1}} × &lt;span class=\"no-break\"&gt;1 000&lt;/span&gt; fotocopias pela manhã, {{Q2}} × 100 à tarde e {{Q3}} durante a noite. Quantas fotocópias foram feitas no dia?&lt;/p&gt;","template":"&lt;p&gt;Foram feitas {{response}} fotocópias.&lt;/p&gt;","hint":"&lt;p&gt;Um número pode ser decomposto como a soma de seus algarismos multiplicados por 1, 10, 100 e &lt;span class=\"no-break\"&gt;1 000.&lt;/span&gt;&lt;/p&gt;","feedback":"&lt;p&gt;Um número pode ser decomposto como a soma de seus algarismos multiplicados por 1, 10, 100 e &lt;span class=\"no-break\"&gt;1 000.&lt;/span&gt;&lt;/p&gt;&lt;p style=\"text-align: center\"&gt;{{Q1}} × 1 000 + {{Q2}} × 100 + {{Q3}} = {{T1}} + {{T2}} + {{Q3}} = {{A1}}&lt;/p&gt;","seed":{"parameters":[{"name":"Q1","label":null,"min":1,"max":9,"step":1},{"name":"Q2","label":null,"min":1,"max":9,"step":1},{"name":"Q3","label":null,"min":1,"max":9,"step":1}],"calculated":[{"name":"T1","label":"{{function}}","function":"{{Q1}}*1000","temp":true},{"name":"T2","label":"{{function}}","function":"{{Q2}}*100","temp":true},{"name":"A1","label":"{{function}}","function":"{{Q1}}*1000 + {{Q2}}*100+{{Q3}}"}],"uniques":true},"algorithm":{"name":"calculateOperation","params":{"method":"equivLiteral","keyboard":"NUMERICAL"}}}</v>
      </c>
      <c r="D30" s="217" t="str">
        <f t="shared" si="2"/>
        <v>#REF!</v>
      </c>
    </row>
    <row r="31" ht="15.75" customHeight="1">
      <c r="A31" s="215" t="str">
        <f>Seeds!AB31</f>
        <v>M3-NyO-36b-A-2</v>
      </c>
      <c r="B31" s="216" t="str">
        <f t="shared" si="1"/>
        <v>#REF!</v>
      </c>
      <c r="C31" s="216" t="str">
        <f>Seeds!AA31</f>
        <v>{"id":"M3-NyO-36b-A-2","stimulus":"&lt;p&gt;Após ser publicado, um vídeo educativo recebeu {{Q1}} × &lt;span class=\"no-break\"&gt;1 000&lt;/span&gt; visualizações na primeira hora, {{Q2}} × 10 na segunda e {{Q3}} na terceira. Quantas visualizações o vídeo teve nesse período?&lt;/p&gt;","template":"&lt;p&gt;O vídeo teve {{response}} visualizações.&lt;/p&gt;","hint":"&lt;p&gt;Um número pode ser decomposto como a soma de seus algarismos multiplicados por 1, 10, 100 e &lt;span class=\"no-break\"&gt;1 000.&lt;/span&gt;&lt;/p&gt;","feedback":"&lt;p&gt;Um número pode ser decomposto como a soma de seus algarismos multiplicados por 1, 10, 100 e &lt;span class=\"no-break\"&gt;1 000.&lt;/span&gt;&lt;/p&gt;&lt;p style=\"text-align: center\"&gt;{{Q1}} × 1 000 + {{Q2}} × 10 + {{Q3}} = {{T1}} + {{T2}} + {{Q3}} = {{A1}}&lt;/p&gt;","seed":{"parameters":[{"name":"Q1","label":null,"min":1,"max":9,"step":1},{"name":"Q2","label":null,"min":1,"max":9,"step":1},{"name":"Q3","label":null,"min":1,"max":9,"step":1}],"calculated":[{"name":"T1","label":"{{function}}","function":"{{Q1}}*1000","temp":true},{"name":"T2","label":"{{function}}","function":"{{Q2}}*10","temp":true},{"name":"A1","label":"{{function}}","function":"{{Q1}}*1000+{{Q2}}*10+{{Q3}}"}],"uniques":true},"algorithm":{"name":"calculateOperation","params":{"method":"equivLiteral","keyboard":"NUMERICAL"}}}</v>
      </c>
      <c r="D31" s="217" t="str">
        <f t="shared" si="2"/>
        <v>#REF!</v>
      </c>
    </row>
    <row r="32" ht="15.75" customHeight="1">
      <c r="A32" s="215" t="str">
        <f>Seeds!AB32</f>
        <v>M3-NyO-36b-A-3</v>
      </c>
      <c r="B32" s="216" t="str">
        <f t="shared" si="1"/>
        <v>#REF!</v>
      </c>
      <c r="C32" s="216" t="str">
        <f>Seeds!AA32</f>
        <v>{"id":"M3-NyO-36b-A-3","stimulus":"&lt;p&gt;Jéssica encheu sua piscina inflável em três dias. No primeiro dia, ela usou {{Q1}} × &lt;span class=\"no-break\"&gt;1 000 l&lt;/span&gt; de água, no segundo, {{Q2}} × 100 l e no terceiro, {{Q3}} × 10 l. Quantos litros de água contém a piscina?&lt;/p&gt;","template":"&lt;p&gt;A piscina contém {{response}} l de água.&lt;/p&gt;","hint":"&lt;p&gt;Um número pode ser decomposto como a soma de seus algarismos multiplicados por 1, 10, 100 e &lt;span class=\"no-break\"&gt;1 000.&lt;/span&gt;&lt;/p&gt;","feedback":"&lt;p&gt;Um número pode ser decomposto como a soma de seus algarismos multiplicados por 1, 10, 100 e &lt;span class=\"no-break\"&gt;1 000.&lt;/span&gt;&lt;/p&gt;&lt;p style=\"text-align: center\"&gt;{{Q1}} × 1 000 + {{Q2}} × 100 + {{Q3}} × 10 = {{T1}} + {{T2}} + {{T3}} = {{A1}}&lt;/p&gt;","seed":{"parameters":[{"name":"Q1","label":null,"list":[1,2]},{"name":"Q2","label":null,"min":1,"max":9,"step":1},{"name":"Q3","label":null,"min":1,"max":9,"step":1}],"calculated":[{"name":"T1","label":"{{function}}","function":"{{Q1}}*1000","temp":true},{"name":"T2","label":"{{function}}","function":"{{Q2}}*100","temp":true},{"name":"T3","label":"{{function}}","function":"{{Q3}}*10","temp":true},{"name":"A1","label":"{{function}}","function":"{{Q1}}*1000+{{Q2}}*100+{{Q3}}*10"}],"uniques":true},"algorithm":{"name":"calculateOperation","params":{"method":"equivLiteral","keyboard":"NUMERICAL"}}}</v>
      </c>
      <c r="D32" s="217" t="str">
        <f t="shared" si="2"/>
        <v>#REF!</v>
      </c>
    </row>
    <row r="33" ht="15.75" customHeight="1">
      <c r="A33" s="215" t="str">
        <f>Seeds!AB33</f>
        <v>M3-NyO-2a-I-1</v>
      </c>
      <c r="B33" s="216" t="str">
        <f t="shared" si="1"/>
        <v>#REF!</v>
      </c>
      <c r="C33" s="216" t="str">
        <f>Seeds!AA33</f>
        <v>{
 "id": "M3-NyO-2a-I-1",
 "stimulus": "&lt;p&gt;Associe cada número à forma como ele é escrito por extenso.&lt;/p&gt;",
 "hint": "&lt;p&gt;O valor de cada algarismo é posicional, ou seja, depende da posição que ocupa no número.&lt;/p&gt;",
 "feedback": "&lt;p&gt;O valor de cada algarismo é posicional, ou seja, depende da posição que ocupa no número. Por exemplo:&lt;/p&gt;&lt;table style=\"width: 100%;\"&gt;&lt;tbody&gt;&lt;tr&gt;&lt;td style=\"width: 20%; background-color:#FEA487;\"&gt;&lt;div style=\"text-align: center;\"&gt;&lt;strong style=\"text-align: center;\"&gt;&lt;span style=\"color: rgb(255, 255, 255);\"&gt;DM&lt;/span&gt;&lt;/strong&gt;&lt;/div&gt;&lt;/td&gt;&lt;td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center;\"&gt;{{T1}}&lt;/div&gt;&lt;/td&gt;&lt;td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{{T6}} + {{T7}} + {{T8}} + {{T9}} + {{T5}}&lt;/p&gt;",
 "seed": {
 "parameters": [
 {
 "name": "Q1",
 "label": null,
 "min": 10000,
 "max": 99999,
 "step": 1
 },
 {
 "name": "Q2",
 "label": null,
 "min": 10000,
 "max": 99999,
 "step": 1
 },
 {
 "name": "Q3",
 "label": null,
 "min": 10000,
 "max": 99999,
 "step": 1
 },
 {
 "name": "Q4",
 "label": null,
 "min": 10000,
 "max": 99999,
 "step": 1
 },
 {
 "name": "Q5",
 "label": null,
 "min": 10000,
 "max": 99999,
 "step": 1
 }
 ],
 "calculated": [
 {
 "name": "A1",
 "label": "{{Q1}}",
 "function": "Lemonlib.numToWords({{Q1}},'pt')"
 },
 {
 "name": "A2",
 "label": "{{Q2}}",
 "function": "Lemonlib.numToWords({{Q2}},'pt')"
 },
 {
 "name": "A3",
 "label": "{{Q3}}",
 "function": "Lemonlib.numToWords({{Q3}},'pt')"
 },
 {
 "name": "A4",
 "label": "{{Q4}}",
 "function": "Lemonlib.numToWords({{Q4}},'pt')"
 },
 {
 "name": "A5",
 "label": "{{Q5}}",
 "function": "Lemonlib.numToWords({{Q5}},'pt')"
 },
 {
 "name": "T1",
 "label": "",
 "function": "math.floor({{Q1}}/10000)",
 "temp": true
 },
 {
 "name": "T2",
 "label": "",
 "function": "math.floor({{Q1}}/1000)-math.floor({{Q1}}/10000)*10",
 "temp": true
 },
 {
 "name": "T3",
 "label": "",
 "function": "math.floor({{Q1}}/100)-math.floor({{Q1}}/1000)*10",
 "temp": true
 },
 {
 "name": "T4",
 "label": "",
 "function": "math.floor({{Q1}}/10)-math.floor({{Q1}}/100)*10",
 "temp": true
 },
 {
 "name": "T5",
 "label": "",
 "function": "{{Q1}}-math.floor({{Q1}}/10)*10",
 "temp": true
 },
 {
 "name": "T6",
 "label": "",
 "function": "{{Q1}}-math.floor({{Q1}}/100000)*100000-({{Q1}}-math.floor({{Q1}}/10000)*10000)",
 "temp": true
 },
 {
 "name": "T7",
 "label": "",
 "function": "{{Q1}}-math.floor({{Q1}}/10000)*10000-({{Q1}}-math.floor({{Q1}}/1000)*1000)",
 "temp": true
 },
 {
 "name": "T8",
 "label": "",
 "function": "{{Q1}}-math.floor({{Q1}}/1000)*1000-({{Q1}}-math.floor({{Q1}}/100)*100)",
 "temp": true
 },
 {
 "name": "T9",
 "label": "",
 "function": "{{Q1}}-math.floor({{Q1}}/100)*100-({{Q1}}-math.floor({{Q1}}/10)*10)",
 "temp": true
 }
 ],
 "isNumToWords": true,
 "uniques": true
 },
 "algorithm": {
 "name": "linkOperationResult",
 "params": {
 "invert": true
 },
 "template": "Match list"
 }
 }</v>
      </c>
      <c r="D33" s="217" t="str">
        <f t="shared" si="2"/>
        <v>#REF!</v>
      </c>
    </row>
    <row r="34" ht="15.75" customHeight="1">
      <c r="A34" s="215" t="str">
        <f t="shared" ref="A34:C34" si="3">#REF!</f>
        <v>#REF!</v>
      </c>
      <c r="B34" s="216" t="str">
        <f t="shared" si="3"/>
        <v>#REF!</v>
      </c>
      <c r="C34" s="216" t="str">
        <f t="shared" si="3"/>
        <v>#REF!</v>
      </c>
      <c r="D34" s="217" t="str">
        <f t="shared" si="2"/>
        <v>#REF!</v>
      </c>
    </row>
    <row r="35" ht="15.75" customHeight="1">
      <c r="A35" s="215" t="str">
        <f t="shared" ref="A35:C35" si="4">#REF!</f>
        <v>#REF!</v>
      </c>
      <c r="B35" s="216" t="str">
        <f t="shared" si="4"/>
        <v>#REF!</v>
      </c>
      <c r="C35" s="216" t="str">
        <f t="shared" si="4"/>
        <v>#REF!</v>
      </c>
      <c r="D35" s="217" t="str">
        <f t="shared" si="2"/>
        <v>#REF!</v>
      </c>
    </row>
    <row r="36" ht="15.75" customHeight="1">
      <c r="A36" s="215" t="str">
        <f t="shared" ref="A36:C36" si="5">#REF!</f>
        <v>#REF!</v>
      </c>
      <c r="B36" s="216" t="str">
        <f t="shared" si="5"/>
        <v>#REF!</v>
      </c>
      <c r="C36" s="216" t="str">
        <f t="shared" si="5"/>
        <v>#REF!</v>
      </c>
      <c r="D36" s="217" t="str">
        <f t="shared" si="2"/>
        <v>#REF!</v>
      </c>
    </row>
    <row r="37" ht="15.75" customHeight="1">
      <c r="A37" s="215" t="str">
        <f t="shared" ref="A37:C37" si="6">#REF!</f>
        <v>#REF!</v>
      </c>
      <c r="B37" s="216" t="str">
        <f t="shared" si="6"/>
        <v>#REF!</v>
      </c>
      <c r="C37" s="216" t="str">
        <f t="shared" si="6"/>
        <v>#REF!</v>
      </c>
      <c r="D37" s="217" t="str">
        <f t="shared" si="2"/>
        <v>#REF!</v>
      </c>
    </row>
    <row r="38" ht="15.75" customHeight="1">
      <c r="A38" s="215" t="str">
        <f t="shared" ref="A38:C38" si="7">#REF!</f>
        <v>#REF!</v>
      </c>
      <c r="B38" s="216" t="str">
        <f t="shared" si="7"/>
        <v>#REF!</v>
      </c>
      <c r="C38" s="216" t="str">
        <f t="shared" si="7"/>
        <v>#REF!</v>
      </c>
      <c r="D38" s="217" t="str">
        <f t="shared" si="2"/>
        <v>#REF!</v>
      </c>
    </row>
    <row r="39" ht="15.75" customHeight="1">
      <c r="A39" s="215" t="str">
        <f>Seeds!AB34</f>
        <v>M3-NyO-2a-A-1</v>
      </c>
      <c r="B39" s="216" t="str">
        <f t="shared" ref="B39:B58" si="8">#REF!</f>
        <v>#REF!</v>
      </c>
      <c r="C39" s="216" t="str">
        <f>Seeds!AA34</f>
        <v>{
    "id": "M3-NyO-2a-A-1",
    "stimulus": "&lt;p&gt;A final de uma competição de futebol contou com a presença de {{Q1}} expectadores no estádio. Escreva essa quantidade por extenso.&lt;/p&gt;",
    "template": "Havia {{response}} expectadores no estádio.",
    "hint": "&lt;p&gt;O valor de cada algarismo é posicional, ou seja, depende da posição que ocupa no número.&lt;/p&gt;",
    "feedback": "&lt;p&gt;O valor de cada algarismo é posicional, ou seja, depende da posição que ocupa no número.&lt;/p&gt;&lt;table style=\"width: 100%;\"&gt;&lt;tbody&gt;&lt;tr&gt;&lt;td style=\"width: 20%; background-color:#9FC1FD;\"&gt;&lt;div style=\"text-align: center;\"&gt;&lt;strong style=\"text-align: center;\"&gt;&lt;span style=\"color: rgb(255, 255, 255);\"&gt;DM&lt;/span&gt;&lt;/strong&gt;&lt;/div&gt;&lt;/td&gt;&lt;td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center;\"&gt;{{T1}}&lt;/div&gt;&lt;/td&gt;&lt;td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{{T6}} + {{T7}} + {{T8}} + {{T9}} + {{T5}}&lt;/p&gt;",
    "seed": {
        "parameters": [
            {
                "name": "Q1",
                "label": null,
                "min": 10000,
                "max": 99999,
                "step": 1
            }
        ],
        "calculated": [
            {
                "name": "A1",
                "label": "{{function}}",
                "function": "Lemonlib.numToWords({{Q1}},'pt')"
            },
            {
                "name": "T1",
                "label": "",
                "function": "math.floor({{Q1}}/10000)",
                "temp": true
            },
            {
                "name": "T2",
                "label": "",
                "function": "math.floor({{Q1}}/1000)-math.floor({{Q1}}/10000)*10",
                "temp": true
            },
            {
                "name": "T3",
                "label": "",
                "function": "math.floor({{Q1}}/100)-math.floor({{Q1}}/1000)*10",
                "temp": true
            },
            {
                "name": "T4",
                "label": "",
                "function": "math.floor({{Q1}}/10)-math.floor({{Q1}}/100)*10",
                "temp": true
            },
            {
                "name": "T5",
                "label": "",
                "function": "{{Q1}}-math.floor({{Q1}}/10)*10",
                "temp": true
            },
            {
                "name": "T6",
                "label": "",
                "function": "{{Q1}}-math.floor({{Q1}}/100000)*100000-({{Q1}}-math.floor({{Q1}}/10000)*10000)",
                "temp": true
            },
            {
                "name": "T7",
                "label": "",
                "function": "{{Q1}}-math.floor({{Q1}}/10000)*10000-({{Q1}}-math.floor({{Q1}}/1000)*1000)",
                "temp": true
            },
            {
                "name": "T8",
                "label": "",
                "function": "{{Q1}}-math.floor({{Q1}}/1000)*1000-({{Q1}}-math.floor({{Q1}}/100)*100)",
                "temp": true
            },
            {
                "name": "T9",
                "label": "",
                "function": "{{Q1}}-math.floor({{Q1}}/100)*100-({{Q1}}-math.floor({{Q1}}/10)*10)",
                "temp": true
            }
        ],
        "uniques": true
    },
    "algorithm": {
        "name": "calculateOperation",
        "template": "Cloze with text"
    }
}</v>
      </c>
      <c r="D39" s="217" t="str">
        <f t="shared" si="2"/>
        <v>#REF!</v>
      </c>
    </row>
    <row r="40" ht="15.75" customHeight="1">
      <c r="A40" s="215" t="str">
        <f>Seeds!AB35</f>
        <v>M3-NyO-2a-A-2</v>
      </c>
      <c r="B40" s="216" t="str">
        <f t="shared" si="8"/>
        <v>#REF!</v>
      </c>
      <c r="C40" s="216" t="str">
        <f>Seeds!AA35</f>
        <v>{
    "id": "M3-NyO-2a-A-2",
    "stimulus": "&lt;p&gt;Em um final de semana uma praia recebeu {{Q1}} visitantes. Escreva essa quantidade por extenso.&lt;/p&gt;",
    "template": "Foram para a praia {{response}} visitantes.",
    "hint": "&lt;p&gt;O valor de cada algarismo é posicional, ou seja, depende da posição que ocupa no número.&lt;/p&gt;",
    "feedback": "&lt;p&gt;O valor de cada algarismo é posicional, ou seja, depende da posição que ocupa no número.&lt;/p&gt;&lt;table style=\"width: 100%;\"&gt;&lt;tbody&gt;&lt;tr&gt;&lt;td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
    "seed": {
        "parameters": [
            {
                "name": "Q1",
                "label": null,
                "min": 1000,
                "max": 9999,
                "step": 1
            }
        ],
        "calculated": [
            {
                "name": "A1",
                "label": "{{function}}",
                "function": "Lemonlib.numToWords({{Q1}},'pt')"
            },
            {
                "name": "T1",
                "label": "",
                "function": "math.floor({{Q1}}/10000)",
                "temp": true
            },
            {
                "name": "T2",
                "label": "",
                "function": "math.floor({{Q1}}/1000)-math.floor({{Q1}}/10000)*10",
                "temp": true
            },
            {
                "name": "T3",
                "label": "",
                "function": "math.floor({{Q1}}/100)-math.floor({{Q1}}/1000)*10",
                "temp": true
            },
            {
                "name": "T4",
                "label": "",
                "function": "math.floor({{Q1}}/10)-math.floor({{Q1}}/100)*10",
                "temp": true
            },
            {
                "name": "T5",
                "label": "",
                "function": "{{Q1}}-math.floor({{Q1}}/10)*10",
                "temp": true
            },
            {
                "name": "T7",
                "label": "",
                "function": "{{Q1}}-math.floor({{Q1}}/10000)*10000-({{Q1}}-math.floor({{Q1}}/1000)*1000)",
                "temp": true
            },
            {
                "name": "T8",
                "label": "",
                "function": "{{Q1}}-math.floor({{Q1}}/1000)*1000-({{Q1}}-math.floor({{Q1}}/100)*100)",
                "temp": true
            },
            {
                "name": "T9",
                "label": "",
                "function": "{{Q1}}-math.floor({{Q1}}/100)*100-({{Q1}}-math.floor({{Q1}}/10)*10)",
                "temp": true
            }
        ],
        "uniques": true
    },
    "algorithm": {
        "name": "calculateOperation",
        "template": "Cloze with text"
    }
}</v>
      </c>
      <c r="D40" s="217" t="str">
        <f t="shared" si="2"/>
        <v>#REF!</v>
      </c>
    </row>
    <row r="41" ht="15.75" customHeight="1">
      <c r="A41" s="215" t="str">
        <f>Seeds!AB36</f>
        <v>M3-NyO-2a-A-3</v>
      </c>
      <c r="B41" s="216" t="str">
        <f t="shared" si="8"/>
        <v>#REF!</v>
      </c>
      <c r="C41" s="216" t="str">
        <f>Seeds!AA36</f>
        <v>{
    "id": "M3-NyO-2a-A-3",
    "stimulus": "&lt;p&gt;Ricardo fez {{Q1}} pontos em um jogo de videogame. Expresse essa quantidade por extenso.&lt;/p&gt;",
    "template": "Ricardo fez {{response}} pontos.",
    "hint": "&lt;p&gt;O valor de cada algarismo é posicional, ou seja, depende da posição que ocupa no número.&lt;/p&gt;",
    "feedback": "&lt;p&gt;O valor de cada algarismo é posicional, ou seja, depende da posição que ocupa no número.&lt;/p&gt;&lt;table style=\"width: 100%;\"&gt;&lt;tbody&gt;&lt;tr&gt;&lt;td style=\"width: 20%; background-color:#9FC1FD;\"&gt;&lt;div style=\"text-align: center;\"&gt;&lt;strong style=\"text-align: center;\"&gt;&lt;span style=\"color: rgb(255, 255, 255);\"&gt;DM&lt;/span&gt;&lt;/strong&gt;&lt;/div&gt;&lt;/td&gt;&lt;td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center;\"&gt;{{T1}}&lt;/div&gt;&lt;/td&gt;&lt;td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{{T6}} + {{T7}} + {{T8}} + {{T9}} + {{T5}}&lt;/p&gt;",
    "seed": {
        "parameters": [
            {
                "name": "Q1",
                "label": null,
                "min": 10000,
                "max": 99999,
                "step": 1
            }
        ],
        "calculated": [
            {
                "name": "A1",
                "label": "{{function}}",
                "function": "Lemonlib.numToWords({{Q1}},'pt')"
            },
            {
                "name": "T1",
                "label": "",
                "function": "math.floor({{Q1}}/10000)",
                "temp": true
            },
            {
                "name": "T2",
                "label": "",
                "function": "math.floor({{Q1}}/1000)-math.floor({{Q1}}/10000)*10",
                "temp": true
            },
            {
                "name": "T3",
                "label": "",
                "function": "math.floor({{Q1}}/100)-math.floor({{Q1}}/1000)*10",
                "temp": true
            },
            {
                "name": "T4",
                "label": "",
                "function": "math.floor({{Q1}}/10)-math.floor({{Q1}}/100)*10",
                "temp": true
            },
            {
                "name": "T5",
                "label": "",
                "function": "{{Q1}}-math.floor({{Q1}}/10)*10",
                "temp": true
            },
            {
                "name": "T6",
                "label": "",
                "function": "{{Q1}}-math.floor({{Q1}}/100000)*100000-({{Q1}}-math.floor({{Q1}}/10000)*10000)",
                "temp": true
            },
            {
                "name": "T7",
                "label": "",
                "function": "{{Q1}}-math.floor({{Q1}}/10000)*10000-({{Q1}}-math.floor({{Q1}}/1000)*1000)",
                "temp": true
            },
            {
                "name": "T8",
                "label": "",
                "function": "{{Q1}}-math.floor({{Q1}}/1000)*1000-({{Q1}}-math.floor({{Q1}}/100)*100)",
                "temp": true
            },
            {
                "name": "T9",
                "label": "",
                "function": "{{Q1}}-math.floor({{Q1}}/100)*100-({{Q1}}-math.floor({{Q1}}/10)*10)",
                "temp": true
            }
        ],
        "uniques": true
    },
    "algorithm": {
        "name": "calculateOperation",
        "template": "Cloze with text"
    }
}</v>
      </c>
      <c r="D41" s="217" t="str">
        <f t="shared" si="2"/>
        <v>#REF!</v>
      </c>
    </row>
    <row r="42" ht="15.75" customHeight="1">
      <c r="A42" s="215" t="str">
        <f>Seeds!AB37</f>
        <v>M3-NyO-2a-A-4</v>
      </c>
      <c r="B42" s="216" t="str">
        <f t="shared" si="8"/>
        <v>#REF!</v>
      </c>
      <c r="C42" s="216" t="str">
        <f>Seeds!AA37</f>
        <v>{
    "id": "M3-NyO-2a-A-4",
    "stimulus": "&lt;p&gt;Uma fábrica produz {{Q1}} biscoitos por dia. Expresse esse valor por extenso.&lt;/p&gt;",
    "template": "A fábrica produz {{response}} biscoitos por dia.",
    "hint": "&lt;p&gt;O valor de cada algarismo é posicional, ou seja, depende da posição que ocupa no número.&lt;/p&gt;",
    "feedback": "&lt;p&gt;O valor de cada algarismo é posicional, ou seja, depende da posição que ocupa no número.&lt;/p&gt;&lt;table style=\"width: 100%;\"&gt;&lt;tbody&gt;&lt;tr&gt;&lt;td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
    "seed": {
        "parameters": [
            {
                "name": "Q1",
                "label": null,
                "min": 1000,
                "max": 9999,
                "step": 1
            }
        ],
        "calculated": [
            {
                "name": "A1",
                "label": "{{function}}",
                "function": "Lemonlib.numToWords({{Q1}},'pt')"
            },
            {
                "name": "T1",
                "label": "",
                "function": "math.floor({{Q1}}/10000)",
                "temp": true
            },
            {
                "name": "T2",
                "label": "",
                "function": "math.floor({{Q1}}/1000)-math.floor({{Q1}}/10000)*10",
                "temp": true
            },
            {
                "name": "T3",
                "label": "",
                "function": "math.floor({{Q1}}/100)-math.floor({{Q1}}/1000)*10",
                "temp": true
            },
            {
                "name": "T4",
                "label": "",
                "function": "math.floor({{Q1}}/10)-math.floor({{Q1}}/100)*10",
                "temp": true
            },
            {
                "name": "T5",
                "label": "",
                "function": "{{Q1}}-math.floor({{Q1}}/10)*10",
                "temp": true
            },
            {
                "name": "T7",
                "label": "",
                "function": "{{Q1}}-math.floor({{Q1}}/10000)*10000-({{Q1}}-math.floor({{Q1}}/1000)*1000)",
                "temp": true
            },
            {
                "name": "T8",
                "label": "",
                "function": "{{Q1}}-math.floor({{Q1}}/1000)*1000-({{Q1}}-math.floor({{Q1}}/100)*100)",
                "temp": true
            },
            {
                "name": "T9",
                "label": "",
                "function": "{{Q1}}-math.floor({{Q1}}/100)*100-({{Q1}}-math.floor({{Q1}}/10)*10)",
                "temp": true
            }
        ],
        "uniques": true
    },
    "algorithm": {
        "name": "calculateOperation",
        "template": "Cloze with text"
    }
}</v>
      </c>
      <c r="D42" s="217" t="str">
        <f t="shared" si="2"/>
        <v>#REF!</v>
      </c>
    </row>
    <row r="43" ht="15.75" customHeight="1">
      <c r="A43" s="215" t="str">
        <f>Seeds!AB38</f>
        <v>M3-NyO-2a-A-5</v>
      </c>
      <c r="B43" s="216" t="str">
        <f t="shared" si="8"/>
        <v>#REF!</v>
      </c>
      <c r="C43" s="216" t="str">
        <f>Seeds!AA38</f>
        <v>{
    "id": "M3-NyO-2a-A-5",
    "stimulus": "&lt;p&gt;O &lt;i&gt;influencer&lt;/i&gt; favorito de Jéssica tem {{Q1}} seguidores. Expresse este número por extenso.&lt;/p&gt;",
    "template": "O &lt;i&gt;influencer&lt;/i&gt; tem {{response}} seguidores.",
    "hint": "&lt;p&gt;O valor de cada algarismo é posicional, ou seja, depende da posição que ocupa no número.&lt;/p&gt;",
    "feedback": "&lt;p&gt;O valor de cada algarismo é posicional, ou seja, depende da posição que ocupa no número.&lt;/p&gt;&lt;table style=\"width: 100%;\"&gt;&lt;tbody&gt;&lt;tr&gt;&lt;td style=\"width: 20%; background-color:#9FC1FD;\"&gt;&lt;div style=\"text-align: center;\"&gt;&lt;strong style=\"text-align: center;\"&gt;&lt;span style=\"color: rgb(255, 255, 255);\"&gt;DM&lt;/span&gt;&lt;/strong&gt;&lt;/div&gt;&lt;/td&gt;&lt;td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center;\"&gt;{{T1}}&lt;/div&gt;&lt;/td&gt;&lt;td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{{T6}} + {{T7}} + {{T8}} + {{T9}} + {{T5}}&lt;/p&gt;",
    "seed": {
        "parameters": [
            {
                "name": "Q1",
                "label": null,
                "min": 10000,
                "max": 99999,
                "step": 1
            }
        ],
        "calculated": [
            {
                "name": "A1",
                "label": "{{function}}",
                "function": "Lemonlib.numToWords({{Q1}},'pt')"
            },
            {
                "name": "T1",
                "label": "",
                "function": "math.floor({{Q1}}/10000)",
                "temp": true
            },
            {
                "name": "T2",
                "label": "",
                "function": "math.floor({{Q1}}/1000)-math.floor({{Q1}}/10000)*10",
                "temp": true
            },
            {
                "name": "T3",
                "label": "",
                "function": "math.floor({{Q1}}/100)-math.floor({{Q1}}/1000)*10",
                "temp": true
            },
            {
                "name": "T4",
                "label": "",
                "function": "math.floor({{Q1}}/10)-math.floor({{Q1}}/100)*10",
                "temp": true
            },
            {
                "name": "T5",
                "label": "",
                "function": "{{Q1}}-math.floor({{Q1}}/10)*10",
                "temp": true
            },
            {
                "name": "T6",
                "label": "",
                "function": "{{Q1}}-math.floor({{Q1}}/100000)*100000-({{Q1}}-math.floor({{Q1}}/10000)*10000)",
                "temp": true
            },
            {
                "name": "T7",
                "label": "",
                "function": "{{Q1}}-math.floor({{Q1}}/10000)*10000-({{Q1}}-math.floor({{Q1}}/1000)*1000)",
                "temp": true
            },
            {
                "name": "T8",
                "label": "",
                "function": "{{Q1}}-math.floor({{Q1}}/1000)*1000-({{Q1}}-math.floor({{Q1}}/100)*100)",
                "temp": true
            },
            {
                "name": "T9",
                "label": "",
                "function": "{{Q1}}-math.floor({{Q1}}/100)*100-({{Q1}}-math.floor({{Q1}}/10)*10)",
                "temp": true
            }
        ],
        "uniques": true
    },
    "algorithm": {
        "name": "calculateOperation",
        "template": "Cloze with text"
    }
}</v>
      </c>
      <c r="D43" s="217" t="str">
        <f t="shared" si="2"/>
        <v>#REF!</v>
      </c>
    </row>
    <row r="44" ht="15.75" customHeight="1">
      <c r="A44" s="215" t="str">
        <f>Seeds!AB39</f>
        <v>M3-NyO-2b-I-1</v>
      </c>
      <c r="B44" s="216" t="str">
        <f t="shared" si="8"/>
        <v>#REF!</v>
      </c>
      <c r="C44" s="216" t="str">
        <f>Seeds!AA39</f>
        <v>{
 "id": "M3-NyO-2b-I-1",
 "stimulus": "&lt;p&gt;Combine as seguintes escritas por extenso com sua expressão correspondente usando algarimos.&lt;/p&gt;",
 "hint": "&lt;p&gt;A posição de cada algarismo determina a maneira como o número é lido.&lt;/p&gt;",
 "feedback": "&lt;p&gt;A posição de cada algarismo determina a forma como o número é lido: a partir da direita, o primeiro algarismo são as unidades, o segundo são as dezenas, o terceiro são as centenas, o quarto são as unidades de milhar e o quinto são as dezenas de milhar.&lt;/p&gt;",
 "seed": {
 "parameters": [
 {
 "name": "Q1",
 "label": null,
 "min": 1000,
 "max": 99999,
 "step": 1
 },
 {
 "name": "Q2",
 "label": null,
 "min": 1000,
 "max": 99999,
 "step": 1
 },
 {
 "name": "Q3",
 "label": null,
 "min": 1000,
 "max": 99999,
 "step": 1
 }
 ],
 "calculated": [
 { 
 "name": "A1", 
 "label": "{{Q1}}", 
 "function": "Lemonlib.numToWords({{Q1}},'pt')[0].toUpperCase() + Lemonlib.numToWords({{Q1}},'pt').slice(1,)" 
 }, 
 { 
 "name": "A2", 
 "label": "{{Q2}}", 
 "function": "Lemonlib.numToWords({{Q2}},'pt')[0].toUpperCase() + Lemonlib.numToWords({{Q2}},'pt').slice(1,)" 
 }, 
 { 
 "name": "A3", 
 "label": "{{Q3}}", 
 "function": "Lemonlib.numToWords({{Q3}},'pt')[0].toUpperCase() + Lemonlib.numToWords({{Q3}},'pt').slice(1,)" 
 }
 ],
 "isNumToWords": true,
 "uniques": true
 },
 "algorithm": {
 "name": "linkOperationResult",
 "params": {
 "invert": false
 },
 "template": "Match list"
 }
 }</v>
      </c>
      <c r="D44" s="217" t="str">
        <f t="shared" si="2"/>
        <v>#REF!</v>
      </c>
    </row>
    <row r="45" ht="15.75" customHeight="1">
      <c r="A45" s="215" t="str">
        <f>Seeds!AB40</f>
        <v>M3-NyO-2b-E-1</v>
      </c>
      <c r="B45" s="216" t="str">
        <f t="shared" si="8"/>
        <v>#REF!</v>
      </c>
      <c r="C45" s="216" t="str">
        <f>Seeds!AA40</f>
        <v>{
    "id": "M3-NyO-2b-E-1",
    "stimulus": "&lt;p&gt;Expresse usando algarismos a seguinte escrita por extenso.&lt;/p&gt;",
    "template": "&lt;p&gt;O número {{T1}} usando algarismos é: {{response}}&lt;/p&gt;",
    "hint": "&lt;p&gt;A posição de cada algarismo determina a maneira como o número é lido.&lt;/p&gt;",
    "feedback": "&lt;p&gt;A posição de cada algarismo determina a forma como o número é lido: a partir da direita, o primeiro algarismo são as unidades, o segundo são as dezenas, o terceiro são as centenas, o quarto são as unidades de milhar e o quinto são as dezenas de milhar.&lt;/p&gt;",
    "seed": {
        "parameters": [
            {
                "name": "Q1",
                "label": null,
                "min": 1000,
                "max": 99999,
                "step": 1
            }
        ],
        "calculated": [
            {
                "name": "A1",
                "label": "{{Q1}}",
                "function": "{{Q1}}"
            },
            {
                "name": "T1",
                "label": "",
                "function": "Lemonlib.numToWords({{Q1}},'pt')",
                "temp": true
            }
        ],
        "uniques": true
    },
    "algorithm": {
        "name": "calculateOperation",
        "params": {
            "method": "equivLiteral","keyboard": "NUMERICAL"
        }
    }
}</v>
      </c>
      <c r="D45" s="217" t="str">
        <f t="shared" si="2"/>
        <v>#REF!</v>
      </c>
    </row>
    <row r="46" ht="15.75" customHeight="1">
      <c r="A46" s="215" t="str">
        <f>Seeds!AB41</f>
        <v>M3-NyO-2b-A-1</v>
      </c>
      <c r="B46" s="216" t="str">
        <f t="shared" si="8"/>
        <v>#REF!</v>
      </c>
      <c r="C46" s="216" t="str">
        <f>Seeds!AA41</f>
        <v>{
    "id": "M3-NyO-2b-A-1",
    "stimulus": "&lt;p&gt;A população de uma determinada cidade é de {{T1}} habitantes. Escreva esse número usando algarismos.&lt;/p&gt;",
    "template": "&lt;p&gt;A população é de {{response}} habitantes.&lt;/p&gt;",
    "hint": "&lt;p&gt;A posição de cada algarismo determina a maneira como o número é lido.&lt;/p&gt;",
    "feedback": "&lt;p&gt;A posição de cada algarismo determina a forma como o número é lido: a partir da direita, o primeiro algarismo são as unidades, o segundo são as dezenas, o terceiro são as centenas, o quarto são as unidades de milhar e o quinto são as dezenas de milhar.&lt;/p&gt;",
    "seed": {
        "parameters": [
            {
                "name": "Q1",
                "label": null,
                "min": 1000,
                "max": 99999,
                "step": 1
            }
        ],
        "calculated": [
            {
                "name": "A1",
                "label": "{{Q1}}",
                "function": "{{Q1}}"
            },
            {
                "name": "T1",
                "label": "",
                "function": "Lemonlib.numToWords({{Q1}},'pt')",
                "temp": true
            }
        ],
        "uniques": true
    },
    "algorithm": {
        "name": "calculateOperation",
        "params": {
            "method": "equivLiteral","keyboard": "NUMERICAL"
        }
    }
}</v>
      </c>
      <c r="D46" s="217" t="str">
        <f t="shared" si="2"/>
        <v>#REF!</v>
      </c>
    </row>
    <row r="47" ht="15.75" customHeight="1">
      <c r="A47" s="215" t="str">
        <f>Seeds!AB42</f>
        <v>M3-NyO-2b-A-2</v>
      </c>
      <c r="B47" s="216" t="str">
        <f t="shared" si="8"/>
        <v>#REF!</v>
      </c>
      <c r="C47" s="216" t="str">
        <f>Seeds!AA42</f>
        <v>{
    "id": "M3-NyO-2b-A-2",
    "stimulus": "&lt;p&gt;O público em uma partida de futebol foi de {{T1}} espectadores. Escreva essa expressão usando algarismos.&lt;/p&gt;",
    "template": "&lt;p&gt;O público da partida foi de {{response}} espectadores.&lt;/p&gt;",
    "hint": "&lt;p&gt;A posição de cada algarismo determina a maneira como o número é lido.&lt;/p&gt;",
    "feedback": "&lt;p&gt;A posição de cada algarismo determina a forma como o número é lido: a partir da direita, o primeiro algarismo são as unidades, o segundo são as dezenas, o terceiro são as centenas, o quarto são as unidades de milhar e o quinto são as dezenas de milhar.&lt;/p&gt;",
    "seed": {
        "parameters": [
            {
                "name": "Q1",
                "label": null,
                "min": 5000,
                "max": 80000,
                "step": 1
            }
        ],
        "calculated": [
            {
                "name": "A1",
                "label": "{{Q1}}",
                "function": "{{Q1}}"
            },
            {
                "name": "T1",
                "label": "",
                "function": "Lemonlib.numToWords({{Q1}},'pt')",
                "temp": true
            }
        ],
        "uniques": true
    },
    "algorithm": {
        "name": "calculateOperation",
        "params": {
            "method": "equivLiteral","keyboard": "NUMERICAL"
        }
    }
}</v>
      </c>
      <c r="D47" s="217" t="str">
        <f t="shared" si="2"/>
        <v>#REF!</v>
      </c>
    </row>
    <row r="48" ht="15.75" customHeight="1">
      <c r="A48" s="215" t="str">
        <f>Seeds!AB43</f>
        <v>M3-NyO-2b-A-3</v>
      </c>
      <c r="B48" s="216" t="str">
        <f t="shared" si="8"/>
        <v>#REF!</v>
      </c>
      <c r="C48" s="216" t="str">
        <f>Seeds!AA43</f>
        <v>{
    "id": "M3-NyO-2b-A-3",
    "stimulus": "&lt;p&gt;Uma banda de rock vendeu {{T1}} ingressos para um show. Escreva este número usando algarismos.&lt;/p&gt;",
    "template": "&lt;p&gt;Foram vendidos {{response}} ingressos.&lt;/p&gt;",
    "hint": "&lt;p&gt;A posição de cada algarismo determina a maneira como o número é lido.&lt;/p&gt;",
    "feedback": "&lt;p&gt;A posição de cada algarismo determina a forma como o número é lido: a partir da direita, o primeiro algarismo são as unidades, o segundo são as dezenas, o terceiro são as centenas, o quarto são as unidades de milhar e o quinto são as dezenas de milhar.&lt;/p&gt;",
    "seed": {
        "parameters": [
            {
                "name": "Q1",
                "label": null,
                "min": 10000,
                "max": 20000,
                "step": 10
            }
        ],
        "calculated": [
            {
                "name": "A1",
                "label": "{{Q1}}",
                "function": "{{Q1}}"
            },
            {
                "name": "T1",
                "label": "",
                "function": "Lemonlib.numToWords({{Q1}},'pt')",
                "temp": true
            }
        ],
        "uniques": true
    },
    "algorithm": {
        "name": "calculateOperation",
        "params": {
            "method": "equivLiteral","keyboard": "NUMERICAL"
        }
    }
}</v>
      </c>
      <c r="D48" s="217" t="str">
        <f t="shared" si="2"/>
        <v>#REF!</v>
      </c>
    </row>
    <row r="49" ht="15.75" customHeight="1">
      <c r="A49" s="215" t="str">
        <f>Seeds!AB44</f>
        <v>M3-NyO-2b-A-4</v>
      </c>
      <c r="B49" s="216" t="str">
        <f t="shared" si="8"/>
        <v>#REF!</v>
      </c>
      <c r="C49" s="216" t="str">
        <f>Seeds!AA44</f>
        <v>{
    "id": "M3-NyO-2b-A-4",
    "stimulus": "&lt;p&gt;O número de pessoas com menos de {{Q2}} anos em uma comunidade independente é de {{T1}}. Escreva este número usando algarismos.&lt;/p&gt;",
    "template": "&lt;p&gt;Há {{response}} pessoas com menos de {{Q2}} anos.&lt;/p&gt;",
    "hint": "&lt;p&gt;A posição de cada algarismo determina a maneira como o número é lido.&lt;/p&gt;",
    "feedback": "&lt;p&gt;A posição de cada algarismo determina a forma como o número é lido: a partir da direita, o primeiro algarismo são as unidades, o segundo são as dezenas, o terceiro são as centenas, o quarto são as unidades de milhar e o quinto são as dezenas de milhar.&lt;/p&gt;",
    "seed": {
        "parameters": [
            {
                "name": "Q1",
                "label": null,
                "min": 10000,
                "max": 50000,
                "step": 1
            },
            {
                "name": "Q2",
                "list": [
                    "10",
                    "20",
                    "30",
                    "40",
                    "50"
                ]
            }
        ],
        "calculated": [
            {
                "name": "A1",
                "label": "{{Q1}}",
                "function": "{{Q1}}"
            },
            {
                "name": "T1",
                "label": "",
                "function": "Lemonlib.numToWords({{Q1}},'pt')",
                "temp": true
            }
        ],
        "uniques": true
    },
    "algorithm": {
        "name": "calculateOperation",
        "params": {
            "method": "equivLiteral","keyboard": "NUMERICAL"
        }
    }
}</v>
      </c>
      <c r="D49" s="217" t="str">
        <f t="shared" si="2"/>
        <v>#REF!</v>
      </c>
    </row>
    <row r="50" ht="15.75" customHeight="1">
      <c r="A50" s="215" t="str">
        <f>Seeds!AB45</f>
        <v>M3-NyO-2b-A-5</v>
      </c>
      <c r="B50" s="216" t="str">
        <f t="shared" si="8"/>
        <v>#REF!</v>
      </c>
      <c r="C50" s="216" t="str">
        <f>Seeds!AA45</f>
        <v>{
    "id": "M3-NyO-2b-A-5",
    "stimulus": "&lt;p&gt;Em uma escavação foram encontrados fósseis com cerca de {{T1}} anos de idade. Escreva este número usando algarismos.&lt;/p&gt;",
    "template": "&lt;p&gt;O fósseis tem cerca de {{response}} anos.&lt;/p&gt;",
    "hint": "&lt;p&gt;A posição de cada algarismo determina a maneira como o número é lido.&lt;/p&gt;",
    "feedback": "&lt;p&gt;A posição de cada algarismo determina a forma como o número é lido: a partir da direita, o primeiro algarismo são as unidades, o segundo são as dezenas, o terceiro são as centenas, o quarto são as unidades de milhar e o quinto são as dezenas de milhar.&lt;/p&gt;",
    "seed": {
        "parameters": [
            {
                "name": "Q1",
                "label": null,
                "min": 10000,
                "max": 90000,
                "step": 5000
            }
        ],
        "calculated": [
            {
                "name": "A1",
                "label": "{{Q1}}",
                "function": "{{Q1}}"
            },
            {
                "name": "T1",
                "label": "",
                "function": "Lemonlib.numToWords({{Q1}},'pt')",
                "temp": true
            }
        ],
        "uniques": true
    },
    "algorithm": {
        "name": "calculateOperation",
        "params": {
            "method": "equivLiteral","keyboard": "NUMERICAL"
        }
    }
}</v>
      </c>
      <c r="D50" s="217" t="str">
        <f t="shared" si="2"/>
        <v>#REF!</v>
      </c>
    </row>
    <row r="51" ht="15.75" customHeight="1">
      <c r="A51" s="215" t="str">
        <f>Seeds!AB46</f>
        <v>M3-NyO-3a-I-1</v>
      </c>
      <c r="B51" s="216" t="str">
        <f t="shared" si="8"/>
        <v>#REF!</v>
      </c>
      <c r="C51" s="216" t="str">
        <f>Seeds!AA46</f>
        <v>{"id":"M3-NyO-3a-I-1","stimulus":"&lt;p&gt;Indique se as seguintes comparações estão corretas ou incorretas.&lt;/p&gt;","hint":"&lt;p&gt;O símbolo &gt; significa &lt;i&gt;maior que&lt;/i&gt; e o símbolo &lt;, &lt;i&gt;menor que.&lt;/i&gt;&lt;/p&gt;","feedback":"&lt;p&gt;Um número é maior que outro (&gt;) quando seus algarimos da esquerda para a direita são maiores. E ao contrário, é menor que outro (&lt;) quando seus algarismos são menores.&lt;/p&gt;","seed":{"parameters":[{"name":"Q1","label":null,"min":7000,"max":7499,"step":1},{"name":"Q2","label":null,"min":7500,"max":7999,"step":1},{"name":"Q3","label":null,"min":1000,"max":1499,"step":1},{"name":"Q4","label":null,"min":1500,"max":1999,"step":1},{"name":"Q5","label":null,"min":1000,"max":4999,"step":1},{"name":"Q6","label":null,"min":5000,"max":9999,"step":1},{"name":"Q7","label":null,"min":1000,"max":3999,"step":1},{"name":"Q8","label":null,"min":4000,"max":9999,"step":1}],"calculated":[{"name":"A1","label":"{{Q1}} &lt; {{Q2}}","function":""},{"name":"A2","label":"{{Q4}} &gt; {{Q3}}","function":""},{"name":"A3","label":"{{Q5}} &lt; {{Q6}}","function":""},{"name":"A4","label":"{{Q7}} &lt; {{Q8}}","function":""},{"name":"A5","label":"{{Q2}} &lt; {{Q1}}","function":"","incorrect":true},{"name":"A6","label":"{{Q3}} &gt; {{Q4}}","function":"","incorrect":true},{"name":"A7","label":"{{Q6}} &lt; {{Q5}}","function":"","incorrect":true},{"name":"A8","label":"{{Q8}} &lt; {{Q7}}","function":"","incorrect":true}],"uniques":true},"algorithm":{"name":"trueFalse","template":"Choice matrix – inline","params":{"countCorrect":2,"countIncorrect":2,"options":["Correta","Incorreta"]}}}</v>
      </c>
      <c r="D51" s="217" t="str">
        <f t="shared" si="2"/>
        <v>#REF!</v>
      </c>
    </row>
    <row r="52" ht="15.75" customHeight="1">
      <c r="A52" s="215" t="str">
        <f>Seeds!AB47</f>
        <v>M3-NyO-3a-E-1</v>
      </c>
      <c r="B52" s="216" t="str">
        <f t="shared" si="8"/>
        <v>#REF!</v>
      </c>
      <c r="C52" s="216" t="str">
        <f>Seeds!AA47</f>
        <v>{"id":"M3-NyO-3a-E-1","stimulus":"&lt;p&gt;Preencha as lacunas para ordenar os números: {{Q1}}, {{Q2}} e {{Q3}}.&lt;/p&gt;","template":"&lt;p style=\"text-align: center\"&gt;{{response}} &gt; {{response}} &gt; {{response}}&lt;/p&gt;","hint":"&lt;p&gt;Se dois números tiverem o mesmo número de dígitos, compare cada dígito começando pela esquerda. Se um dos dois tem mais algarismos que o outro, então ele é o maior.&lt;/p&gt;","feedback":"&lt;p&gt;Se dois números tiverem o mesmo número de dígitos, compare cada dígito começando pela esquerda. Se um dos dois tem mais algarismos que o outro, então ele é o maior.&lt;/p&gt;","seed":{"parameters":[{"name":"Q1","label":null,"min":1000,"max":9999,"step":1},{"name":"Q2","label":null,"min":1000,"max":9999,"step":1},{"name":"Q3","label":null,"min":1000,"max":9999,"step":1}],"calculated":[{"name":"A1","label":"{{function}}","function":"math.max({{Q1}}, {{Q2}}, {{Q3}})"},{"name":"A2","label":"{{function}}","function":"{{Q1}}+{{Q2}}+{{Q3}}-math.min({{Q1}}, {{Q2}}, {{Q3}})-math.max({{Q1}}, {{Q2}}, {{Q3}})"},{"name":"A3","label":"{{function}}","function":"math.min({{Q1}}, {{Q2}}, {{Q3}})"}],"uniques":true},"algorithm":{"name":"calculateOperation","params":{"method":"equivLiteral","keyboard":"NUMERICAL"}}}</v>
      </c>
      <c r="D52" s="217" t="str">
        <f t="shared" si="2"/>
        <v>#REF!</v>
      </c>
    </row>
    <row r="53" ht="15.75" customHeight="1">
      <c r="A53" s="215" t="str">
        <f>Seeds!AB48</f>
        <v>M3-NyO-3a-A-1</v>
      </c>
      <c r="B53" s="216" t="str">
        <f t="shared" si="8"/>
        <v>#REF!</v>
      </c>
      <c r="C53" s="216" t="str">
        <f>Seeds!AA48</f>
        <v>{"id":"M3-NyO-3a-A-1","stimulus":"&lt;p&gt;Em uma cidade do interior, anulamente é realizada uma corrida de rua em que os moradores da cidade podem participar. A primeira vez que houve essa corrida, {{Q1}} corredores se inscreveram. No segundo ano, {{Q2}} pessoas participaram e no terceiro ano, {{Q3}}. Escreva cada número de corredores seguindo a ordem indicada.&lt;/p&gt;","template":"&lt;p style=\"text-align: center\"&gt;{{response}} &gt; {{response}} &gt; {{response}}&lt;/p&gt;","hint":"&lt;p&gt;Se dois números tiverem o mesmo número de dígitos, compare cada dígito começando pela esquerda. Se um dos dois tem mais algarismos que o outro, então ele é o maior.&lt;/p&gt;","feedback":"&lt;p&gt;Se dois números tiverem o mesmo número de dígitos, compare cada dígito começando pela esquerda. Se um dos dois tem mais algarismos que o outro, então ele é o maior.&lt;/p&gt;","seed":{"parameters":[{"name":"Q1","label":null,"min":1000,"max":9999,"step":1},{"name":"Q2","label":null,"min":1000,"max":9999,"step":1},{"name":"Q3","label":null,"min":1000,"max":9999,"step":1}],"calculated":[{"name":"A1","label":"{{function}}","function":"math.max({{Q1}}, {{Q2}}, {{Q3}})"},{"name":"A2","label":"{{function}}","function":"{{Q1}}+{{Q2}}+{{Q3}}-math.max({{Q1}}, {{Q2}}, {{Q3}})-math.min({{Q1}}, {{Q2}}, {{Q3}})"},{"name":"A3","label":"{{function}}","function":"math.min({{Q1}}, {{Q2}}, {{Q3}})"}],"uniques":true},"algorithm":{"name":"calculateOperation","params":{"method":"equivLiteral","keyboard":"NUMERICAL"}}}</v>
      </c>
      <c r="D53" s="217" t="str">
        <f t="shared" si="2"/>
        <v>#REF!</v>
      </c>
    </row>
    <row r="54" ht="15.75" customHeight="1">
      <c r="A54" s="215" t="str">
        <f>Seeds!AB49</f>
        <v>M3-NyO-3a-A-2</v>
      </c>
      <c r="B54" s="216" t="str">
        <f t="shared" si="8"/>
        <v>#REF!</v>
      </c>
      <c r="C54" s="216" t="str">
        <f>Seeds!AA49</f>
        <v>{"id":"M3-NyO-3a-A-2","stimulus":"&lt;p&gt;Nas eleições para prefeito de uma cidade, o primeiro candidato obteve {{Q1}} votos, o segundo obteve {{Q2}} votos e o terceiro, {{Q3}}. Escreva cada número de votos seguindo a ordem indicada.&lt;/p&gt;","template":"&lt;p style=\"text-align: center\"&gt;{{response}} &lt; {{response}} &lt; {{response}}&lt;/p&gt;","hint":"&lt;p&gt;Se dois números tiverem o mesmo número de dígitos, compare cada dígito começando pela esquerda. Se um dos dois tem mais algarismos que o outro, então ele é o maior.&lt;/p&gt;","feedback":"&lt;p&gt;Se dois números tiverem o mesmo número de dígitos, compare cada dígito começando pela esquerda. Se um dos dois tem mais algarismos que o outro, então ele é o maior.&lt;/p&gt;","seed":{"parameters":[{"name":"Q1","label":null,"min":1000,"max":9999,"step":1},{"name":"Q2","label":null,"min":1000,"max":9999,"step":1},{"name":"Q3","label":null,"min":1000,"max":9999,"step":1}],"calculated":[{"name":"A1","label":"{{function}}","function":"math.min({{Q1}}, {{Q2}}, {{Q3}})"},{"name":"A2","label":"{{function}}","function":"{{Q1}}+{{Q2}}+{{Q3}}-math.max({{Q1}}, {{Q2}}, {{Q3}})-math.min({{Q1}}, {{Q2}}, {{Q3}})"},{"name":"A3","label":"{{function}}","function":"math.max({{Q1}}, {{Q2}}, {{Q3}})"}],"uniques":true},"algorithm":{"name":"calculateOperation","params":{"method":"equivLiteral","keyboard":"NUMERICAL"}}}</v>
      </c>
      <c r="D54" s="217" t="str">
        <f t="shared" si="2"/>
        <v>#REF!</v>
      </c>
    </row>
    <row r="55" ht="15.75" customHeight="1">
      <c r="A55" s="215" t="str">
        <f>Seeds!AB50</f>
        <v>M3-NyO-3a-A-3</v>
      </c>
      <c r="B55" s="216" t="str">
        <f t="shared" si="8"/>
        <v>#REF!</v>
      </c>
      <c r="C55" s="216" t="str">
        <f>Seeds!AA50</f>
        <v>{"id":"M3-NyO-3a-A-3","stimulus":"&lt;p&gt;Nícolas vendeu na primeira semana de trabalho {{Q1}} kg de lenha, na segunda, {{Q2}} kg e na terceira, {{Q3}} kg. Escreva os quilos de lenha que ele vendeu seguindo a ordem indicada.&lt;/p&gt;","template":"&lt;p style=\"text-align: center\"&gt;{{response}} &gt; {{response}} &gt; {{response}}&lt;/p&gt;","hint":"&lt;p&gt;Se dois números tiverem o mesmo número de dígitos, compare cada dígito começando pela esquerda. Se um dos dois tem mais algarismos que o outro, então ele é o maior.&lt;/p&gt;","feedback":"&lt;p&gt;Se dois números tiverem o mesmo número de dígitos, compare cada dígito começando pela esquerda. Se um dos dois tem mais algarismos que o outro, então ele é o maior.&lt;/p&gt;","seed":{"parameters":[{"name":"Q1","label":null,"min":1000,"max":9999,"step":1},{"name":"Q2","label":null,"min":1000,"max":9999,"step":1},{"name":"Q3","label":null,"min":1000,"max":9999,"step":1}],"calculated":[{"name":"A1","label":"{{function}}","function":"math.max({{Q1}}, {{Q2}}, {{Q3}})"},{"name":"A2","label":"{{function}}","function":"{{Q1}}+{{Q2}}+{{Q3}}-math.max({{Q1}}, {{Q2}}, {{Q3}})-math.min({{Q1}}, {{Q2}}, {{Q3}})"},{"name":"A3","label":"{{function}}","function":"math.min({{Q1}}, {{Q2}}, {{Q3}})"}],"uniques":true},"algorithm":{"name":"calculateOperation","params":{"method":"equivLiteral","keyboard":"NUMERICAL"}}}</v>
      </c>
      <c r="D55" s="217" t="str">
        <f t="shared" si="2"/>
        <v>#REF!</v>
      </c>
    </row>
    <row r="56" ht="15.75" customHeight="1">
      <c r="A56" s="215" t="str">
        <f>Seeds!AB51</f>
        <v>M3-NyO-3b-I-1</v>
      </c>
      <c r="B56" s="216" t="str">
        <f t="shared" si="8"/>
        <v>#REF!</v>
      </c>
      <c r="C56" s="216" t="str">
        <f>Seeds!AA51</f>
        <v>{
    "id": "M3-NyO-3b-I-1",
    "stimulus": "&lt;p&gt;Coloque estes números na reta numérica.&lt;/p&gt;",
    "feedback": "&lt;p&gt;Cada número tem uma posição na reta numérica.&lt;/p&gt;",
    "hint": "&lt;p&gt;Cada número tem uma posição na reta numérica.&lt;/p&gt;",
    "algorithm": {
        "name": "numberline",
        "params": {
            "min": 1545,
            "divisions": 21,
            "distance": 2,
            "numbers": 3,
            "frequency": 2
        }
    }
}</v>
      </c>
      <c r="D56" s="217" t="str">
        <f t="shared" si="2"/>
        <v>#REF!</v>
      </c>
    </row>
    <row r="57" ht="15.75" customHeight="1">
      <c r="A57" s="215" t="str">
        <f>Seeds!AB52</f>
        <v>M3-NyO-3b-I-2</v>
      </c>
      <c r="B57" s="216" t="str">
        <f t="shared" si="8"/>
        <v>#REF!</v>
      </c>
      <c r="C57" s="216" t="str">
        <f>Seeds!AA52</f>
        <v>{
    "id": "M3-NyO-3b-I-2",
    "stimulus": "&lt;p&gt;Coloque estes números na reta numérica.&lt;/p&gt;",
    "feedback": "&lt;p&gt;Cada número tem uma posição na reta numérica.&lt;/p&gt;",
    "hint": "&lt;p&gt;Cada número tem uma posição na reta numérica.&lt;/p&gt;",
    "algorithm": {
        "name": "numberline",
        "params": {
            "min": 7321,
            "divisions": 30,
            "distance": 2,
            "numbers": 3,
            "frequency": 2
        }
    }
}</v>
      </c>
      <c r="D57" s="217" t="str">
        <f t="shared" si="2"/>
        <v>#REF!</v>
      </c>
    </row>
    <row r="58" ht="15.75" customHeight="1">
      <c r="A58" s="215" t="str">
        <f>Seeds!AB53</f>
        <v>M3-NyO-3b-I-3</v>
      </c>
      <c r="B58" s="216" t="str">
        <f t="shared" si="8"/>
        <v>#REF!</v>
      </c>
      <c r="C58" s="216" t="str">
        <f>Seeds!AA53</f>
        <v>{
    "id": "M3-NyO-3b-I-3",
    "stimulus": "&lt;p&gt;Coloque estes números na reta numérica.&lt;/p&gt;",
    "feedback": "&lt;p&gt;Cada número tem uma posição na reta numérica.&lt;/p&gt;",
    "hint": "&lt;p&gt;Cada número tem uma posição na reta numérica.&lt;/p&gt;",
    "algorithm": {
        "name": "numberline",
        "params": {
            "min": 8492,
            "divisions": 25,
            "distance": 1,
            "numbers": 3,
            "frequency": 2
        }
    }
}</v>
      </c>
      <c r="D58" s="217" t="str">
        <f t="shared" si="2"/>
        <v>#REF!</v>
      </c>
    </row>
    <row r="59" ht="15.75" customHeight="1">
      <c r="A59" s="215" t="str">
        <f t="shared" ref="A59:C59" si="9">#REF!</f>
        <v>#REF!</v>
      </c>
      <c r="B59" s="216" t="str">
        <f t="shared" si="9"/>
        <v>#REF!</v>
      </c>
      <c r="C59" s="216" t="str">
        <f t="shared" si="9"/>
        <v>#REF!</v>
      </c>
      <c r="D59" s="217" t="str">
        <f t="shared" si="2"/>
        <v>#REF!</v>
      </c>
    </row>
    <row r="60" ht="15.75" customHeight="1">
      <c r="A60" s="215" t="str">
        <f t="shared" ref="A60:C60" si="10">#REF!</f>
        <v>#REF!</v>
      </c>
      <c r="B60" s="216" t="str">
        <f t="shared" si="10"/>
        <v>#REF!</v>
      </c>
      <c r="C60" s="216" t="str">
        <f t="shared" si="10"/>
        <v>#REF!</v>
      </c>
      <c r="D60" s="217" t="str">
        <f t="shared" si="2"/>
        <v>#REF!</v>
      </c>
    </row>
    <row r="61" ht="15.75" customHeight="1">
      <c r="A61" s="215" t="str">
        <f t="shared" ref="A61:C61" si="11">#REF!</f>
        <v>#REF!</v>
      </c>
      <c r="B61" s="216" t="str">
        <f t="shared" si="11"/>
        <v>#REF!</v>
      </c>
      <c r="C61" s="216" t="str">
        <f t="shared" si="11"/>
        <v>#REF!</v>
      </c>
      <c r="D61" s="217" t="str">
        <f t="shared" si="2"/>
        <v>#REF!</v>
      </c>
    </row>
    <row r="62" ht="15.75" customHeight="1">
      <c r="A62" s="215" t="str">
        <f t="shared" ref="A62:C62" si="12">#REF!</f>
        <v>#REF!</v>
      </c>
      <c r="B62" s="216" t="str">
        <f t="shared" si="12"/>
        <v>#REF!</v>
      </c>
      <c r="C62" s="216" t="str">
        <f t="shared" si="12"/>
        <v>#REF!</v>
      </c>
      <c r="D62" s="217" t="str">
        <f t="shared" si="2"/>
        <v>#REF!</v>
      </c>
    </row>
    <row r="63" ht="15.75" customHeight="1">
      <c r="A63" s="215" t="str">
        <f t="shared" ref="A63:C63" si="13">#REF!</f>
        <v>#REF!</v>
      </c>
      <c r="B63" s="216" t="str">
        <f t="shared" si="13"/>
        <v>#REF!</v>
      </c>
      <c r="C63" s="216" t="str">
        <f t="shared" si="13"/>
        <v>#REF!</v>
      </c>
      <c r="D63" s="217" t="str">
        <f t="shared" si="2"/>
        <v>#REF!</v>
      </c>
    </row>
    <row r="64" ht="15.75" customHeight="1">
      <c r="A64" s="215" t="str">
        <f>Seeds!AB54</f>
        <v>M3-NyO-4a-I-1</v>
      </c>
      <c r="B64" s="216" t="str">
        <f t="shared" ref="B64:B84" si="14">#REF!</f>
        <v>#REF!</v>
      </c>
      <c r="C64" s="216" t="str">
        <f>Seeds!AA54</f>
        <v>{"id":"M3-NyO-4a-I-1","stimulus":"&lt;p&gt;Escolha o número que indica a centena mais próxima de {{T1}}.&lt;/p&gt;","hint":"&lt;p&gt;Para aproximar um número às centenas, deve-se encontrar entre quais duas centenas ele está e escolher a mais próxima.&lt;/p&gt;","feedback":"&lt;p&gt;Para aproximar {{T1}} às centenas, encontra-se entre quais duas centenas o {{T1}} está. Neste caso, está entre {{T2}} e {{T3}}.&lt;/p&gt;&lt;p&gt;Em seguida, verifica-se qual centena está mais próxima. Como {{T1}} está a {{T4}} unidades de {{T2}} e a {{T5}} unidades de {{T3}}, a resposta é {{A1}}.&lt;/p&gt;","seed":{"parameters":[{"name":"Q1","label":null,"min":100,"max":990,"step":10},{"name":"Q2","label":null,"min":1,"max":9,"step":1}],"calculated":[{"name":"A1","label":"{{function}}","function":"math.round({{T1}}/100)*100"},{"name":"A2","label":"{{function}}","function":"math.round({{T1}}/100)*100+100","incorrect":true},{"name":"A3","label":"{{function}}","function":"math.round({{T1}}/100)*100-100","incorrect":true},{"name":"T1","label":"","function":"{{Q1}}+{{Q2}}","temp":true},{"name":"T2","label":"","function":"math.floor({{T1}}/100)*100","temp":true},{"name":"T3","label":"","function":"math.ceil({{T1}}/100)*100","temp":true},{"name":"T4","label":"","function":"{{T1}}-{{T2}}","temp":true},{"name":"T5","label":"","function":"{{T3}}-{{T1}}","temp":true}],"uniques":true},"algorithm":{"name":"trueFalse","template":"Multiple choice – standard","params":{"countCorrect":1,"countIncorrect":2,"showCheckIcon":false,
            "columns": 3
        }
    }
}</v>
      </c>
      <c r="D64" s="217" t="str">
        <f t="shared" si="2"/>
        <v>#REF!</v>
      </c>
    </row>
    <row r="65" ht="15.75" customHeight="1">
      <c r="A65" s="215" t="str">
        <f>Seeds!AB55</f>
        <v>M3-NyO-4a-E-1</v>
      </c>
      <c r="B65" s="216" t="str">
        <f t="shared" si="14"/>
        <v>#REF!</v>
      </c>
      <c r="C65" s="216" t="str">
        <f>Seeds!AA55</f>
        <v>{"id":"M3-NyO-4a-E-1","stimulus":"&lt;p&gt;Escreva a centena mais próxima de {{T1}}.&lt;/p&gt;","template":"&lt;p&gt;A centena mais próxima de {{T1}} é {{response}}.&lt;/p&gt;","hint":"&lt;p&gt;Para aproximar um número às centenas, deve-se encontrar entre quais duas centenas ele está e escolher a mais próxima.&lt;/p&gt;","feedback":"&lt;p&gt;Para aproximar {{T1}} às centenas, encontra-se entre quais duas centenas o {{T1}} está. Neste caso, está entre {{T2}} e {{T3}}.&lt;/p&gt;&lt;p&gt;Em seguida, verifica-se qual centena está mais próxima. Como {{T1}} está a {{T4}} unidades de {{T2}} e a {{T5}} unidades de {{T3}}, a resposta é {{A1}}.&lt;/p&gt;","seed":{"parameters":[{"name":"Q1","label":null,"min":100,"max":990,"step":10},{"name":"Q2","label":null,"min":1,"max":9,"step":1}],"calculated":[{"name":"A1","label":"{{function}}","function":"math.round({{T1}}/100)*100"},{"name":"T1","label":"{{function}}","function":"{{Q1}}+{{Q2}}","temp":true},{"name":"T2","label":"{{function}}","function":"math.floor({{T1}}/100)*100","temp":true},{"name":"T3","label":"{{function}}","function":"math.ceil({{T1}}/100)*100","temp":true},{"name":"T4","label":"{{function}}","function":"{{T1}}-{{T2}}","temp":true},{"name":"T5","label":"{{function}}","function":"{{T3}}-{{T1}}","temp":true}],"uniques":true},"algorithm":{"name":"calculateOperation","params":{"method":"equivLiteral","keyboard":"NUMERICAL"}}}</v>
      </c>
      <c r="D65" s="217" t="str">
        <f t="shared" si="2"/>
        <v>#REF!</v>
      </c>
    </row>
    <row r="66" ht="15.75" customHeight="1">
      <c r="A66" s="215" t="str">
        <f>Seeds!AB56</f>
        <v>M3-NyO-4a-A-1</v>
      </c>
      <c r="B66" s="216" t="str">
        <f t="shared" si="14"/>
        <v>#REF!</v>
      </c>
      <c r="C66" s="216" t="str">
        <f>Seeds!AA56</f>
        <v>{"id":"M3-NyO-4a-A-1","seed":{"parameters":[{"name":"Q1","label":null,"min":100,"max":990,"step":10},{"name":"Q2","label":null,"min":1,"max":9,"step":1}],"uniques":true},"scaffolding":[{"id":"step-0","stimulus":"&lt;p&gt;Uma das maiores atrações turísticas da cidade de Boituva, em São Paulo, são os passeios de balão de ar quente, que geralmente voam a uma altura de &lt;span class=\"no-break\"&gt;{{T1}} m.&lt;/span&gt; Aproxime essa altura para as centenas.&lt;/p&gt;","template":"&lt;p&gt;A centena mais próxima é {{response}}.&lt;/p&gt;","seed":{"parameters":[],"calculated":[{"name":"A1","function":"math.round({{T1}}/100)*100"},{"name":"T1","function":"{{Q1}}+{{Q2}}","temp":true}]},"algorithm":{"name":"calculateOperation","params":{"method":"equivLiteral","keyboard":"NUMERICAL"}}},{"id":"step-1","stimulus":"&lt;p&gt;Sem aproximar, a que altura costumam voar os balões de ar quente?&lt;/p&gt;","template":"&lt;p&gt;Os balões voam a {{response}} m de altura.&lt;/p&gt;","seed":{"calculated":[{"name":"A2","function":"{{Q1}}+{{Q2}}"}]},"algorithm":{"name":"calculateOperation","params":{"method":"equivLiteral","decimalPlaces":2,"keyboard":"NUMERICAL"}}},{"id":"step-2","stimulus":"&lt;p&gt;O que pede o enunciado?&lt;/p&gt;","seed":{"calculated":[{"name":"1-A1","label":"&lt;p&gt;Aproximar para as dezenas a altura na qual os balões de ar quente voam.&lt;/p&gt;","incorrect":true},{"name":"1-A2","label":"&lt;p&gt;Aproximar para as centenas a altura na qual os balões de ar quente voam.&lt;/p&gt;"},{"name":"1-A3","label":"&lt;p&gt;Aproximar para as unidades de milhar a altura na qual os balões de ar quente voam.&lt;/p&gt;","incorrect":true}]},"algorithm":{"name":"trueFalse","template":"Multiple choice – standard"}},{"id":"step-3","stimulus":"&lt;p&gt;Complete o seguinte texto.&lt;/p&gt;","template":"Para aproximar um número às centenas, deve-se descobrir entre quais duas {{response}} ele se encontra e escolher {{response}}.","seed":{"calculated":[{"name":"2-A1","label":"centenas","group":"1"},{"name":"2-A2","label":"dezenas","group":"1","incorrect":true},{"name":"2-A3","label":"unidades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decimalPlaces":2,"keyboard":"NUMERICAL"}}},{"id":"step-5","stimulus":"&lt;p&gt;Sabendo que {{T1}} está a {{T4}} unidades de {{T2}} e a {{T5}} unidades de {{T3}}, complete o seguinte texto.&lt;/p&gt;","template":"&lt;p&gt;A centena mais próxima da altura de {{T1}} m na qual um balão de ar quente voa é {{response}}.&lt;/p&gt;","seed":{"calculated":[{"name":"4-A1","label":"{{function}}","function":"math.round({{T1}}/100)*100"},{"name":"T1","function":"{{Q1}}+{{Q2}}","temp":true},{"name":"T2","function":"math.floor({{T1}}/100)*100","temp":true},{"name":"T3","function":"math.ceil({{T1}}/100)*100","temp":true},{"name":"T4","function":"{{T1}}-{{T2}}","temp":true},{"name":"T5","function":"{{T3}}-{{T1}}","temp":true}]},"algorithm":{"name":"calculateOperation","params":{"method":"equivLiteral","decimalPlaces":2,"keyboard":"NUMERICAL"}}}]}</v>
      </c>
      <c r="D66" s="217" t="str">
        <f t="shared" si="2"/>
        <v>#REF!</v>
      </c>
    </row>
    <row r="67" ht="15.75" customHeight="1">
      <c r="A67" s="215" t="str">
        <f>Seeds!AB57</f>
        <v>M3-NyO-4a-A-2</v>
      </c>
      <c r="B67" s="216" t="str">
        <f t="shared" si="14"/>
        <v>#REF!</v>
      </c>
      <c r="C67" s="216" t="str">
        <f>Seeds!AA57</f>
        <v>{"id":"M3-NyO-4a-A-2","seed":{"parameters":[{"name":"Q1","label":null,"min":100,"max":990,"step":10},{"name":"Q2","label":null,"min":1,"max":9,"step":1}],"uniques":true},"scaffolding":[{"id":"step-0","stimulus":"&lt;p&gt;Um videoclipe alcançou {{T1}} visualizações em uma plataforma &lt;i&gt;online&lt;/i&gt; em uma hora. Arredonde este número para as centenas.&lt;/p&gt;","template":"&lt;p&gt;A centena mais próxima é {{response}}.&lt;/p&gt;","seed":{"parameters":[],"calculated":[{"name":"A1","function":"math.round({{T1}}/100)*100"},{"name":"T1","function":"{{Q1}}+{{Q2}}","temp":true}]},"algorithm":{"name":"calculateOperation","params":{"method":"equivLiteral","keyboard":"NUMERICAL"}}},{"id":"step-1","stimulus":"&lt;p&gt;Sem arredondar, quantas visualizações o vídeo alcançou?&lt;/p&gt;","template":"&lt;p&gt;O vídeo teve {{response}} visualizações.&lt;/p&gt;","seed":{"calculated":[{"name":"A2","function":"{{Q1}}+{{Q2}}"}]},"algorithm":{"name":"calculateOperation","params":{"method":"equivLiteral","decimalPlaces":2,"keyboard":"NUMERICAL"}}},{"id":"step-2","stimulus":"&lt;p&gt;O que pede o enunciado?&lt;/p&gt;","seed":{"calculated":[{"name":"1-A1","label":"&lt;p&gt;Aproximar para as dezenas o número de visualizações do vídeo.&lt;/p&gt;","incorrect":true},{"name":"1-A2","label":"&lt;p&gt;Aproximar para as unidades de milhar o número de visualizações do vídeo.&lt;/p&gt;","incorrect":true},{"name":"1-A3","label":"&lt;p&gt;Aproximar para as centenas o número de visualizações do vídeo.&lt;/p&gt;"}]},"algorithm":{"name":"trueFalse","template":"Multiple choice – standard"}},{"id":"step-3","stimulus":"&lt;p&gt;Complete o seguinte texto.&lt;/p&gt;","template":"Para aproximar um número às centenas, deve-se descobrir entre quais duas {{response}} ele se encontra e escolher {{response}}.","seed":{"calculated":[{"name":"2-A1","label":"centenas","group":"1"},{"name":"2-A2","label":"dezenas","group":"1","incorrect":true},{"name":"2-A3","label":"unidades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decimalPlaces":2,"keyboard":"NUMERICAL"}}},{"id":"step-5","stimulus":"&lt;p&gt;Sabendo que {{T1}} está a {{T4}} unidades de {{T2}} e a {{T5}} unidades de {{T3}}, complete o seguinte texto.&lt;/p&gt;","template":"&lt;p&gt;A centena mais próxima das {{T1}} visualizações do vídeo é {{response}}.&lt;/p&gt;","seed":{"calculated":[{"name":"4-A1","label":"{{function}}","function":"math.round({{T1}}/100)*100"},{"name":"T1","function":"{{Q1}}+{{Q2}}","temp":true},{"name":"T2","function":"math.floor({{T1}}/100)*100","temp":true},{"name":"T3","function":"math.ceil({{T1}}/100)*100","temp":true},{"name":"T4","function":"{{T1}}-{{T2}}","temp":true},{"name":"T5","function":"{{T3}}-{{T1}}","temp":true}]},"algorithm":{"name":"calculateOperation","params":{"method":"equivLiteral","decimalPlaces":2,"keyboard":"NUMERICAL"}}}]}</v>
      </c>
      <c r="D67" s="217" t="str">
        <f t="shared" si="2"/>
        <v>#REF!</v>
      </c>
    </row>
    <row r="68" ht="15.75" customHeight="1">
      <c r="A68" s="215" t="str">
        <f>Seeds!AB58</f>
        <v>M3-NyO-4a-A-3</v>
      </c>
      <c r="B68" s="216" t="str">
        <f t="shared" si="14"/>
        <v>#REF!</v>
      </c>
      <c r="C68" s="216" t="str">
        <f>Seeds!AA58</f>
        <v>{"id":"M3-NyO-4a-A-3","seed":{"parameters":[{"name":"Q1","label":null,"min":100,"max":990,"step":10},{"name":"Q2","label":null,"min":1,"max":9,"step":1}],"uniques":true},"scaffolding":[{"id":"step-0","stimulus":"&lt;p&gt;Rafael economizou &lt;span class=\"no-break\"&gt;R$ {{T1}}&lt;/span&gt; para fazer uma viagem com a família. Arredonde este número para as centenas.&lt;/p&gt;","template":"&lt;p&gt;A centena mais próxima é {{response}}.&lt;/p&gt;","seed":{"parameters":[],"calculated":[{"name":"A1","function":"math.round({{T1}}/100)*100"},{"name":"T1","function":"{{Q1}}+{{Q2}}","temp":true}]},"algorithm":{"name":"calculateOperation","params":{"method":"equivLiteral","keyboard":"NUMERICAL"}}},{"id":"step-1","stimulus":"&lt;p&gt;Sem arredondar, quanto Rafael economizou?&lt;/p&gt;","template":"&lt;p&gt;Rafael economizou &lt;span class=\"no-break\"&gt;R$ {{response}}.&lt;/span&gt;&lt;/p&gt;","seed":{"calculated":[{"name":"A2","function":"{{Q1}}+{{Q2}}"}]},"algorithm":{"name":"calculateOperation","params":{"method":"equivLiteral","decimalPlaces":2,"keyboard":"NUMERICAL"}}},{"id":"step-2","stimulus":"&lt;p&gt;O que pede o enunciado?&lt;/p&gt;","seed":{"calculated":[{"name":"1-A1","label":"&lt;p&gt;Aproximar o valor economizado para as unidades de milhar.&lt;/p&gt;","incorrect":true},{"name":"1-A2","label":"&lt;p&gt;Aproximar o valor economizado para as dezenas.&lt;/p&gt;","incorrect":true},{"name":"1-A3","label":"&lt;p&gt;Aproximar o valor economizado para as centenas.&lt;/p&gt;"}]},"algorithm":{"name":"trueFalse","template":"Multiple choice – standard"}},{"id":"step-3","stimulus":"&lt;p&gt;Complete o seguinte texto.&lt;/p&gt;","template":"Para aproximar um número às centenas, deve-se descobrir entre quais duas {{response}} ele se encontra e escolher {{response}}.","seed":{"calculated":[{"name":"2-A1","label":"centenas","group":"1"},{"name":"2-A2","label":"dezenas","group":"1","incorrect":true},{"name":"2-A3","label":"unidades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o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decimalPlaces":2,"keyboard":"NUMERICAL"}}},{"id":"step-5","stimulus":"&lt;p&gt;Sabendo que {{T1}} está a {{T4}} unidades de {{T2}} e a {{T5}} unidades de {{T3}}, complete o seguinte texto.&lt;/p&gt;","template":"&lt;p&gt;A centena mais próxima dos &lt;span class=\"no-break\"&gt;R$ {{T1}}&lt;/span&gt; economizados por Rafael é {{response}}.&lt;/p&gt;","seed":{"calculated":[{"name":"4-A1","label":"{{function}}","function":"math.round({{T1}}/100)*100"},{"name":"T1","function":"{{Q1}}+{{Q2}}","temp":true},{"name":"T2","function":"math.floor({{T1}}/100)*100","temp":true},{"name":"T3","function":"math.ceil({{T1}}/100)*100","temp":true},{"name":"T4","function":"{{T1}}-{{T2}}","temp":true},{"name":"T5","function":"{{T3}}-{{T1}}","temp":true}]},"algorithm":{"name":"calculateOperation","params":{"method":"equivLiteral","decimalPlaces":2,"keyboard":"NUMERICAL"}}}]}</v>
      </c>
      <c r="D68" s="217" t="str">
        <f t="shared" si="2"/>
        <v>#REF!</v>
      </c>
    </row>
    <row r="69" ht="15.75" customHeight="1">
      <c r="A69" s="215" t="str">
        <f>Seeds!AB59</f>
        <v>M3-NyO-4a-A-4</v>
      </c>
      <c r="B69" s="216" t="str">
        <f t="shared" si="14"/>
        <v>#REF!</v>
      </c>
      <c r="C69" s="216" t="str">
        <f>Seeds!AA59</f>
        <v>{"id":"M3-NyO-4a-A-4","seed":{"parameters":[{"name":"Q1","label":null,"min":100,"max":990,"step":10},{"name":"Q2","label":null,"min":1,"max":9,"step":1}],"uniques":true},"scaffolding":[{"id":"step-0","stimulus":"&lt;p&gt;Francisca tem um álbum com {{T1}} fotografias. Aproxime este número às centenas.&lt;/p&gt;","template":"&lt;p&gt;A centena mais próxima é {{response}}.&lt;/p&gt;","seed":{"parameters":[],"calculated":[{"name":"A1","function":"math.round({{T1}}/100)*100"},{"name":"T1","function":"{{Q1}}+{{Q2}}","temp":true}]},"algorithm":{"name":"calculateOperation","params":{"method":"equivLiteral","keyboard":"NUMERICAL"}}},{"id":"step-1","stimulus":"&lt;p&gt;Sem arredondar, quantas fotografias Francisca tem?&lt;/p&gt;","template":"&lt;p&gt;Ela tem {{response}} fotografias.&lt;/p&gt;","seed":{"calculated":[{"name":"A2","function":"{{Q1}}+{{Q2}}"}]},"algorithm":{"name":"calculateOperation","params":{"method":"equivLiteral","decimalPlaces":2,"keyboard":"NUMERICAL"}}},{"id":"step-2","stimulus":"&lt;p&gt;O que pede o enunciado?&lt;/p&gt;","seed":{"calculated":[{"name":"1-A1","label":"&lt;p&gt;Aproximar o número de fotografias às dezenas.&lt;/p&gt;","incorrect":true},{"name":"1-A2","label":"&lt;p&gt;Aproximar o número de fotografias às unidades de milhar.&lt;/p&gt;","incorrect":true},{"name":"1-A3","label":"&lt;p&gt;Aproximar o número de fotografias às centenas.&lt;/p&gt;"}]},"algorithm":{"name":"trueFalse","template":"Multiple choice – standard"}},{"id":"step-3","stimulus":"&lt;p&gt;Complete o seguinte texto.&lt;/p&gt;","template":"Para aproximar um número às centenas, deve-se descobrir entre quais duas {{response}} ele se encontra e escolher {{response}}.","seed":{"calculated":[{"name":"2-A1","label":"centenas","group":"1"},{"name":"2-A2","label":"dezenas","group":"1","incorrect":true},{"name":"2-A3","label":"unidades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o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decimalPlaces":2,"keyboard":"NUMERICAL"}}},{"id":"step-5","stimulus":"&lt;p&gt;Sabendo que {{T1}} está a {{T4}} unidades de {{T2}} e a {{T5}} unidades de {{T3}}, complete o seguinte texto.&lt;/p&gt;","template":"&lt;p&gt;A centena mais próxima das {{T1}} fotografias do álbum é {{response}}.&lt;/p&gt;","seed":{"calculated":[{"name":"4-A1","label":"{{function}}","function":"math.round({{T1}}/100)*100"},{"name":"T1","function":"{{Q1}}+{{Q2}}","temp":true},{"name":"T2","function":"math.floor({{T1}}/100)*100","temp":true},{"name":"T3","function":"math.ceil({{T1}}/100)*100","temp":true},{"name":"T4","function":"{{T1}}-{{T2}}","temp":true},{"name":"T5","function":"{{T3}}-{{T1}}","temp":true}]},"algorithm":{"name":"calculateOperation","params":{"method":"equivLiteral","decimalPlaces":2,"keyboard":"NUMERICAL"}}}]}</v>
      </c>
      <c r="D69" s="217" t="str">
        <f t="shared" si="2"/>
        <v>#REF!</v>
      </c>
    </row>
    <row r="70" ht="15.75" customHeight="1">
      <c r="A70" s="215" t="str">
        <f>Seeds!AB60</f>
        <v>M3-NyO-4a-A-5</v>
      </c>
      <c r="B70" s="216" t="str">
        <f t="shared" si="14"/>
        <v>#REF!</v>
      </c>
      <c r="C70" s="216" t="str">
        <f>Seeds!AA60</f>
        <v>{"id":"M3-NyO-4a-A-5","seed":{"parameters":[{"name":"Q1","label":null,"min":100,"max":990,"step":10},{"name":"Q2","label":null,"min":1,"max":9,"step":1}],"uniques":true},"scaffolding":[{"id":"step-0","stimulus":"&lt;p&gt;Marta coletou {{T1}} garrafas plásticas para reciclar. Arredonde este número para as centenas.&lt;/p&gt;","template":"&lt;p&gt;A centena mais próxima é {{response}}.&lt;/p&gt;","seed":{"parameters":[],"calculated":[{"name":"A1","function":"math.round({{T1}}/100)*100"},{"name":"T1","function":"{{Q1}}+{{Q2}}","temp":true}]},"algorithm":{"name":"calculateOperation","params":{"method":"equivLiteral","keyboard":"NUMERICAL"}}},{"id":"step-1","stimulus":"&lt;p&gt;Sem arredondar, quantas garrafas Marta coletou?&lt;/p&gt;","template":"&lt;p&gt;Marta coletou {{response}} garrafas.&lt;/p&gt;","seed":{"calculated":[{"name":"A2","function":"{{Q1}}+{{Q2}}"}]},"algorithm":{"name":"calculateOperation","params":{"method":"equivLiteral","decimalPlaces":2,"keyboard":"NUMERICAL"}}},{"id":"step-2","stimulus":"&lt;p&gt;O que pede o enunciado?&lt;/p&gt;","seed":{"calculated":[{"name":"1-A1","label":"&lt;p&gt;Aproximar para as dezenas o número de garrafas coletadas.&lt;/p&gt;","incorrect":true},{"name":"1-A2","label":"&lt;p&gt;Aproximar para as unidades de milhar o número de garrafas coletadas.&lt;/p&gt;","incorrect":true},{"name":"1-A3","label":"&lt;p&gt;Aproximar para as centenas o número de garrafas coletadas.&lt;/p&gt;"}]},"algorithm":{"name":"trueFalse","template":"Multiple choice – standard"}},{"id":"step-3","stimulus":"&lt;p&gt;Complete o seguinte texto.&lt;/p&gt;","template":"Para aproximar um número às centenas, deve-se descobrir entre quais duas {{response}} ele se encontra e escolher {{response}}.","seed":{"calculated":[{"name":"2-A1","label":"centenas","group":"1"},{"name":"2-A2","label":"dezenas","group":"1","incorrect":true},{"name":"2-A3","label":"unidades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decimalPlaces":2,"keyboard":"NUMERICAL"}}},{"id":"step-5","stimulus":"&lt;p&gt;Sabendo que {{T1}} está a {{T4}} unidades de {{T2}} e a {{T5}} unidades de {{T3}}, complete o seguinte texto.&lt;/p&gt;","template":"&lt;p&gt;A centena mais próxima das {{T1}} garrafas coletadas é {{response}}.&lt;/p&gt;","seed":{"calculated":[{"name":"4-A1","label":"{{function}}","function":"math.round({{T1}}/100)*100"},{"name":"T1","function":"{{Q1}}+{{Q2}}","temp":true},{"name":"T2","function":"math.floor({{T1}}/100)*100","temp":true},{"name":"T3","function":"math.ceil({{T1}}/100)*100","temp":true},{"name":"T4","function":"{{T1}}-{{T2}}","temp":true},{"name":"T5","function":"{{T3}}-{{T1}}","temp":true}]},"algorithm":{"name":"calculateOperation","params":{"method":"equivLiteral","decimalPlaces":2,"keyboard":"NUMERICAL"}}}]}</v>
      </c>
      <c r="D70" s="217" t="str">
        <f t="shared" si="2"/>
        <v>#REF!</v>
      </c>
    </row>
    <row r="71" ht="15.75" customHeight="1">
      <c r="A71" s="215" t="str">
        <f>Seeds!AB61</f>
        <v>M3-NyO-4b-I-1</v>
      </c>
      <c r="B71" s="216" t="str">
        <f t="shared" si="14"/>
        <v>#REF!</v>
      </c>
      <c r="C71" s="216" t="str">
        <f>Seeds!AA61</f>
        <v>{"id":"M3-NyO-4b-I-1","stimulus":"&lt;p&gt;Clique na dezena mais próxima do número {{T1}}.&lt;/p&gt;","hint":"&lt;p&gt;Para aproximar um número às dezenas, deve-se descobrir entre quais duas dezenas ele se encontra e escolher a mais próxima.&lt;/p&gt;","feedback":"&lt;p&gt;Para aproximar {{T1}} às dezenas, primeiro descobre-se entre quais duas dezenas ele se encontra, isto é, entre {{T2}} e {{T3}}.&lt;/p&gt;&lt;p&gt;Em seguida, verifica-se qual das duas dezenas está mais próxima. Como {{T1}} está a {{T4}} unidades de {{T2}} e a {{T5}} unidades de {{T3}}, a resposta é {{A1}}.&lt;/p&gt;","seed":{"parameters":[{"name":"Q1","label":null,"min":20,"max":90,"step":1},{"name":"Q2","list":["2","3","4","6","7","8"]}],"calculated":[{"name":"T1","function":"{{Q1}}*10+{{Q2}}","temp":true},{"name":"T2","function":"math.floor({{T1}}/10)*10","temp":true},{"name":"T3","function":"math.ceil({{T1}}/10)*10","temp":true},{"name":"T4","function":"{{T1}}-{{T2}}","temp":true},{"name":"T5","function":"{{T3}}-{{T1}}","temp":true},{"name":"A1","label":"{{function}}","function":"math.round({{T1}}/10)*10"},{"name":"A2","label":"{{function}}","function":"math.round({{T1}}/10)*10+10","incorrect":true},{"name":"A3","label":"{{function}}","function":"math.round({{T1}}/10)*10-10","incorrect":true},{"name":"A4","label":"{{function}}","function":"math.round({{T1}}/10)*10-20","incorrect":true},{"name":"A5","label":"{{function}}","function":"math.round({{T1}}/10)*10+20","incorrect":true}],"uniques":true},"algorithm":{"name":"trueFalse","template":"Multiple choice – standard","params":{"countCorrect":1,"countIncorrect":2,"showCheckIcon":false,"columns":3}}}</v>
      </c>
      <c r="D71" s="217" t="str">
        <f t="shared" si="2"/>
        <v>#REF!</v>
      </c>
    </row>
    <row r="72" ht="15.75" customHeight="1">
      <c r="A72" s="215" t="str">
        <f>Seeds!AB62</f>
        <v>M3-NyO-4b-E-1</v>
      </c>
      <c r="B72" s="216" t="str">
        <f t="shared" si="14"/>
        <v>#REF!</v>
      </c>
      <c r="C72" s="216" t="str">
        <f>Seeds!AA62</f>
        <v>{"id":"M3-NyO-4b-E-1","stimulus":"&lt;p&gt;Escreva a dezena mais próxima do número {{T1}}.&lt;/p&gt;","template":"&lt;p&gt;A dezena mais próxima de {{T1}} é {{response}}.&lt;/p&gt;","hint":"&lt;p&gt;Para aproximar um número às dezenas, deve-se encontrar entre quais duas dezenas ele está e escolher a mais próxima.&lt;/p&gt;","feedback":"&lt;p&gt;Para aproximar {{T1}} às centenas, encontra-se entre quais duas centenas o {{T1}} está. Neste caso, está entre {{T2}} e {{T3}}.&lt;/p&gt;&lt;p&gt;Em seguida, verifica-se qual centena está mais próxima. Como {{T1}} está a {{T4}} unidades de {{T2}} e a {{T5}} unidades de {{T3}}, a resposta é {{A1}}.&lt;/p&gt;","seed":{"parameters":[{"name":"Q1","label":null,"min":10,"max":90,"step":1},{"name":"Q2","list":["1","2","3","4","6","7","8","9"]}],"calculated":[{"name":"A1","label":"{{function}}","function":"math.round({{T1}}/10)*10"},{"name":"T1","function":"{{Q1}}*10+{{Q2}}","temp":true},{"name":"T2","function":"math.floor({{T1}}/10)*10","temp":true},{"name":"T3","function":"math.ceil({{T1}}/10)*10","temp":true},{"name":"T4","function":"{{T1}}-{{T2}}","temp":true},{"name":"T5","function":"{{T3}}-{{T1}}","temp":true}],"uniques":true},"algorithm":{"name":"calculateOperation","params":{"method":"equivLiteral","keyboard":"NUMERICAL"}}}</v>
      </c>
      <c r="D72" s="217" t="str">
        <f t="shared" si="2"/>
        <v>#REF!</v>
      </c>
    </row>
    <row r="73" ht="15.75" customHeight="1">
      <c r="A73" s="215" t="str">
        <f>Seeds!AB63</f>
        <v>M3-NyO-4b-A-1</v>
      </c>
      <c r="B73" s="216" t="str">
        <f t="shared" si="14"/>
        <v>#REF!</v>
      </c>
      <c r="C73" s="216" t="str">
        <f>Seeds!AA63</f>
        <v>{"id":"M3-NyO-4b-A-1","seed":{"parameters":[{"name":"Q1","label":null,"min":10,"max":50,"step":1},{"name":"Q2","list":["2","3","4","6","7","8"]}],"uniques":true},"scaffolding":[{"id":"step-0","stimulus":"&lt;p&gt;José visitou um museu arqueológico que fica a &lt;span class=\"no-break\"&gt;{{T1}} km&lt;/span&gt; da cidade dele. Aproxime esta distância às dezenas.&lt;/p&gt;","template":"&lt;p&gt;A dezena mais próxima é {{response}}.&lt;/p&gt;","seed":{"calculated":[{"name":"T1","function":"{{Q1}}*10+{{Q2}}","temp":true},{"name":"0-A1","label":"{{function}}","function":"math.round({{T1}}/10)*10"}]},"algorithm":{"name":"calculateOperation","params":{"method":"equivLiteral","keyboard":"NUMERICAL"}}},{"id":"step-1","stimulus":"&lt;p&gt;Sem aproximar, a que distância fica o museu arqueológico?&lt;/p&gt;","template":"&lt;p&gt;O museu fica a {{response}} km.&lt;/p&gt;","seed":{"calculated":[{"name":"1-A1","label":"{{function}}","function":"{{Q1}}*10+{{Q2}}"}]},"algorithm":{"name":"calculateOperation","params":{"method":"equivLiteral","keyboard":"NUMERICAL"}}},{"id":"step-2","stimulus":"&lt;p&gt;O que pede o enunciado?&lt;/p&gt;","seed":{"calculated":[{"name":"2-A1","label":"&lt;p&gt;Aproximar paras as dezenas a que distância fica o museu.&lt;/p&gt;"},{"name":"2-A2","label":"&lt;p&gt;Aproximar paras as centenas a que distância fica o museu.&lt;/p&gt;","incorrect":true},{"name":"2-A3","label":"&lt;p&gt;Aproximar paras as unidades de milhar a que distância fica o museu.&lt;/p&gt;","incorrect":true}]},"algorithm":{"name":"trueFalse","template":"Multiple choice – standard"}},{"id":"step-3","stimulus":"&lt;p&gt;Complete o seguinte texto.&lt;/p&gt;","template":"&lt;p&gt;Para aproximar um número às dezenas, deve-se descobrir entre quais duas {{response}} ele se encontra e escolher {{response}}.&lt;/p&gt;","seed":{"calculated":[{"name":"3-A1","label":"dezenas","group":1},{"name":"3-A2","label":"centenas","group":1,"incorrect":true},{"name":"3-A2","label":"unidades de milhar","group":1,"incorrect":true},{"name":"3-A1","label":"a mais próxima","group":2},{"name":"3-A1","label":"a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seguinte texto.&lt;/p&gt;","template":"&lt;p&gt;A dezena mais próxima dos {{T1}} km em que o museu está localizado é {{response}}.&lt;/p&gt;","seed":{"calculated":[{"name":"T1","function":"{{Q1}}*10+{{Q2}}","temp":true},{"name":"T2","function":"math.floor({{T1}}/10)*10","temp":true},{"name":"T3","function":"math.ceil({{T1}}/10)*10","temp":true},{"name":"T4","function":"{{T1}}-{{T2}}","temp":true},{"name":"T5","function":"{{T3}}-{{T1}}","temp":true},{"name":"5-A1","label":"{{function}}","function":"math.round({{T1}}/10)*10"}]},"algorithm":{"name":"calculateOperation","params":{"method":"equivLiteral","keyboard":"NUMERICAL"}}}]}</v>
      </c>
      <c r="D73" s="217" t="str">
        <f t="shared" si="2"/>
        <v>#REF!</v>
      </c>
    </row>
    <row r="74" ht="15.75" customHeight="1">
      <c r="A74" s="215" t="str">
        <f>Seeds!AB64</f>
        <v>M3-NyO-4b-A-2</v>
      </c>
      <c r="B74" s="216" t="str">
        <f t="shared" si="14"/>
        <v>#REF!</v>
      </c>
      <c r="C74" s="216" t="str">
        <f>Seeds!AA64</f>
        <v>{"id":"M3-NyO-4b-A-2","seed":{"parameters":[{"name":"Q1","label":null,"min":10,"max":90,"step":1},{"name":"Q2","list":["2","3","4","6","7","8"]}],"uniques":true},"scaffolding":[{"id":"step-0","stimulus":"&lt;p&gt;Em um jogo de videogame, Mariana conseguiu ganhar {{T1}} estrelas. Aproxime esta quantidade às dezenas.&lt;/p&gt;","template":"&lt;p&gt;A dezena mais próxima é {{response}}.&lt;/p&gt;","seed":{"calculated":[{"name":"T1","function":"{{Q1}}*10+{{Q2}}","temp":true},{"name":"0-A1","label":"{{function}}","function":"math.round({{T1}}/10)*10"}]},"algorithm":{"name":"calculateOperation","params":{"method":"equivLiteral","keyboard":"NUMERICAL"}}},{"id":"step-1","stimulus":"&lt;p&gt;Sem aproximar, quantas estrelas Mariana conseguiu?&lt;/p&gt;","template":"&lt;p&gt;Ela conseguiu {{response}} estrelas.&lt;/p&gt;","seed":{"calculated":[{"name":"1-A1","label":"{{function}}","function":"{{Q1}}*10+{{Q2}}"}]},"algorithm":{"name":"calculateOperation","params":{"method":"equivLiteral","keyboard":"NUMERICAL"}}},{"id":"step-2","stimulus":"&lt;p&gt;O que pede o enunciado?&lt;/p&gt;","seed":{"calculated":[{"name":"2-A1","label":"&lt;p&gt;Aproximar o número de estrelas às dezenas.&lt;/p&gt;"},{"name":"2-A2","label":"&lt;p&gt;Aproximar o número de estrelas às centenas.&lt;/p&gt;","incorrect":true},{"name":"2-A3","label":"&lt;p&gt;Aproximar o número de estrelas às unidades de milhar.&lt;/p&gt;","incorrect":true}]},"algorithm":{"name":"trueFalse","template":"Multiple choice – standard"}},{"id":"step-3","stimulus":"&lt;p&gt;Complete o seguinte texto.&lt;/p&gt;","template":"&lt;p&gt;Para aproximar um número às dezenas, deve-se descobrir entre quais duas {{response}} ele se encontra e escolher {{response}}.&lt;/p&gt;","seed":{"calculated":[{"name":"3-A1","label":"dezenas","group":1},{"name":"3-A2","label":"centenas","group":1,"incorrect":true},{"name":"3-A2","label":"unidades de milhar","group":1,"incorrect":true},{"name":"3-A1","label":"a mais próxima","group":2},{"name":"3-A1","label":"a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seguinte texto.&lt;/p&gt;","template":"&lt;p&gt;A dezena mais próxima das {{T1}} estrelas que Mariana conseguiu é {{response}}.&lt;/p&gt;","seed":{"calculated":[{"name":"T1","function":"{{Q1}}*10+{{Q2}}","temp":true},{"name":"T2","function":"math.floor({{T1}}/10)*10","temp":true},{"name":"T3","function":"math.ceil({{T1}}/10)*10","temp":true},{"name":"T4","function":"{{T1}}-{{T2}}","temp":true},{"name":"T5","function":"{{T3}}-{{T1}}","temp":true},{"name":"5-A1","label":"{{function}}","function":"math.round({{T1}}/10)*10"}]},"algorithm":{"name":"calculateOperation","params":{"method":"equivLiteral","keyboard":"NUMERICAL"}}}]}</v>
      </c>
      <c r="D74" s="217" t="str">
        <f t="shared" si="2"/>
        <v>#REF!</v>
      </c>
    </row>
    <row r="75" ht="15.75" customHeight="1">
      <c r="A75" s="215" t="str">
        <f>Seeds!AB65</f>
        <v>M3-NyO-4b-A-3</v>
      </c>
      <c r="B75" s="216" t="str">
        <f t="shared" si="14"/>
        <v>#REF!</v>
      </c>
      <c r="C75" s="216" t="str">
        <f>Seeds!AA65</f>
        <v>{"id":"M3-NyO-4b-A-3","seed":{"parameters":[{"name":"Q1","label":null,"min":10,"max":90,"step":1},{"name":"Q2","list":["2","3","4","6","7","8"]}],"uniques":true},"scaffolding":[{"id":"step-0","stimulus":"&lt;p&gt;Um grupo de biólogos observou que a colônia de pinguins que eles estudam está com {{T1}} membros. Arredonde esse valor para as dezenas.&lt;/p&gt;","template":"&lt;p&gt;A dezena mais próxima é {{response}}.&lt;/p&gt;","seed":{"calculated":[{"name":"T1","function":"{{Q1}}*10+{{Q2}}","temp":true},{"name":"0-A1","label":"{{function}}","function":"math.round({{T1}}/10)*10"}]},"algorithm":{"name":"calculateOperation","params":{"method":"equivLiteral","keyboard":"NUMERICAL"}}},{"id":"step-1","stimulus":"&lt;p&gt;Sem aproximar, quantos membros tem a colônia de pinguins?&lt;/p&gt;","template":"&lt;p&gt;Há {{response}} pinguins na colônia.&lt;/p&gt;","seed":{"calculated":[{"name":"1-A1","label":"{{function}}","function":"{{Q1}}*10+{{Q2}}"}]},"algorithm":{"name":"calculateOperation","params":{"method":"equivLiteral","keyboard":"NUMERICAL"}}},{"id":"step-2","stimulus":"&lt;p&gt;O que pede o enunciado?&lt;/p&gt;","seed":{"calculated":[{"name":"2-A1","label":"&lt;p&gt;Aproximar o número de pinguins para as dezenas.&lt;/p&gt;"},{"name":"2-A2","label":"&lt;p&gt;Aproximar o número de pinguins para as centenas.&lt;/p&gt;","incorrect":true},{"name":"2-A3","label":"&lt;p&gt;Aproximar o número de pinguins para as unidades de milhar.&lt;/p&gt;","incorrect":true}]},"algorithm":{"name":"trueFalse","template":"Multiple choice – standard"}},{"id":"step-3","stimulus":"&lt;p&gt;Complete o seguinte texto.&lt;/p&gt;","template":"&lt;p&gt;Para aproximar um número às dezenas, deve-se descobrir entre quais duas {{response}} ele se encontra e escolher {{response}}.&lt;/p&gt;","seed":{"calculated":[{"name":"3-A1","label":"dezenas","group":1},{"name":"3-A2","label":"centenas","group":1,"incorrect":true},{"name":"3-A2","label":"unidades de milhar","group":1,"incorrect":true},{"name":"3-A1","label":"a mais próxima","group":2},{"name":"3-A1","label":"a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seguinte texto.&lt;/p&gt;","template":"&lt;p&gt;A dezena mais próxima dos {{T1}} pinguins é {{response}}.&lt;/p&gt;","seed":{"calculated":[{"name":"T1","function":"{{Q1}}*10+{{Q2}}","temp":true},{"name":"T2","function":"math.floor({{T1}}/10)*10","temp":true},{"name":"T3","function":"math.ceil({{T1}}/10)*10","temp":true},{"name":"T4","function":"{{T1}}-{{T2}}","temp":true},{"name":"T5","function":"{{T3}}-{{T1}}","temp":true},{"name":"5-A1","label":"{{function}}","function":"math.round({{T1}}/10)*10"}]},"algorithm":{"name":"calculateOperation","params":{"method":"equivLiteral","keyboard":"NUMERICAL"}}}]}</v>
      </c>
      <c r="D75" s="217" t="str">
        <f t="shared" si="2"/>
        <v>#REF!</v>
      </c>
    </row>
    <row r="76" ht="15.75" customHeight="1">
      <c r="A76" s="215" t="str">
        <f>Seeds!AB66</f>
        <v>M3-NyO-4b-A-4</v>
      </c>
      <c r="B76" s="216" t="str">
        <f t="shared" si="14"/>
        <v>#REF!</v>
      </c>
      <c r="C76" s="216" t="str">
        <f>Seeds!AA66</f>
        <v>{"id":"M3-NyO-4b-A-4","seed":{"parameters":[{"name":"Q1","label":null,"min":10,"max":90,"step":1},{"name":"Q2","list":["2","3","4","6","7","8"]}],"uniques":true},"scaffolding":[{"id":"step-0","stimulus":"&lt;p&gt;Um recipiente contém {{T1}} centilitros de água. Arredonde esse valor para as dezenas.&lt;/p&gt;","template":"&lt;p&gt;A dezena mais próxima é {{response}}.&lt;/p&gt;","seed":{"calculated":[{"name":"T1","function":"{{Q1}}*10+{{Q2}}","temp":true},{"name":"0-A1","label":"{{function}}","function":"math.round({{T1}}/10)*10"}]},"algorithm":{"name":"calculateOperation","params":{"method":"equivLiteral","keyboard":"NUMERICAL"}}},{"id":"step-1","stimulus":"&lt;p&gt;Sem aproximar, quantos centilitros contém o recipiente de água?&lt;/p&gt;","template":"&lt;p&gt;O recipiente contém {{response}} centilitros.&lt;/p&gt;","seed":{"calculated":[{"name":"1-A1","label":"{{function}}","function":"{{Q1}}*10+{{Q2}}"}]},"algorithm":{"name":"calculateOperation","params":{"method":"equivLiteral","keyboard":"NUMERICAL"}}},{"id":"step-2","stimulus":"&lt;p&gt;O que pede o enunciado?&lt;/p&gt;","seed":{"calculated":[{"name":"2-A1","label":"&lt;p&gt;Aproximar às dezenas a quantidade de centilitros do recipiente.&lt;/p&gt;"},{"name":"2-A2","label":"&lt;p&gt;Aproximar às centenas a quantidade de centilitros do recipiente.&lt;/p&gt;","incorrect":true},{"name":"2-A3","label":"&lt;p&gt;Aproximar às unidades de milhar a quantidade de centilitros do recipiente.&lt;/p&gt;","incorrect":true}]},"algorithm":{"name":"trueFalse","template":"Multiple choice – standard"}},{"id":"step-3","stimulus":"&lt;p&gt;Complete o seguinte texto.&lt;/p&gt;","template":"&lt;p&gt;Para aproximar um número às dezenas, deve-se descobrir entre quais duas {{response}} ele se encontra e escolher {{response}}.&lt;/p&gt;","seed":{"calculated":[{"name":"3-A1","label":"dezenas","group":1},{"name":"3-A2","label":"centenas","group":1,"incorrect":true},{"name":"3-A2","label":"unidades de milhar","group":1,"incorrect":true},{"name":"3-A1","label":"a mais próxima","group":2},{"name":"3-A1","label":"a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seguinte texto.&lt;/p&gt;","template":"&lt;p&gt;A dezena mais próxima dos {{T1}} centilitros de água do recipiente é {{response}}.&lt;/p&gt;","seed":{"calculated":[{"name":"T1","function":"{{Q1}}*10+{{Q2}}","temp":true},{"name":"T2","function":"math.floor({{T1}}/10)*10","temp":true},{"name":"T3","function":"math.ceil({{T1}}/10)*10","temp":true},{"name":"T4","function":"{{T1}}-{{T2}}","temp":true},{"name":"T5","function":"{{T3}}-{{T1}}","temp":true},{"name":"5-A1","label":"{{function}}","function":"math.round({{T1}}/10)*10"}]},"algorithm":{"name":"calculateOperation","params":{"method":"equivLiteral","keyboard":"NUMERICAL"}}}]}</v>
      </c>
      <c r="D76" s="217" t="str">
        <f t="shared" si="2"/>
        <v>#REF!</v>
      </c>
    </row>
    <row r="77" ht="15.75" customHeight="1">
      <c r="A77" s="215" t="str">
        <f>Seeds!AB67</f>
        <v>M3-NyO-4b-A-5</v>
      </c>
      <c r="B77" s="216" t="str">
        <f t="shared" si="14"/>
        <v>#REF!</v>
      </c>
      <c r="C77" s="216" t="str">
        <f>Seeds!AA67</f>
        <v>{"id":"M3-NyO-4b-A-5","seed":{"parameters":[{"name":"Q1","label":null,"min":10,"max":90,"step":1},{"name":"Q2","list":["2","3","4","6","7","8"]}],"uniques":true},"scaffolding":[{"id":"step-0","stimulus":"&lt;p&gt;Em um torneio juvenil de futebol havia {{T1}} espectadores. Arredonde este número para as dezenas.&lt;/p&gt;","template":"&lt;p&gt;A dezena mais próxima é {{response}}.&lt;/p&gt;","seed":{"calculated":[{"name":"T1","function":"{{Q1}}*10+{{Q2}}","temp":true},{"name":"0-A1","label":"{{function}}","function":"math.round({{T1}}/10)*10"}]},"algorithm":{"name":"calculateOperation","params":{"method":"equivLiteral","keyboard":"NUMERICAL"}}},{"id":"step-1","stimulus":"&lt;p&gt;Sem aproximar, quantos espectadores havia no torneio juvenil?&lt;/p&gt;","template":"&lt;p&gt;Havia {{response}} espectadores.&lt;/p&gt;","seed":{"calculated":[{"name":"1-A1","label":"{{function}}","function":"{{Q1}}*10+{{Q2}}"}]},"algorithm":{"name":"calculateOperation","params":{"method":"equivLiteral","keyboard":"NUMERICAL"}}},{"id":"step-2","stimulus":"&lt;p&gt;O que pede o enunciado?&lt;/p&gt;","seed":{"calculated":[{"name":"2-A1","label":"&lt;p&gt;Aproximar o número de espectadores para as dezenas.&lt;/p&gt;"},{"name":"2-A2","label":"&lt;p&gt;Aproximar o número de espectadores para as centenas.&lt;/p&gt;","incorrect":true},{"name":"2-A3","label":"&lt;p&gt;Aproximar o número de espectadores para as unidades de milhar.&lt;/p&gt;","incorrect":true}]},"algorithm":{"name":"trueFalse","template":"Multiple choice – standard"}},{"id":"step-3","stimulus":"&lt;p&gt;Complete o seguinte texto.&lt;/p&gt;","template":"&lt;p&gt;Para aproximar um número às dezenas, deve-se descobrir entre quais duas {{response}} ele se encontra e escolher {{response}}.&lt;/p&gt;","seed":{"calculated":[{"name":"3-A1","label":"dezenas","group":1},{"name":"3-A2","label":"centenas","group":1,"incorrect":true},{"name":"3-A2","label":"unidades de milhar","group":1,"incorrect":true},{"name":"3-A1","label":"a mais próxima","group":2},{"name":"3-A1","label":"a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seguinte texto.&lt;/p&gt;","template":"&lt;p&gt;A dezena mais próxima dos {{T1}} espectadores é {{response}}.&lt;/p&gt;","seed":{"calculated":[{"name":"T1","function":"{{Q1}}*10+{{Q2}}","temp":true},{"name":"T2","function":"math.floor({{T1}}/10)*10","temp":true},{"name":"T3","function":"math.ceil({{T1}}/10)*10","temp":true},{"name":"T4","function":"{{T1}}-{{T2}}","temp":true},{"name":"T5","function":"{{T3}}-{{T1}}","temp":true},{"name":"5-A1","label":"{{function}}","function":"math.round({{T1}}/10)*10"}]},"algorithm":{"name":"calculateOperation","params":{"method":"equivLiteral","keyboard":"NUMERICAL"}}}]}</v>
      </c>
      <c r="D77" s="217" t="str">
        <f t="shared" si="2"/>
        <v>#REF!</v>
      </c>
    </row>
    <row r="78" ht="15.75" customHeight="1">
      <c r="A78" s="215" t="str">
        <f>Seeds!AB68</f>
        <v>M3-NyO-5a-I-1</v>
      </c>
      <c r="B78" s="216" t="str">
        <f t="shared" si="14"/>
        <v>#REF!</v>
      </c>
      <c r="C78" s="216" t="str">
        <f>Seeds!AA68</f>
        <v>{
 "id": "M3-NyO-5a-I-1",
 "stimulus": "&lt;p&gt;Combine os seguintes números ordinais com sua forma escrita.&lt;/p&gt;",
 "hint": "&lt;p&gt;Os números ordinais são escritos desta forma: primeiro (1º), segundo (2º), terceiro (3º)...&lt;/p&gt;",
 "feedback": "&lt;p&gt;Os números ordinais são escritos desta forma: primeiro (1º), segundo (2º), terceiro (3º)...&lt;/p&gt;",
 "seed": {
 "parameters": [
 {
 "name": "Q1",
 "label": null,
 "min": 1,
 "max": 30,
 "step": 1
 },
 {
 "name": "Q2",
 "label": null,
 "min": 1,
 "max": 30,
 "step": 1
 },
 {
 "name": "Q3",
 "label": null,
 "min": 1,
 "max": 30,
 "step": 1
 }
 ],
 "calculated": [
 {
 "name": "A1",
 "label": "{{Q1}}º",
 "function": "{{T1}}",
 "group": 1
 },
 {
 "name": "A2",
 "label": "{{Q2}}º",
 "function": "{{T2}}",
 "group": 1
 },
 {
 "name": "A3",
 "label": "{{Q3}}º",
 "function": "{{T3}}",
 "group": 1
 },
 {
 "name": "T1",
 "function": "Lemonlib.numToOrdinal({{Q1}}, 'pt')",
 "temp": true
 },
 {
 "name": "T2",
 "function": "Lemonlib.numToOrdinal({{Q2}}, 'pt')",
 "temp": true
 },
 {
 "name": "T3",
 "function": "Lemonlib.numToOrdinal({{Q3}}, 'pt')",
 "temp": true
 }
 ],
 "uniques": true
 },
 "algorithm": {
 "name": "linkOperationResult",
 "params": {
 "invert": true
 },
 "template": "Match list"
 }
 }</v>
      </c>
      <c r="D78" s="217" t="str">
        <f t="shared" si="2"/>
        <v>#REF!</v>
      </c>
    </row>
    <row r="79" ht="15.75" customHeight="1">
      <c r="A79" s="215" t="str">
        <f>Seeds!AB69</f>
        <v>M3-NyO-5a-E-1</v>
      </c>
      <c r="B79" s="216" t="str">
        <f t="shared" si="14"/>
        <v>#REF!</v>
      </c>
      <c r="C79" s="216" t="str">
        <f>Seeds!AA69</f>
        <v>{
    "id": "M3-NyO-5a-E-1",
    "stimulus": "&lt;p&gt;Escreva como se lê o seguinte número ordinal.&lt;/p&gt;",
    "template": "&lt;p&gt;{{Q1}}º lê-se {{response}}.&lt;/p&gt;",
    "hint": "&lt;p&gt;Os números ordinais são escritos desta forma: primeiro (1º), segundo (2º), terceiro (3º)...&lt;/p&gt;",
    "feedback": "&lt;p&gt;Os números ordinais são escritos desta forma: primeiro (1º), segundo (2º), terceiro (3º)...&lt;/p&gt;",
    "seed": {
        "parameters": [
            {
                "name": "Q1",
                "label": null,
                "min": 1,
                "max": 30,
                "step": 1
            }
        ],
        "calculated": [
            {
                "name": "A1",
                "label": "{{function}}",
                "function": "Lemonlib.numToOrdinal({{Q1}}, 'pt')"
            }
        ],
        "uniques": true
    },
    "algorithm": {
        "name": "calculateOperation",
        "template": "Cloze with text"
    }
}</v>
      </c>
      <c r="D79" s="217" t="str">
        <f t="shared" si="2"/>
        <v>#REF!</v>
      </c>
    </row>
    <row r="80" ht="15.75" customHeight="1">
      <c r="A80" s="215" t="str">
        <f>Seeds!AB70</f>
        <v>M3-NyO-5a-A-1</v>
      </c>
      <c r="B80" s="216" t="str">
        <f t="shared" si="14"/>
        <v>#REF!</v>
      </c>
      <c r="C80" s="216" t="str">
        <f>Seeds!AA70</f>
        <v>{
    "id": "M3-NyO-5a-A-1",
    "stimulus": "&lt;p&gt;Entre seus amigos, Augusto foi o {{Q1}}º a terminar de ler um livro que todos estavam lendo. Escreva esse número por extenso.&lt;/p&gt;",
    "template": "&lt;p&gt;Augusto foi o {{response}} a terminar o livro.&lt;/p&gt;",
    "hint": "&lt;p&gt;Os números ordinais são escritos desta forma: primeiro (1º), segundo (2º), terceiro (3º)...&lt;/p&gt;",
    "feedback": "&lt;p&gt;Os números ordinais são escritos desta forma: primeiro (1º), segundo (2º), terceiro (3º)..., {{T1}} ({{Q1}}º), {{T2}} ({{T4}}º), {{T3}} ({{T5}}º)...&lt;/p&gt;",
    "seed": {
        "parameters": [
            {
                "name": "Q1",
                "label": null,
                "min": 1,
                "max": 25,
                "step": 1
            }
        ],
        "calculated": [
            {
                "name": "A1",
                "label": "{{function}}",
                "function": "Lemonlib.numToOrdinal({{Q1}}, 'pt')",
                "group": 1
            },
            {
                "name": "T1",
                "function": "Lemonlib.numToOrdinal({{Q1}}, 'pt')",
                "temp": true
            },
            {
                "name": "T4",
                "function": "{{Q1}}+1",
                "temp": true
            },
            {
                "name": "T5",
                "function": "{{Q1}}+2",
                "temp": true
            },
            {
                "name": "T2",
                "function": "Lemonlib.numToOrdinal({{T4}}, 'pt')",
                "temp": true
            },
            {
                "name": "T3",
                "function": "Lemonlib.numToOrdinal({{T5}}, 'pt')",
                "temp": true
            }
        ],
        "uniques": true
    },
    "algorithm": {
        "name": "calculateOperation",
        "template": "Cloze with text"
    }
}</v>
      </c>
      <c r="D80" s="217" t="str">
        <f t="shared" si="2"/>
        <v>#REF!</v>
      </c>
    </row>
    <row r="81" ht="15.75" customHeight="1">
      <c r="A81" s="215" t="str">
        <f>Seeds!AB71</f>
        <v>M3-NyO-5a-A-2</v>
      </c>
      <c r="B81" s="216" t="str">
        <f t="shared" si="14"/>
        <v>#REF!</v>
      </c>
      <c r="C81" s="216" t="str">
        <f>Seeds!AA71</f>
        <v>{
    "id": "M3-NyO-5a-A-2",
    "stimulus": "&lt;p&gt;Em uma maratona, Joaquim foi o {{Q1}}º atleta a cruzar a linha de chegada. Escreva como se lê este número.&lt;/p&gt;",
    "template": "&lt;p&gt;Joaquim chegou em {{response}}.&lt;/p&gt;",
    "hint": "&lt;p&gt;Os números ordinais são escritos desta forma: primeiro (1º), segundo (2º), terceiro (3º)...&lt;/p&gt;",
    "feedback": "&lt;p&gt;Os números ordinais são escritos desta forma: primeiro (1º), segundo (2º), terceiro (3º)..., {{T2}} ({{T3}}º), {{T1}} ({{Q1}}º), {{T4}} ({{T5}}º)...&lt;/p&gt;",
    "seed": {
        "parameters": [
            {
                "name": "Q1",
                "label": null,
                "min": 2,
                "max": 29,
                "step": 1
            }
        ],
        "calculated": [
            {
                "name": "T1",
                "function": "Lemonlib.numToOrdinal({{Q1}}, 'pt')",
                "temp": true
            },
            {
                "name": "T3",
                "function": "{{Q1}}-1",
                "temp": true
            },
            {
                "name": "T5",
                "function": "{{Q1}}+1",
                "temp": true
            },
            {
                "name": "T2",
                "function": "Lemonlib.numToOrdinal({{T3}}, 'pt')",
                "temp": true
            },
            {
                "name": "T4",
                "function": "Lemonlib.numToOrdinal({{T5}}, 'pt')",
                "temp": true
            },
            {
                "name": "A1",
                "label": "{{function}}",
                "function": "Lemonlib.numToOrdinal({{Q1}}, 'pt')"
            }
        ],
        "uniques": true
    },
    "algorithm": {
        "name": "calculateOperation",
        "template": "Cloze with text"
    }
}</v>
      </c>
      <c r="D81" s="217" t="str">
        <f t="shared" si="2"/>
        <v>#REF!</v>
      </c>
    </row>
    <row r="82" ht="15.75" customHeight="1">
      <c r="A82" s="215" t="str">
        <f>Seeds!AB72</f>
        <v>M3-NyO-5a-A-3</v>
      </c>
      <c r="B82" s="216" t="str">
        <f t="shared" si="14"/>
        <v>#REF!</v>
      </c>
      <c r="C82" s="216" t="str">
        <f>Seeds!AA72</f>
        <v>{
    "id": "M3-NyO-5a-A-3",
    "stimulus": "&lt;p&gt;Gisele e seus colegas fizeram uma fila seguindo a ordem da data de aniversário entre eles. Se Gisele ficou em {{Q1}}º, em qual lugar ficou o colega seguinte? Escreva a resposta por extenso.&lt;/p&gt;",
    "template": "&lt;p&gt;Na fila, o colega seguinte ficou em {{response}}.&lt;/p&gt;",
    "hint": "&lt;p&gt;Os números ordinais são escritos desta forma: primeiro (1º), segundo (2º), terceiro (3º)...&lt;/p&gt;",
    "feedback": "&lt;p&gt;Os números ordinais são escritos desta forma: primeiro (1º), segundo (2º), terceiro (3º)..., {{T2}} ({{Q1}}º), {{T3}} ({{T1}}º), {{T4}} ({{T5}}º)...&lt;/p&gt;",
    "seed": {
        "parameters": [
            {
                "name": "Q1",
                "label": null,
                "min": 5,
                "max": 20,
                "step": 1
            }
        ],
        "calculated": [
            {
                "name": "T1",
                "function": "{{Q1}}+1",
                "temp": true
            },
            {
                "name": "T5",
                "function": "{{Q1}}+2",
                "temp": true
            },
            {
                "name": "T2",
                "function": "Lemonlib.numToOrdinal({{Q1}}, 'pt')",
                "temp": true
            },
            {
                "name": "T3",
                "function": "Lemonlib.numToOrdinal({{T1}}, 'pt')",
                "temp": true
            },
            {
                "name": "T4",
                "function": "Lemonlib.numToOrdinal({{T5}}, 'pt')",
                "temp": true
            },
            {
                "name": "A1",
                "label": "{{function}}",
                "function": "Lemonlib.numToOrdinal({{T1}}, 'pt')"
            }
        ],
        "uniques": true
    },
    "algorithm": {
        "name": "calculateOperation",
        "template": "Cloze with text"
    }
}</v>
      </c>
      <c r="D82" s="217" t="str">
        <f t="shared" si="2"/>
        <v>#REF!</v>
      </c>
    </row>
    <row r="83" ht="15.75" customHeight="1">
      <c r="A83" s="215" t="str">
        <f>Seeds!AB73</f>
        <v>M3-NyO-5a-A-4</v>
      </c>
      <c r="B83" s="216" t="str">
        <f t="shared" si="14"/>
        <v>#REF!</v>
      </c>
      <c r="C83" s="216" t="str">
        <f>Seeds!AA73</f>
        <v>{
    "id": "M3-NyO-5a-A-4",
    "stimulus": "&lt;p&gt;Clara está procurando moradia e visitou um apartamento no {{Q1}}º andar de um prédio. Escreva como se lê este número.&lt;/p&gt;",
    "template": "&lt;p&gt;O apartamento fica no {{response}} andar.&lt;/p&gt;",
    "hint": "&lt;p&gt;Os números ordinais são escritos desta forma: primeiro (1º), segundo (2º), terceiro (3º)...&lt;/p&gt;",
    "feedback": "&lt;p&gt;Os números ordinais são escritos desta forma: primeiro (1º), segundo (2º), terceiro (3º)..., {{T2}} ({{T3}}º), {{T1}} ({{Q1}}º), {{T4}} ({{T5}}º)...&lt;/p&gt;",
    "seed": {
        "parameters": [
            {
                "name": "Q1",
                "label": null,
                "min": 10,
                "max": 20,
                "step": 1
            }
        ],
        "calculated": [
            {
                "name": "T1",
                "function": "Lemonlib.numToOrdinal({{Q1}}, 'pt')",
                "temp": true
            },
            {
                "name": "T3",
                "function": "{{Q1}}-1",
                "temp": true
            },
            {
                "name": "T5",
                "function": "{{Q1}}+1",
                "temp": true
            },
            {
                "name": "T2",
                "function": "Lemonlib.numToOrdinal({{T3}}, 'pt')",
                "temp": true
            },
            {
                "name": "T4",
                "function": "Lemonlib.numToOrdinal({{T5}}, 'pt')",
                "temp": true
            },
            {
                "name": "A1",
                "label": "{{function}}",
                "function": "Lemonlib.numToOrdinal({{Q1}}, 'pt')"
            }
        ],
        "uniques": true
    },
    "algorithm": {
        "name": "calculateOperation",
        "template": "Cloze with text"
    }
}</v>
      </c>
      <c r="D83" s="217" t="str">
        <f t="shared" si="2"/>
        <v>#REF!</v>
      </c>
    </row>
    <row r="84" ht="15.75" customHeight="1">
      <c r="A84" s="215" t="str">
        <f>Seeds!AB74</f>
        <v>M3-NyO-5a-A-5</v>
      </c>
      <c r="B84" s="216" t="str">
        <f t="shared" si="14"/>
        <v>#REF!</v>
      </c>
      <c r="C84" s="216" t="str">
        <f>Seeds!AA74</f>
        <v>{
    "id": "M3-NyO-5a-A-5",
    "stimulus": "&lt;p&gt;Um chef de cozinha está preparando o {{Q1}}º suflê do dia. Escreva como se lê esse número.&lt;/p&gt;",
    "template": "&lt;p&gt;Ele está preparando o {{response}} suflê.&lt;/p&gt;",
    "hint": "&lt;p&gt;Os números ordinais são escritos desta forma: primeiro (1º), segundo (2º), terceiro (3º)...&lt;/p&gt;",
    "feedback": "&lt;p&gt;Os números ordinais são escritos desta forma: primeiro (1º), segundo (2º), terceiro (3º)..., {{T2}} ({{T3}}º), {{T1}} ({{Q1}}º), {{T4}} ({{T5}}º)...&lt;/p&gt;",
    "seed": {
        "parameters": [
            {
                "name": "Q1",
                "label": null,
                "min": 10,
                "max": 30,
                "step": 1
            }
        ],
        "calculated": [
            {
                "name": "T1",
                "function": "Lemonlib.numToOrdinal({{Q1}}, 'pt')",
                "temp": true
            },
            {
                "name": "T3",
                "function": "{{Q1}}-1",
                "temp": true
            },
            {
                "name": "T5",
                "function": "{{Q1}}+1",
                "temp": true
            },
            {
                "name": "T2",
                "function": "Lemonlib.numToOrdinal({{T3}}, 'pt')",
                "temp": true
            },
            {
                "name": "T4",
                "function": "Lemonlib.numToOrdinal({{T5}}, 'pt')",
                "temp": true
            },
            {
                "name": "A1",
                "label": "{{function}}",
                "function": "Lemonlib.numToOrdinal({{Q1}}, 'pt')"
            }
        ],
        "uniques": true
    },
    "algorithm": {
        "name": "calculateOperation",
        "template": "Cloze with text"
    }
}</v>
      </c>
      <c r="D84" s="217" t="str">
        <f t="shared" si="2"/>
        <v>#REF!</v>
      </c>
    </row>
    <row r="85" ht="15.75" customHeight="1">
      <c r="A85" s="215" t="str">
        <f t="shared" ref="A85:C85" si="15">#REF!</f>
        <v>#REF!</v>
      </c>
      <c r="B85" s="216" t="str">
        <f t="shared" si="15"/>
        <v>#REF!</v>
      </c>
      <c r="C85" s="216" t="str">
        <f t="shared" si="15"/>
        <v>#REF!</v>
      </c>
      <c r="D85" s="217" t="str">
        <f t="shared" si="2"/>
        <v>#REF!</v>
      </c>
    </row>
    <row r="86" ht="15.75" customHeight="1">
      <c r="A86" s="215" t="str">
        <f t="shared" ref="A86:C86" si="16">#REF!</f>
        <v>#REF!</v>
      </c>
      <c r="B86" s="216" t="str">
        <f t="shared" si="16"/>
        <v>#REF!</v>
      </c>
      <c r="C86" s="216" t="str">
        <f t="shared" si="16"/>
        <v>#REF!</v>
      </c>
      <c r="D86" s="217" t="str">
        <f t="shared" si="2"/>
        <v>#REF!</v>
      </c>
    </row>
    <row r="87" ht="15.75" customHeight="1">
      <c r="A87" s="215" t="str">
        <f t="shared" ref="A87:C87" si="17">#REF!</f>
        <v>#REF!</v>
      </c>
      <c r="B87" s="216" t="str">
        <f t="shared" si="17"/>
        <v>#REF!</v>
      </c>
      <c r="C87" s="216" t="str">
        <f t="shared" si="17"/>
        <v>#REF!</v>
      </c>
      <c r="D87" s="217" t="str">
        <f t="shared" si="2"/>
        <v>#REF!</v>
      </c>
    </row>
    <row r="88" ht="15.75" customHeight="1">
      <c r="A88" s="215" t="str">
        <f t="shared" ref="A88:C88" si="18">#REF!</f>
        <v>#REF!</v>
      </c>
      <c r="B88" s="216" t="str">
        <f t="shared" si="18"/>
        <v>#REF!</v>
      </c>
      <c r="C88" s="216" t="str">
        <f t="shared" si="18"/>
        <v>#REF!</v>
      </c>
      <c r="D88" s="217" t="str">
        <f t="shared" si="2"/>
        <v>#REF!</v>
      </c>
    </row>
    <row r="89" ht="15.75" customHeight="1">
      <c r="A89" s="215" t="str">
        <f t="shared" ref="A89:C89" si="19">#REF!</f>
        <v>#REF!</v>
      </c>
      <c r="B89" s="216" t="str">
        <f t="shared" si="19"/>
        <v>#REF!</v>
      </c>
      <c r="C89" s="216" t="str">
        <f t="shared" si="19"/>
        <v>#REF!</v>
      </c>
      <c r="D89" s="217" t="str">
        <f t="shared" si="2"/>
        <v>#REF!</v>
      </c>
    </row>
    <row r="90" ht="15.75" customHeight="1">
      <c r="A90" s="215" t="str">
        <f t="shared" ref="A90:C90" si="20">#REF!</f>
        <v>#REF!</v>
      </c>
      <c r="B90" s="216" t="str">
        <f t="shared" si="20"/>
        <v>#REF!</v>
      </c>
      <c r="C90" s="216" t="str">
        <f t="shared" si="20"/>
        <v>#REF!</v>
      </c>
      <c r="D90" s="217" t="str">
        <f t="shared" si="2"/>
        <v>#REF!</v>
      </c>
    </row>
    <row r="91" ht="15.75" customHeight="1">
      <c r="A91" s="215" t="str">
        <f t="shared" ref="A91:C91" si="21">#REF!</f>
        <v>#REF!</v>
      </c>
      <c r="B91" s="216" t="str">
        <f t="shared" si="21"/>
        <v>#REF!</v>
      </c>
      <c r="C91" s="216" t="str">
        <f t="shared" si="21"/>
        <v>#REF!</v>
      </c>
      <c r="D91" s="217" t="str">
        <f t="shared" si="2"/>
        <v>#REF!</v>
      </c>
    </row>
    <row r="92" ht="15.75" customHeight="1">
      <c r="A92" s="215" t="str">
        <f>Seeds!AB75</f>
        <v>M3-NyO-6a-I-1</v>
      </c>
      <c r="B92" s="216" t="str">
        <f t="shared" ref="B92:B115" si="22">#REF!</f>
        <v>#REF!</v>
      </c>
      <c r="C92" s="216" t="str">
        <f>Seeds!AA75</f>
        <v>{"id":"M3-NyO-6a-I-1","stimulus":"&lt;p&gt;Arraste cada número em algarismos indo-arábicos para a sua forma equivalente em algarismos romanos.&lt;/p&gt;","hint":"&lt;p&gt;Em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2000,"step":1},{"name":"Q2","label":null,"min":1,"max":2000,"step":1},{"name":"Q3","label":null,"min":1,"max":2000,"step":1}],"calculated":[{"name":"A1","label":"{{Q1}}","function":"Lemonlib.numToRoman({{Q1}})"},{"name":"A2","label":"{{Q2}}","function":"Lemonlib.numToRoman({{Q2}})"},{"name":"A3","label":"{{Q3}}","function":"Lemonlib.numToRoman({{Q3}})"}],"isNumToWords":true,"uniques":true},"algorithm":{"name":"linkOperationResult","params":{"invert":false},"template":"Match list"}}</v>
      </c>
      <c r="D92" s="217" t="str">
        <f t="shared" si="2"/>
        <v>#REF!</v>
      </c>
    </row>
    <row r="93" ht="15.75" customHeight="1">
      <c r="A93" s="215" t="str">
        <f>Seeds!AB76</f>
        <v>M3-NyO-6a-E-1</v>
      </c>
      <c r="B93" s="216" t="str">
        <f t="shared" si="22"/>
        <v>#REF!</v>
      </c>
      <c r="C93" s="216" t="str">
        <f>Seeds!AA76</f>
        <v>{"id":"M3-NyO-6a-E-1","stimulus":"&lt;p&gt;Escreva usando algarismos indo-arábicos o seguinte número romano.&lt;/p&gt;","template":"&lt;p&gt;{{T1}}: {{response}}&lt;/p&gt;","hint":"&lt;p&gt;Em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1000,"step":1}],"calculated":[{"name":"A1","label":"{{function}}","function":"{{Q1}}"},{"name":"T1","label":"","function":"Lemonlib.numToRoman({{Q1}})","temp":true}],"uniques":true},"algorithm":{"name":"calculateOperation","params":{"method":"equivLiteral","keyboard":"NUMERICAL"}}}</v>
      </c>
      <c r="D93" s="217" t="str">
        <f t="shared" si="2"/>
        <v>#REF!</v>
      </c>
    </row>
    <row r="94" ht="15.75" customHeight="1">
      <c r="A94" s="215" t="str">
        <f>Seeds!AB77</f>
        <v>M3-NyO-6a-A-1</v>
      </c>
      <c r="B94" s="216" t="str">
        <f t="shared" si="22"/>
        <v>#REF!</v>
      </c>
      <c r="C94" s="216" t="str">
        <f>Seeds!AA77</f>
        <v>{"id":"M3-NyO-6a-A-1","stimulus":"&lt;p&gt;De acordo com a placa comemorativa na entrada de um teatro, ele foi inaugurado em {{T1}}. Em que ano ocorreu a inauguração?&lt;/p&gt;","template":"&lt;p&gt;O teatro foi inaugurado em {{response}}.&lt;/p&gt;","hint":"&lt;p&gt;Em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1900,"max":2000,"step":1}],"calculated":[{"name":"A1","label":"{{function}}","function":"{{Q1}}"},{"name":"T1","label":"","function":"Lemonlib.numToRoman({{Q1}})","temp":true}],"uniques":true},"algorithm":{"name":"calculateOperation","params":{"method":"equivLiteral","keyboard":"NUMERICAL"}}}</v>
      </c>
      <c r="D94" s="217" t="str">
        <f t="shared" si="2"/>
        <v>#REF!</v>
      </c>
    </row>
    <row r="95" ht="15.75" customHeight="1">
      <c r="A95" s="215" t="str">
        <f>Seeds!AB78</f>
        <v>M3-NyO-6a-A-2</v>
      </c>
      <c r="B95" s="216" t="str">
        <f t="shared" si="22"/>
        <v>#REF!</v>
      </c>
      <c r="C95" s="216" t="str">
        <f>Seeds!AA78</f>
        <v>{"id":"M3-NyO-6a-A-2","stimulus":"&lt;p&gt;&lt;i&gt;{{Q2}}&lt;/i&gt; é o volume {{T1}} de uma coleção de livros de contos de fadas. Escreva este número romano usando algarismos indo-arábicos.&lt;/p&gt;","template":"&lt;p&gt;É o volume {{response}}.&lt;/p&gt;","hint":"&lt;p&gt;Em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center;\"&gt;1000&lt;/td&gt;&lt;/tr&gt;&lt;/tbody&gt;&lt;/table&gt;","seed":{"parameters":[{"name":"Q1","label":null,"min":1,"max":100,"step":1},{"name":"Q2","list":["Chapeuzinho vermelho","Cinderela","Rapunzel","A Pequena Sereia"]}],"calculated":[{"name":"A1","label":"{{function}}","function":"{{Q1}}"},{"name":"T1","label":"","function":"Lemonlib.numToRoman({{Q1}})","temp":true}],"uniques":true},"algorithm":{"name":"calculateOperation","params":{"method":"equivLiteral","keyboard":"NUMERICAL"}}}</v>
      </c>
      <c r="D95" s="217" t="str">
        <f t="shared" si="2"/>
        <v>#REF!</v>
      </c>
    </row>
    <row r="96" ht="15.75" customHeight="1">
      <c r="A96" s="215" t="str">
        <f>Seeds!AB79</f>
        <v>M3-NyO-6a-A-3</v>
      </c>
      <c r="B96" s="216" t="str">
        <f t="shared" si="22"/>
        <v>#REF!</v>
      </c>
      <c r="C96" s="216" t="str">
        <f>Seeds!AA79</f>
        <v>{"id":"M3-NyO-6a-A-3","stimulus":"&lt;p&gt;Na peça de teatro da escola, Maria Paula aparece pela primeira vez na cena {{T1}}. Escreva este número romano usando algarismos indo-arábicos.&lt;/p&gt;","template":"&lt;p&gt;Ela aparece na cena de número {{response}}.&lt;/p&gt;","hint":"&lt;p&gt;Em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4,"max":20,"step":1}],"calculated":[{"name":"A1","label":"{{function}}","function":"{{Q1}}"},{"name":"T1","label":"","function":"Lemonlib.numToRoman({{Q1}})","temp":true}],"uniques":true},"algorithm":{"name":"calculateOperation","params":{"method":"equivLiteral","keyboard":"NUMERICAL"}}}</v>
      </c>
      <c r="D96" s="217" t="str">
        <f t="shared" si="2"/>
        <v>#REF!</v>
      </c>
    </row>
    <row r="97" ht="15.75" customHeight="1">
      <c r="A97" s="215" t="str">
        <f>Seeds!AB80</f>
        <v>M3-NyO-6a-A-4</v>
      </c>
      <c r="B97" s="216" t="str">
        <f t="shared" si="22"/>
        <v>#REF!</v>
      </c>
      <c r="C97" s="216" t="str">
        <f>Seeds!AA80</f>
        <v>{"id":"M3-NyO-6a-A-4","stimulus":"&lt;p&gt;A escola mais antiga de uma cidade foi fundada em {{T1}}. Escreva este número romano usando algarismos indo-arábicos.&lt;/p&gt;","template":"&lt;p&gt;A escola foi fundada em {{response}}.&lt;/p&gt;","hint":"&lt;p&gt;Em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1850,"max":1950,"step":1}],"calculated":[{"name":"A1","label":"{{function}}","function":"{{Q1}}"},{"name":"T1","label":"","function":"Lemonlib.numToRoman({{Q1}})","temp":true}],"uniques":true},"algorithm":{"name":"calculateOperation","params":{"method":"equivLiteral","keyboard":"NUMERICAL"}}}</v>
      </c>
      <c r="D97" s="217" t="str">
        <f t="shared" si="2"/>
        <v>#REF!</v>
      </c>
    </row>
    <row r="98" ht="15.75" customHeight="1">
      <c r="A98" s="215" t="str">
        <f>Seeds!AB81</f>
        <v>M3-NyO-6a-A-5</v>
      </c>
      <c r="B98" s="216" t="str">
        <f t="shared" si="22"/>
        <v>#REF!</v>
      </c>
      <c r="C98" s="216" t="str">
        <f>Seeds!AA81</f>
        <v>{"id":"M3-NyO-6a-A-5","stimulus":"&lt;p&gt;Daniela comprou uma rifa com o número {{T1}}. Escreva este número romano usando algarismos indo-arábicos.&lt;/p&gt;","template":"&lt;p&gt;O número da rifa é o {{response}}.&lt;/p&gt;","hint":"&lt;p&gt;Em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1900,"max":2000,"step":1}],"calculated":[{"name":"A1","label":"{{function}}","function":"{{Q1}}"},{"name":"T1","label":"","function":"Lemonlib.numToRoman({{Q1}})","temp":true}],"uniques":true},"algorithm":{"name":"calculateOperation","params":{"method":"equivLiteral","keyboard":"NUMERICAL"}}}</v>
      </c>
      <c r="D98" s="217" t="str">
        <f t="shared" si="2"/>
        <v>#REF!</v>
      </c>
    </row>
    <row r="99" ht="15.75" customHeight="1">
      <c r="A99" s="215" t="str">
        <f>Seeds!AB82</f>
        <v>M3-NyO-6b-I-1</v>
      </c>
      <c r="B99" s="216" t="str">
        <f t="shared" si="22"/>
        <v>#REF!</v>
      </c>
      <c r="C99" s="216" t="str">
        <f>Seeds!AA82</f>
        <v>{"id":"M3-NyO-6b-I-1","stimulus":"&lt;p&gt;Arraste os seguintes números romanos para a sua forma equivalente em algarismos indo-arábicos.&lt;/p&gt;","hint":"&lt;p&gt;Em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center;\"&gt;&lt;span class=\"no-break\"&gt;1 000&lt;/span&gt;&lt;/td&gt;&lt;/tr&gt;&lt;/tbody&gt;&lt;/table&gt;","seed":{"parameters":[{"name":"Q1","label":null,"min":1,"max":1000,"step":1},{"name":"Q2","label":null,"min":1,"max":1000,"step":1},{"name":"Q3","label":null,"min":1,"max":1000,"step":1}],"calculated":[{"name":"A1","label":"{{Q1}}","function":"Lemonlib.numToRoman({{Q1}})"},{"name":"A2","label":"{{Q2}}","function":"Lemonlib.numToRoman({{Q2}})"},{"name":"A3","label":"{{Q3}}","function":"Lemonlib.numToRoman({{Q3}})"}],"isNumToWords":true,"uniques":true},"algorithm":{"name":"linkOperationResult","params":{"invert":true},"template":"Match list"}}</v>
      </c>
      <c r="D99" s="217" t="str">
        <f t="shared" si="2"/>
        <v>#REF!</v>
      </c>
    </row>
    <row r="100" ht="15.75" customHeight="1">
      <c r="A100" s="215" t="str">
        <f>Seeds!AB83</f>
        <v>M3-NyO-6b-E-1</v>
      </c>
      <c r="B100" s="216" t="str">
        <f t="shared" si="22"/>
        <v>#REF!</v>
      </c>
      <c r="C100" s="216" t="str">
        <f>Seeds!AA83</f>
        <v>{"id":"M3-NyO-6b-E-1","stimulus":"&lt;p&gt;Escreva o número a seguir usando algarismos romanos.&lt;/p&gt;","template":"&lt;p&gt;{{Q1}}: {{response}}&lt;/p&gt;","hint":"&lt;p&gt;Em algarismos romanos, se uma letra estiver à direita de outra de igual ou maior valor, ela será somada, enquanto se estiver à esquerda de outra de maior valor, será subtraída.&lt;/p&gt;","feedback":"&lt;table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center;\"&gt;&lt;span class=\"no-break\"&gt;1 000&lt;/span&gt;&lt;/td&gt;&lt;/tr&gt;&lt;/tbody&gt;&lt;/table&gt;","seed":{"parameters":[{"name":"Q1","label":null,"min":1,"max":1000,"step":1}],"calculated":[{"name":"A1","label":"{{function}}","function":"Lemonlib.numToRoman({{Q1}})"}],"uniques":true},"algorithm":{"name":"calculateOperation","template":"Cloze with text"}}</v>
      </c>
      <c r="D100" s="217" t="str">
        <f t="shared" si="2"/>
        <v>#REF!</v>
      </c>
    </row>
    <row r="101" ht="15.75" customHeight="1">
      <c r="A101" s="215" t="str">
        <f>Seeds!AB84</f>
        <v>M3-NyO-6b-A-1</v>
      </c>
      <c r="B101" s="216" t="str">
        <f t="shared" si="22"/>
        <v>#REF!</v>
      </c>
      <c r="C101" s="216" t="str">
        <f>Seeds!AA84</f>
        <v>{"id":"M3-NyO-6b-A-1","stimulus":"&lt;p&gt;Em uma corrida de kart, Roberto ficou na posição {{Q1}}. Escreva este número usando algarismos romanos.&lt;/p&gt;","template":"&lt;p&gt;Roberto ficou na posição {{response}}.&lt;/p&gt;","hint":"&lt;p&gt;Em algarismos romanos, se uma letra estiver à direita de outra de igual ou maior valor, ela será somada, enquanto se estiver à esquerda de outra de maior valor, será subtraída.&lt;/p&gt;","feedback":"&lt;p&gt;&lt;table style=\"width: 100%;\"&gt;&lt;tbody&gt;&lt;tr style=\"background-color: #C77CB7;color:#ffffff;\"&gt;&lt;td style=\"width: 14.2145%; text-align: center; background-color: #C77CB7;\"&gt;&lt;strong&gt;I&lt;/strong&gt;&lt;/td&gt;&lt;td style=\"width: 14.2857%; text-align: center; background-color: #C77CB7;\"&gt;&lt;strong&gt;V&lt;/strong&gt;&lt;/td&gt;&lt;td style=\"width: 14.2145%; text-align: center; background-color: #C77CB7;\"&gt;&lt;strong&gt;X&lt;/strong&gt;&lt;/td&gt;&lt;td style=\"width: 14.3391%; text-align: center; background-color: #C77CB7;\"&gt;&lt;strong&gt;L&lt;/strong&gt;&lt;/td&gt;&lt;td style=\"width: 14.2145%; text-align: center; background-color: #C77CB7;\"&gt;&lt;strong&gt;C&lt;/strong&gt;&lt;/td&gt;&lt;td style=\"width: 14.2145%; text-align: center; background-color: #C77CB7;\"&gt;&lt;strong&gt;D&lt;/strong&gt;&lt;/td&gt;&lt;td style=\"width: 14.4282%; text-align: center; background-color: #C77CB7;\"&gt;&lt;strong&gt;M&lt;/strong&gt;&lt;/td&gt;&lt;/tr&gt;&lt;tr&gt;&lt;td style=\"width: 14.2145%;text-align: center;\"&gt;1&lt;/td&gt;&lt;td style=\"width: 14.2857%;text-align: center;\"&gt;5&lt;/td&gt;&lt;td style=\"width: 14.2145%;text-align: center;\"&gt;10&lt;/td&gt;&lt;td style=\"width: 14.3391%; text-align: center;\"&gt;50&lt;/td&gt;&lt;td style=\"width: 14.2145%;text-align: center;\"&gt;100&lt;/td&gt;&lt;td style=\"width: 14.2145%;text-align: center;\"&gt;500&lt;/td&gt;&lt;td style=\"width: 14.4282%;text-align: center;\"&gt;&lt;span class=\"no-break\"&gt;1 000&lt;/span&gt;&lt;/td&gt;&lt;/tr&gt;&lt;/tbody&gt;&lt;/table&gt;&lt;/p&gt;","seed":{"parameters":[{"name":"Q1","label":null,"min":1,"max":30,"step":1}],"calculated":[{"name":"A1","label":"{{function}}","function":"Lemonlib.numToRoman({{Q1}})"}],"uniques":true},"algorithm":{"name":"calculateOperation","template":"Cloze with text"}}</v>
      </c>
      <c r="D101" s="217" t="str">
        <f t="shared" si="2"/>
        <v>#REF!</v>
      </c>
    </row>
    <row r="102" ht="15.75" customHeight="1">
      <c r="A102" s="215" t="str">
        <f>Seeds!AB85</f>
        <v>M3-NyO-6b-A-2</v>
      </c>
      <c r="B102" s="216" t="str">
        <f t="shared" si="22"/>
        <v>#REF!</v>
      </c>
      <c r="C102" s="216" t="str">
        <f>Seeds!AA85</f>
        <v>{"id":"M3-NyO-6b-A-2","stimulus":"&lt;p&gt;Gabriel encontrou as informações de que precisava no volume {{Q1}} de uma enciclopédia que ele tem. Escreva este número usando algarismos romanos.&lt;/p&gt;","template":"&lt;p&gt;A informação estava no volume {{response}}.&lt;/p&gt;","hint":"&lt;p&gt;Em algarismos romanos, se uma letra estiver à direita de outra de igual ou maior valor, ela será somada, enquanto se estiver à esquerda de outra de maior valor, será subtraída.&lt;/p&gt;","feedback":"&lt;p&gt;&lt;table style=\"width: 100%;\"&gt;&lt;tbody&gt;&lt;tr style=\"background-color: #C77CB7;color:#ffffff;\"&gt;&lt;td style=\"width: 14.2145%; text-align: center; background-color: #C77CB7;\"&gt;&lt;strong&gt;I&lt;/strong&gt;&lt;/td&gt;&lt;td style=\"width: 14.2857%; text-align: center; background-color: #C77CB7;\"&gt;&lt;strong&gt;V&lt;/strong&gt;&lt;/td&gt;&lt;td style=\"width: 14.2145%; text-align: center; background-color: #C77CB7;\"&gt;&lt;strong&gt;X&lt;/strong&gt;&lt;/td&gt;&lt;td style=\"width: 14.3391%; text-align: center; background-color: #C77CB7;\"&gt;&lt;strong&gt;L&lt;/strong&gt;&lt;/td&gt;&lt;td style=\"width: 14.2145%; text-align: center; background-color: #C77CB7;\"&gt;&lt;strong&gt;C&lt;/strong&gt;&lt;/td&gt;&lt;td style=\"width: 14.2145%; text-align: center; background-color: #C77CB7;\"&gt;&lt;strong&gt;D&lt;/strong&gt;&lt;/td&gt;&lt;td style=\"width: 14.4282%; text-align: center; background-color: #C77CB7;\"&gt;&lt;strong&gt;M&lt;/strong&gt;&lt;/td&gt;&lt;/tr&gt;&lt;tr&gt;&lt;td style=\"width: 14.2145%;text-align: center;\"&gt;1&lt;/td&gt;&lt;td style=\"width: 14.2857%;text-align: center;\"&gt;5&lt;/td&gt;&lt;td style=\"width: 14.2145%;text-align: center;\"&gt;10&lt;/td&gt;&lt;td style=\"width: 14.3391%; text-align: center;\"&gt;50&lt;/td&gt;&lt;td style=\"width: 14.2145%;text-align: center;\"&gt;100&lt;/td&gt;&lt;td style=\"width: 14.2145%;text-align: center;\"&gt;500&lt;/td&gt;&lt;td style=\"width: 14.4282%;text-align: center;\"&gt;&lt;span class=\"no-break\"&gt;1 000&lt;/span&gt;&lt;/td&gt;&lt;/tr&gt;&lt;/tbody&gt;&lt;/table&gt;&lt;/p&gt;","seed":{"parameters":[{"name":"Q1","label":null,"min":2,"max":100,"step":1}],"calculated":[{"name":"A1","label":"{{function}}","function":"Lemonlib.numToRoman({{Q1}})"}],"uniques":true},"algorithm":{"name":"calculateOperation","template":"Cloze with text"}}</v>
      </c>
      <c r="D102" s="217" t="str">
        <f t="shared" si="2"/>
        <v>#REF!</v>
      </c>
    </row>
    <row r="103" ht="15.75" customHeight="1">
      <c r="A103" s="215" t="str">
        <f>Seeds!AB86</f>
        <v>M3-NyO-6b-A-3</v>
      </c>
      <c r="B103" s="216" t="str">
        <f t="shared" si="22"/>
        <v>#REF!</v>
      </c>
      <c r="C103" s="216" t="str">
        <f>Seeds!AA86</f>
        <v>{"id":"M3-NyO-6b-A-3","stimulus":"&lt;p&gt;Um museu foi fundado em {{Q1}}. Escreva este número usando algarismos romanos.&lt;/p&gt;","template":"&lt;p&gt;O museu foi fundado em {{response}}.&lt;/p&gt;","hint":"&lt;p&gt;Em algarismos romanos, se uma letra estiver à direita de outra de igual ou maior valor, ela será somada, enquanto se estiver à esquerda de outra de maior valor, será subtraída.&lt;/p&gt;","feedback":"&lt;p&gt;&lt;table style=\"width: 100%;\"&gt;&lt;tbody&gt;&lt;tr style=\"background-color: #C77CB7;color:#ffffff;\"&gt;&lt;td style=\"width: 14.2145%; text-align: center; background-color: #C77CB7;\"&gt;&lt;strong&gt;I&lt;/strong&gt;&lt;/td&gt;&lt;td style=\"width: 14.2857%; text-align: center; background-color: #C77CB7;\"&gt;&lt;strong&gt;V&lt;/strong&gt;&lt;/td&gt;&lt;td style=\"width: 14.2145%; text-align: center; background-color: #C77CB7;\"&gt;&lt;strong&gt;X&lt;/strong&gt;&lt;/td&gt;&lt;td style=\"width: 14.3391%; text-align: center; background-color: #C77CB7;\"&gt;&lt;strong&gt;L&lt;/strong&gt;&lt;/td&gt;&lt;td style=\"width: 14.2145%; text-align: center; background-color: #C77CB7;\"&gt;&lt;strong&gt;C&lt;/strong&gt;&lt;/td&gt;&lt;td style=\"width: 14.2145%; text-align: center; background-color: #C77CB7;\"&gt;&lt;strong&gt;D&lt;/strong&gt;&lt;/td&gt;&lt;td style=\"width: 14.4282%; text-align: center; background-color: #C77CB7;\"&gt;&lt;strong&gt;M&lt;/strong&gt;&lt;/td&gt;&lt;/tr&gt;&lt;tr&gt;&lt;td style=\"width: 14.2145%;text-align: center;\"&gt;1&lt;/td&gt;&lt;td style=\"width: 14.2857%;text-align: center;\"&gt;5&lt;/td&gt;&lt;td style=\"width: 14.2145%;text-align: center;\"&gt;10&lt;/td&gt;&lt;td style=\"width: 14.3391%; text-align: center;\"&gt;50&lt;/td&gt;&lt;td style=\"width: 14.2145%;text-align: center;\"&gt;100&lt;/td&gt;&lt;td style=\"width: 14.2145%;text-align: center;\"&gt;500&lt;/td&gt;&lt;td style=\"width: 14.4282%;text-align: center;\"&gt;&lt;span class=\"no-break\"&gt;1 000&lt;/span&gt;&lt;/td&gt;&lt;/tr&gt;&lt;/tbody&gt;&lt;/table&gt;&lt;/p&gt;","seed":{"parameters":[{"name":"Q1","label":null,"min":1800,"max":1950,"step":1}],"calculated":[{"name":"A1","label":"{{function}}","function":"Lemonlib.numToRoman({{Q1}})"}],"uniques":true},"algorithm":{"name":"calculateOperation","template":"Cloze with text"}}</v>
      </c>
      <c r="D103" s="217" t="str">
        <f t="shared" si="2"/>
        <v>#REF!</v>
      </c>
    </row>
    <row r="104" ht="15.75" customHeight="1">
      <c r="A104" s="215" t="str">
        <f>Seeds!AB87</f>
        <v>M3-NyO-6b-A-4</v>
      </c>
      <c r="B104" s="216" t="str">
        <f t="shared" si="22"/>
        <v>#REF!</v>
      </c>
      <c r="C104" s="216" t="str">
        <f>Seeds!AA87</f>
        <v>{"id":"M3-NyO-6b-A-4","stimulus":"&lt;p&gt;O romance que a mãe de Helena está lendo foi escrito no século {{Q1}}. Escreva este número usando algarismos romanos.&lt;/p&gt;","template":"&lt;p&gt;O livro foi escrito no século {{response}}.&lt;/p&gt;","hint":"&lt;p&gt;Em algarismos romanos, se uma letra estiver à direita de outra de igual ou maior valor, ela será somada, enquanto se estiver à esquerda de outra de maior valor, será subtraída.&lt;/p&gt;","feedback":"&lt;table style=\"width: 100%;\"&gt;&lt;tbody&gt;&lt;tr style=\"background-color: #C77CB7;color:#ffffff;\"&gt;&lt;td style=\"width: 14.2145%; text-align: center; background-color: #C77CB7;\"&gt;&lt;strong&gt;I&lt;/strong&gt;&lt;/td&gt;&lt;td style=\"width: 14.2857%; text-align: center; background-color: #C77CB7;\"&gt;&lt;strong&gt;V&lt;/strong&gt;&lt;/td&gt;&lt;td style=\"width: 14.2145%; text-align: center; background-color: #C77CB7;\"&gt;&lt;strong&gt;X&lt;/strong&gt;&lt;/td&gt;&lt;td style=\"width: 14.3391%; text-align: center; background-color: #C77CB7;\"&gt;&lt;strong&gt;L&lt;/strong&gt;&lt;/td&gt;&lt;td style=\"width: 14.2145%; text-align: center; background-color: #C77CB7;\"&gt;&lt;strong&gt;C&lt;/strong&gt;&lt;/td&gt;&lt;td style=\"width: 14.2145%; text-align: center; background-color: #C77CB7;\"&gt;&lt;strong&gt;D&lt;/strong&gt;&lt;/td&gt;&lt;td style=\"width: 14.4282%; text-align: center; background-color: #C77CB7;\"&gt;&lt;strong&gt;M&lt;/strong&gt;&lt;/td&gt;&lt;/tr&gt;&lt;tr&gt;&lt;td style=\"width: 14.2145%;text-align: center;\"&gt;1&lt;/td&gt;&lt;td style=\"width: 14.2857%;text-align: center;\"&gt;5&lt;/td&gt;&lt;td style=\"width: 14.2145%;text-align: center;\"&gt;10&lt;/td&gt;&lt;td style=\"width: 14.3391%; text-align: center;\"&gt;50&lt;/td&gt;&lt;td style=\"width: 14.2145%;text-align: center;\"&gt;100&lt;/td&gt;&lt;td style=\"width: 14.2145%;text-align: center;\"&gt;500&lt;/td&gt;&lt;td style=\"width: 14.4282%;text-align: center;\"&gt;&lt;span class=\"no-break\"&gt;1 000&lt;/span&gt;&lt;/td&gt;&lt;/tr&gt;&lt;/tbody&gt;&lt;/table&gt;","seed":{"parameters":[{"name":"Q1","label":null,"min":8,"max":21,"step":1}],"calculated":[{"name":"A1","label":"{{function}}","function":"Lemonlib.numToRoman({{Q1}})"}],"uniques":true},"algorithm":{"name":"calculateOperation","template":"Cloze with text"}}</v>
      </c>
      <c r="D104" s="217" t="str">
        <f t="shared" si="2"/>
        <v>#REF!</v>
      </c>
    </row>
    <row r="105" ht="15.75" customHeight="1">
      <c r="A105" s="215" t="str">
        <f>Seeds!AB88</f>
        <v>M3-NyO-6b-A-5</v>
      </c>
      <c r="B105" s="216" t="str">
        <f t="shared" si="22"/>
        <v>#REF!</v>
      </c>
      <c r="C105" s="216" t="str">
        <f>Seeds!AA88</f>
        <v>{"id":"M3-NyO-6b-A-5","stimulus":"&lt;p&gt;O ponteiro dos minutos de um relógio está indicando {{Q1}} minutos. Escreva este número usando algarismos romanos.&lt;/p&gt;","template":"&lt;p&gt;O ponteiro dos minutos aponta {{response}} minutos.&lt;/p&gt;","hint":"&lt;p&gt;Em algarismos romanos, se uma letra estiver à direita de outra de igual ou maior valor, ela será somada, enquanto se estiver à esquerda de outra de maior valor, será subtraída.&lt;/p&gt;","feedback":"&lt;table style=\"width: 100%;\"&gt;&lt;tbody&gt;&lt;tr style=\"background-color: #1B9BEE;color:#ffffff;\"&gt;&lt;td style=\"width: 14.2145%; text-align: center; background-color: #C77CB7;\"&gt;&lt;strong&gt;I&lt;/strong&gt;&lt;/td&gt;&lt;td style=\"width: 14.2857%; text-align: center; background-color: #C77CB7;\"&gt;&lt;strong&gt;V&lt;/strong&gt;&lt;/td&gt;&lt;td style=\"width: 14.2145%; text-align: center; background-color: #C77CB7;\"&gt;&lt;strong&gt;X&lt;/strong&gt;&lt;/td&gt;&lt;td style=\"width: 14.3391%; text-align: center; background-color: #C77CB7;\"&gt;&lt;strong&gt;L&lt;/strong&gt;&lt;/td&gt;&lt;td style=\"width: 14.2145%; text-align: center; background-color: #C77CB7;\"&gt;&lt;strong&gt;C&lt;/strong&gt;&lt;/td&gt;&lt;td style=\"width: 14.2145%; text-align: center; background-color: #C77CB7;\"&gt;&lt;strong&gt;D&lt;/strong&gt;&lt;/td&gt;&lt;td style=\"width: 14.4282%; text-align: center; background-color: #C77CB7;\"&gt;&lt;strong&gt;M&lt;/strong&gt;&lt;/td&gt;&lt;/tr&gt;&lt;tr&gt;&lt;td style=\"width: 14.2145%;text-align: center;\"&gt;1&lt;/td&gt;&lt;td style=\"width: 14.2857%;text-align: center;\"&gt;5&lt;/td&gt;&lt;td style=\"width: 14.2145%;text-align: center;\"&gt;10&lt;/td&gt;&lt;td style=\"width: 14.3391%; text-align: center;\"&gt;50&lt;/td&gt;&lt;td style=\"width: 14.2145%;text-align: center;\"&gt;100&lt;/td&gt;&lt;td style=\"width: 14.2145%;text-align: center;\"&gt;500&lt;/td&gt;&lt;td style=\"width: 14.4282%;text-align: center;\"&gt;&lt;span class=\"no-break\"&gt;1 000&lt;/span&gt;&lt;/td&gt;&lt;/tr&gt;&lt;/tbody&gt;&lt;/table&gt;","seed":{"parameters":[{"name":"Q1","label":null,"min":5,"max":55,"step":5}],"calculated":[{"name":"A1","label":"{{function}}","function":"Lemonlib.numToRoman({{Q1}})"}],"uniques":true},"algorithm":{"name":"calculateOperation","template":"Cloze with text"}}</v>
      </c>
      <c r="D105" s="217" t="str">
        <f t="shared" si="2"/>
        <v>#REF!</v>
      </c>
    </row>
    <row r="106" ht="15.75" customHeight="1">
      <c r="A106" s="215" t="str">
        <f>Seeds!AB89</f>
        <v>M3-NyO-31a-I-1</v>
      </c>
      <c r="B106" s="216" t="str">
        <f t="shared" si="22"/>
        <v>#REF!</v>
      </c>
      <c r="C106" s="216" t="str">
        <f>Seeds!AA89</f>
        <v>{"id":"M3-NyO-31a-I-1","stimulus":"&lt;p&gt;Arraste cada resultado para a adição correta.&lt;/p&gt;","hint":"&lt;div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{{T1}}&lt;/span&gt;\n\t\t\t&lt;span class=\"lemo-graphie-label\" style=\"position: absolute; right: 15%; top: 35%;\"&gt;{{Q2}}&lt;/span&gt;\n\t\t\t&lt;span class=\"lemo-graphie-label\" style=\"position: absolute; right: 15%; top: 8%;\"&gt;{{Q1}}&lt;/span&gt;\n\t\t&lt;/div&gt;\n\t&lt;/div&gt;\n&lt;/div&gt;","feedback":"&lt;p&gt;Por exemplo, o resultado de uma dessas adições é:&lt;/p&gt;&lt;div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35%;\"&gt;{{Q2}}&lt;/span&gt;\n\t\t\t&lt;span class=\"lemo-graphie-label\" style=\"position: absolute; right: 15%; top: 8%;\"&gt;{{Q1}}&lt;/span&gt;\n\t\t&lt;/div&gt;\n\t&lt;/div&gt;\n&lt;/div&gt;","seed":{"parameters":[{"name":"Q1","label":null,"min":100,"max":999,"step":1},{"name":"Q2","label":null,"min":100,"max":999,"step":1},{"name":"Q3","label":null,"min":100,"max":999,"step":1},{"name":"Q4","label":null,"min":100,"max":999,"step":1},{"name":"Q5","label":null,"min":100,"max":999,"step":1},{"name":"Q6","label":null,"min":100,"max":999,"step":1}],"calculated":[{"name":"T1","label":"{{function}}","function":"{{Q1}}+{{Q2}}-math.floor({{Q1}}/10+{{Q2}}/10)*10","temp":true},{"name":"A1","label":"{{Q1}} + {{Q2}}","function":"{{Q1}}+{{Q2}}"},{"name":"A2","label":"{{Q3}} + {{Q4}}","function":"{{Q3}}+{{Q4}}"},{"name":"A3","label":"{{Q5}} + {{Q6}}","function":"{{Q5}}+{{Q6}}"}],"uniques":true},"algorithm":{"name":"linkOperationResult","params":{"invert":true},"template":"Match list"}}</v>
      </c>
      <c r="D106" s="217" t="str">
        <f t="shared" si="2"/>
        <v>#REF!</v>
      </c>
    </row>
    <row r="107" ht="15.75" customHeight="1">
      <c r="A107" s="215" t="str">
        <f>Seeds!AB90</f>
        <v>M3-NyO-31a-E-1</v>
      </c>
      <c r="B107" s="216" t="str">
        <f t="shared" si="22"/>
        <v>#REF!</v>
      </c>
      <c r="C107" s="216" t="str">
        <f>Seeds!AA90</f>
        <v>{"id":"M3-NyO-31a-E-1","stimulus":"&lt;p&gt;Escreva o resultado da seguinte adição.&lt;/p&gt;","template":"&lt;p style=\"text-align: center\"&gt;{{Q1}} + {{Q2}} = {{response}}&lt;/p&gt;","hint":"&lt;div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 {{T1}}&lt;/span&gt;\n\t\t\t&lt;span class=\"lemo-graphie-label\" style=\"position: absolute; right: 30%; top: 35%;\"&gt;{{Q2}}&lt;/span&gt;\n\t\t\t&lt;span class=\"lemo-graphie-label\" style=\"position: absolute; right: 30%; top: 8%;\"&gt;{{Q1}}&lt;/span&gt;\n\t\t&lt;/div&gt;\n\t&lt;/div&gt;\n&lt;/div&gt;","feedback":"&lt;p&gt;O resultado da soma é:&lt;/p&gt;&lt;div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65%;\"&gt;{{A1}}&lt;/span&gt;\n\t\t\t&lt;span class=\"lemo-graphie-label\" style=\"position: absolute; right: 30%; top: 35%;\"&gt;{{Q2}}&lt;/span&gt;\n\t\t\t&lt;span class=\"lemo-graphie-label\" style=\"position: absolute; right: 30%; top: 8%;\"&gt;{{Q1}}&lt;/span&gt;\n\t\t&lt;/div&gt;\n\t&lt;/div&gt;\n&lt;/div&gt;","seed":{"parameters":[{"name":"Q1","label":null,"min":100,"max":999,"step":1},{"name":"Q2","label":null,"min":100,"max":999,"step":1}],"calculated":[{"name":"T1","label":"{{function}}","function":"{{Q1}}+{{Q2}}-math.floor({{Q1}}/10+{{Q2}}/10)*10","temp":true},{"name":"A1","label":"{{function}}","function":"{{Q1}}+{{Q2}}"}],"uniques":true},"algorithm":{"name":"calculateOperation","params":{"method":"equivLiteral","keyboard":"NUMERICAL"}}}</v>
      </c>
      <c r="D107" s="217" t="str">
        <f t="shared" si="2"/>
        <v>#REF!</v>
      </c>
    </row>
    <row r="108" ht="15.75" customHeight="1">
      <c r="A108" s="215" t="str">
        <f>Seeds!AB91</f>
        <v>M3-NyO-31a-A-1</v>
      </c>
      <c r="B108" s="216" t="str">
        <f t="shared" si="22"/>
        <v>#REF!</v>
      </c>
      <c r="C108" s="216" t="str">
        <f>Seeds!AA91</f>
        <v>{"id":"M3-NyO-31a-A-1","stimulus":"&lt;p&gt;Maria obteve {{Q1}} pontos em um jogo de corrida de videogame e Júlia, sua parceira de jogo, conseguiu {{Q2}}. Quantos pontos as duas conseguiram juntas?&lt;/p&gt;","template":"&lt;p&gt;Juntas elas conseguiram {{response}} pontos.&lt;/p&gt;","hint":"&lt;div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{{T1}}&lt;/span&gt;\n\t\t\t&lt;span class=\"lemo-graphie-label\" style=\"position: absolute; right: 15%; top: 35%;\"&gt;{{Q2}}&lt;/span&gt;\n\t\t\t&lt;span class=\"lemo-graphie-label\" style=\"position: absolute; right: 15%; top: 8%;\"&gt;{{Q1}}&lt;/span&gt;\n\t\t&lt;/div&gt;\n\t&lt;/div&gt;\n&lt;/div&gt;","feedback":"&lt;p&gt;O resultado da soma é:&lt;/p&gt;&lt;div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35%;\"&gt;{{Q2}}&lt;/span&gt;\n\t\t\t&lt;span class=\"lemo-graphie-label\" style=\"position: absolute; right: 15%; top: 8%;\"&gt;{{Q1}}&lt;/span&gt;\n\t\t&lt;/div&gt;\n\t&lt;/div&gt;\n&lt;/div&gt;","seed":{"parameters":[{"name":"Q1","label":null,"min":100,"max":999,"step":1},{"name":"Q2","label":null,"min":100,"max":999,"step":1}],"calculated":[{"name":"T1","label":"{{function}}","function":"{{Q1}}+{{Q2}}-math.floor({{Q1}}/10+{{Q2}}/10)*10","temp":true},{"name":"A1","label":"{{function}}","function":"{{Q1}}+{{Q2}}"}],"uniques":true},"algorithm":{"name":"calculateOperation","params":{"method":"equivLiteral","keyboard":"NUMERICAL"}}}</v>
      </c>
      <c r="D108" s="217" t="str">
        <f t="shared" si="2"/>
        <v>#REF!</v>
      </c>
    </row>
    <row r="109" ht="15.75" customHeight="1">
      <c r="A109" s="215" t="str">
        <f>Seeds!AB92</f>
        <v>M3-NyO-31a-A-2</v>
      </c>
      <c r="B109" s="216" t="str">
        <f t="shared" si="22"/>
        <v>#REF!</v>
      </c>
      <c r="C109" s="216" t="str">
        <f>Seeds!AA92</f>
        <v>{"id":"M3-NyO-31a-A-2","stimulus":"&lt;p&gt;Pablo e seus vizinhos decidiram limpar um terreno baldio em que havia muito lixo. No terreno, pela manhã eles recolheram {{Q1}} garrafas de plástico e à tarde, {{Q2}}. Quantos garrafas eles coletaram no total?&lt;/p&gt;","template":"&lt;p&gt;No total eles coletaram {{response}} garrafas de plástico.&lt;/p&gt;","hint":"&lt;div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 {{T1}}&lt;/span&gt;\n\t\t\t&lt;span class=\"lemo-graphie-label\" style=\"position: absolute; right: 30%; top: 35%;\"&gt;{{Q2}}&lt;/span&gt;\n\t\t\t&lt;span class=\"lemo-graphie-label\" style=\"position: absolute; right: 30%; top: 8%;\"&gt;{{Q1}}&lt;/span&gt;\n\t\t&lt;/div&gt;\n\t&lt;/div&gt;\n&lt;/div&gt;","feedback":"&lt;p&gt;O resultado da soma é:&lt;/p&gt;&lt;div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65%;\"&gt;{{A1}}&lt;/span&gt;\n\t\t\t&lt;span class=\"lemo-graphie-label\" style=\"position: absolute; right: 30%; top: 35%;\"&gt;{{Q2}}&lt;/span&gt;\n\t\t\t&lt;span class=\"lemo-graphie-label\" style=\"position: absolute; right: 30%; top: 8%;\"&gt;{{Q1}}&lt;/span&gt;\n\t\t&lt;/div&gt;\n\t&lt;/div&gt;\n&lt;/div&gt;","seed":{"parameters":[{"name":"Q1","label":null,"min":100,"max":500,"step":1},{"name":"Q2","label":null,"min":100,"max":500,"step":1}],"calculated":[{"name":"T1","label":"{{function}}","function":"{{Q1}}+{{Q2}}-math.floor({{Q1}}/10+{{Q2}}/10)*10","temp":true},{"name":"A1","label":"{{function}}","function":"{{Q1}}+{{Q2}}"}],"uniques":true},"algorithm":{"name":"calculateOperation","params":{"method":"equivLiteral","keyboard":"NUMERICAL"}}}</v>
      </c>
      <c r="D109" s="217" t="str">
        <f t="shared" si="2"/>
        <v>#REF!</v>
      </c>
    </row>
    <row r="110" ht="15.75" customHeight="1">
      <c r="A110" s="215" t="str">
        <f>Seeds!AB93</f>
        <v>M3-NyO-31a-A-3</v>
      </c>
      <c r="B110" s="216" t="str">
        <f t="shared" si="22"/>
        <v>#REF!</v>
      </c>
      <c r="C110" s="216" t="str">
        <f>Seeds!AA93</f>
        <v>{"id":"M3-NyO-31a-A-3","stimulus":"&lt;p&gt;Durante um dia de trabalho, um carteiro entregou {{Q1}} cartas de manhã e {{Q2}} à tarde. Quantas cartas ele entregou naquele dia?&lt;/p&gt;","template":"&lt;p&gt;Ele entregou {{response}} cartas.&lt;/p&gt;","hint":"&lt;div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 {{T1}}&lt;/span&gt;\n\t\t\t&lt;span class=\"lemo-graphie-label\" style=\"position: absolute; right: 30%; top: 35%;\"&gt;{{Q2}}&lt;/span&gt;\n\t\t\t&lt;span class=\"lemo-graphie-label\" style=\"position: absolute; right: 30%; top: 8%;\"&gt;{{Q1}}&lt;/span&gt;\n\t\t&lt;/div&gt;\n\t&lt;/div&gt;\n&lt;/div&gt;","feedback":"&lt;p&gt;O resultado da soma é:&lt;/p&gt;&lt;div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65%;\"&gt;{{A1}}&lt;/span&gt;\n\t\t\t&lt;span class=\"lemo-graphie-label\" style=\"position: absolute; right: 30%; top: 35%;\"&gt;{{Q2}}&lt;/span&gt;\n\t\t\t&lt;span class=\"lemo-graphie-label\" style=\"position: absolute; right: 30%; top: 8%;\"&gt;{{Q1}}&lt;/span&gt;\n\t\t&lt;/div&gt;\n\t&lt;/div&gt;\n&lt;/div&gt;","seed":{"parameters":[{"name":"Q1","label":null,"min":100,"max":200,"step":1},{"name":"Q2","label":null,"min":100,"max":200,"step":1}],"calculated":[{"name":"T1","label":"{{function}}","function":"{{Q1}}+{{Q2}}-math.floor({{Q1}}/10+{{Q2}}/10)*10","temp":true},{"name":"A1","label":"{{function}}","function":"{{Q1}}+{{Q2}}"}],"uniques":true},"algorithm":{"name":"calculateOperation","params":{"method":"equivLiteral","keyboard":"NUMERICAL"}}}</v>
      </c>
      <c r="D110" s="217" t="str">
        <f t="shared" si="2"/>
        <v>#REF!</v>
      </c>
    </row>
    <row r="111" ht="15.75" customHeight="1">
      <c r="A111" s="215" t="str">
        <f>Seeds!AB99</f>
        <v>M3-NyO-31c-I-1</v>
      </c>
      <c r="B111" s="216" t="str">
        <f t="shared" si="22"/>
        <v>#REF!</v>
      </c>
      <c r="C111" s="216" t="str">
        <f>Seeds!AA99</f>
        <v>{"id":"M3-NyO-31c-I-1","seed":{"parameters":[{"name":"Q1","label":null,"min":1,"max":9,"step":1},{"name":"Q2","label":null,"min":1,"max":9,"step":1},{"name":"Q3","label":null,"min":1,"max":9,"step":1},{"name":"Q4","label":null,"min":1,"max":9,"step":1},{"name":"Q5","label":null,"min":1,"max":9,"step":1},{"name":"Q6","label":null,"min":1,"max":9,"step":1}],"uniques":true},"scaffolding":[{"id":"step-0","stimulus":"&lt;p&gt;Pratique o cálculo mental, resolvendo a seguinte soma por agrupamento dos termos.&lt;/p&gt;&lt;p style=\"text-align: center\"&gt;{{T10}} + {{T11}} = ...&lt;/p&gt;","template":"&lt;p style=\"text-align: center\"&gt;{{T1}} + {{T2}} = {{response}}&lt;/p&gt;&lt;p style=\"text-align: center\"&gt;{{T3}} + {{T4}} = {{response}}&lt;/p&gt;&lt;p style=\"text-align: center\"&gt;{{Q3}} + {{Q6}} = {{response}}&lt;/p&gt;&lt;p&gt;Portanto:&lt;/p&gt;&lt;p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0-A1","label":"{{function}}","function":"{{T1}}+{{T2}}"},{"name":"0-A2","label":"{{function}}","function":"{{T3}}+{{T4}}"},{"name":"0-A3","label":"{{function}}","function":"{{Q3}}+{{Q6}}"},{"name":"0-A4","label":"{{function}}","function":"{{T10}}+{{T11}}"},{"name":"0-A5","label":"{{function}}","function":"{{Q1}}*100+{{Q5}}*100","incorrect":true},{"name":"0-A6","label":"{{function}}","function":"{{Q2}}*10+{{Q4}}*10","incorrect":true},{"name":"0-A7","label":"{{function}}","function":"{{Q3}}+{{Q1}}","incorrect":true},{"name":"0-A8","label":"{{function}}","function":"{{T10}}+{{T11}}+{{Q3}}*10","incorrect":true}]},"algorithm":{"name":"calculateOperation","template":"Cloze with drag &amp; drop","params":{"keyboard":"NUMERICAL"}}},{"id":"step-1","stimulus":"&lt;p&gt;Para calcular a soma, comece primeiro com as centenas.&lt;/p&gt;","template":"&lt;p style=\"text-align: center\"&gt;{{T1}} + {{T2}} = {{response}}&lt;/p&gt;","seed":{"calculated":[{"name":"T1","label":"{{function}}","function":"{{Q1}}*100","temp":true},{"name":"T2","label":"{{function}}","function":"{{Q4}}*100","temp":true},{"name":"1-A1","label":"{{function}}","function":"{{T1}}+{{T2}}"}]},"algorithm":{"name":"calculateOperation","params":{"method":"equivLiteral","keyboard":"NUMERICAL"}}},{"id":"step-2","stimulus":"&lt;p&gt;Em seguida, some as dezenas.&lt;/p&gt;","template":"&lt;p style=\"text-align: center\"&gt;{{T3}} + {{T4}} = {{response}}&lt;/p&gt;","seed":{"calculated":[{"name":"T3","label":"{{function}}","function":"{{Q2}}*10","temp":true},{"name":"T4","label":"{{function}}","function":"{{Q5}}*10","temp":true},{"name":"2-A1","label":"{{function}}","function":"{{T3}}+{{T4}}"}]},"algorithm":{"name":"calculateOperation","params":{"method":"equivLiteral","keyboard":"NUMERICAL"}}},{"id":"step-3","stimulus":"&lt;p&gt;E por último, some as unidades.&lt;/p&gt;","template":"&lt;p style=\"text-align: center\"&gt;{{Q3}} + {{Q6}} = {{response}}&lt;/p&gt;","seed":{"calculated":[{"name":"3-A1","label":"{{function}}","function":"{{Q3}}+{{Q6}}"}]},"algorithm":{"name":"calculateOperation","params":{"method":"equivLiteral","keyboard":"NUMERICAL"}}},{"id":"step-4","stimulus":"&lt;p&gt;Agora use os resultados obtidos para calcular mentalmente a soma.&lt;/p&gt;","template":"&lt;p style=\"text-align: center\"&gt;{{T1}} + {{T2}} = {{T5}}&lt;/p&gt;&lt;p style=\"text-align: center\"&gt;{{T3}} + {{T4}} = {{T6}}&lt;/p&gt;&lt;p style=\"text-align: center\"&gt;{{Q3}} + {{Q6}} = {{T7}}&lt;/p&gt;&lt;p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T5","label":"{{function}}","function":"{{T1}}+{{T2}}","temp":true},{"name":"T6","label":"{{function}}","function":"{{T3}}+{{T4}}","temp":true},{"name":"T7","label":"{{function}}","function":"{{Q3}}+{{Q6}}","temp":true},{"name":"4-A1","label":"{{function}}","function":"{{T10}}+{{T11}}"}]},"algorithm":{"name":"calculateOperation","params":{"method":"equivLiteral","keyboard":"NUMERICAL"}}}]}</v>
      </c>
      <c r="D111" s="217" t="str">
        <f t="shared" si="2"/>
        <v>#REF!</v>
      </c>
    </row>
    <row r="112" ht="15.75" customHeight="1">
      <c r="A112" s="215" t="str">
        <f>Seeds!AB100</f>
        <v>M3-NyO-31c-E-1</v>
      </c>
      <c r="B112" s="216" t="str">
        <f t="shared" si="22"/>
        <v>#REF!</v>
      </c>
      <c r="C112" s="216" t="str">
        <f>Seeds!AA100</f>
        <v>{"id":"M3-NyO-31c-E-1","seed":{"parameters":[{"name":"Q1","label":null,"min":1,"max":9,"step":1},{"name":"Q2","label":null,"min":1,"max":9,"step":1},{"name":"Q3","label":null,"min":1,"max":9,"step":1},{"name":"Q4","label":null,"min":1,"max":9,"step":1},{"name":"Q5","label":null,"min":1,"max":9,"step":1},{"name":"Q6","label":null,"min":1,"max":9,"step":1}],"uniques":true},"scaffolding":[{"id":"step-0","stimulus":"&lt;p&gt;Pratique o cálculo mental, resolvendo a seguinte soma por agrupamento dos termos.&lt;/p&gt;&lt;p style=\"text-align: center\"&gt;{{T10}} + {{T11}} = ...&lt;/p&gt;","template":"&lt;p style=\"text-align: center\"&gt;{{T1}} + {{T2}} = {{response}}&lt;/p&gt;&lt;p style=\"text-align: center\"&gt;{{T3}} + {{T4}} = {{response}}&lt;/p&gt;&lt;p style=\"text-align: center\"&gt;{{Q3}} + {{Q6}} = {{response}}&lt;/p&gt;&lt;p&gt;Portanto:&lt;/p&gt;&lt;p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0-A1","label":"{{function}}","function":"{{T1}}+{{T2}}"},{"name":"0-A2","label":"{{function}}","function":"{{T3}}+{{T4}}"},{"name":"0-A3","label":"{{function}}","function":"{{Q3}}+{{Q6}}"},{"name":"0-A4","label":"{{function}}","function":"{{T10}}+{{T11}}"}]},"algorithm":{"name":"calculateOperation","params":{"method":"equivLiteral","keyboard":"NUMERICAL"}}},{"id":"step-1","stimulus":"&lt;p&gt;Para calcular a soma, comece primeiro com as centenas.&lt;/p&gt;","template":"&lt;p style=\"text-align: center\"&gt;{{T1}} + {{T2}} = {{response}}&lt;/p&gt;","seed":{"calculated":[{"name":"T1","label":"{{function}}","function":"{{Q1}}*100","temp":true},{"name":"T2","label":"{{function}}","function":"{{Q4}}*100","temp":true},{"name":"1-A1","label":"{{function}}","function":"{{T1}}+{{T2}}"}]},"algorithm":{"name":"calculateOperation","params":{"method":"equivLiteral","keyboard":"NUMERICAL"}}},{"id":"step-2","stimulus":"&lt;p&gt;Em seguida, some as dezenas.&lt;/p&gt;","template":"&lt;p style=\"text-align: center\"&gt;{{T3}} + {{T4}} = {{response}}&lt;/p&gt;","seed":{"calculated":[{"name":"T3","label":"{{function}}","function":"{{Q2}}*10","temp":true},{"name":"T4","label":"{{function}}","function":"{{Q5}}*10","temp":true},{"name":"2-A1","label":"{{function}}","function":"{{T3}}+{{T4}}"}]},"algorithm":{"name":"calculateOperation","params":{"method":"equivLiteral","keyboard":"NUMERICAL"}}},{"id":"step-3","stimulus":"&lt;p&gt;E por último, some as unidades.&lt;/p&gt;","template":"&lt;p style=\"text-align: center\"&gt;{{Q3}} + {{Q6}} = {{response}}&lt;/p&gt;","seed":{"calculated":[{"name":"3-A1","label":"{{function}}","function":"{{Q3}}+{{Q6}}"}]},"algorithm":{"name":"calculateOperation","params":{"method":"equivLiteral","keyboard":"NUMERICAL"}}},{"id":"step-4","stimulus":"&lt;p&gt;Agora use os resultados obtidos para calcular mentalmente a soma.&lt;/p&gt;","template":"&lt;p style=\"text-align: center\"&gt;{{T1}} + {{T2}} = {{T-A1}}&lt;/p&gt;&lt;p style=\"text-align: center\"&gt;{{T3}} + {{T4}} = {{T-A2}}&lt;/p&gt;&lt;p style=\"text-align: center\"&gt;{{Q3}} + {{Q6}} = {{T-A3}}&lt;/p&gt;&lt;p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T-A1","label":"{{function}}","function":"{{T1}}+{{T2}}","temp":true},{"name":"T-A2","label":"{{function}}","function":"{{T3}}+{{T4}}","temp":true},{"name":"T-A3","label":"{{function}}","function":"{{Q3}}+{{Q6}}","temp":true},{"name":"4-A4","label":"{{function}}","function":"{{T10}}+{{T11}}"}]},"algorithm":{"name":"calculateOperation","params":{"method":"equivLiteral","keyboard":"NUMERICAL"}}}]}</v>
      </c>
      <c r="D112" s="217" t="str">
        <f t="shared" si="2"/>
        <v>#REF!</v>
      </c>
    </row>
    <row r="113" ht="15.75" customHeight="1">
      <c r="A113" s="215" t="str">
        <f>Seeds!AB101</f>
        <v>M3-NyO-31c-A-1</v>
      </c>
      <c r="B113" s="216" t="str">
        <f t="shared" si="22"/>
        <v>#REF!</v>
      </c>
      <c r="C113" s="216" t="str">
        <f>Seeds!AA101</f>
        <v>{"id":"M3-NyO-31c-A-1","seed":{"parameters":[{"name":"Q1","label":null,"list":[1,2,3,4]},{"name":"Q2","label":null,"min":1,"max":9,"step":1},{"name":"Q3","label":null,"min":1,"max":9,"step":1},{"name":"Q4","label":null,"list":[1,2,3,4]},{"name":"Q5","label":null,"min":1,"max":9,"step":1},{"name":"Q6","label":null,"min":1,"max":9,"step":1}],"uniques":true},"scaffolding":[{"id":"step-0","stimulus":"&lt;p&gt;A mãe de Alberto leu um livro com {{T10}} páginas no mês passado e outro com {{T11}} páginas este mês. Quantas páginas ela leu nesses dois meses? Para trabalhar com cálculo mental, resolva a soma agrupando os termos.&lt;/p&gt;","template":"&lt;p style=\"text-align: center\"&gt;{{T1}} + {{T2}} = {{response}}&lt;/p&gt;&lt;p style=\"text-align: center\"&gt;{{T3}} + {{T4}} = {{response}}&lt;/p&gt;&lt;p style=\"text-align: center\"&gt;{{Q3}} + {{Q6}} = {{response}}&lt;/p&gt;&lt;p&gt;Portanto:&lt;/p&gt;&lt;p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0-A1","label":"{{function}}","function":"{{T1}}+{{T2}}"},{"name":"0-A2","label":"{{function}}","function":"{{T3}}+{{T4}}"},{"name":"0-A3","label":"{{function}}","function":"{{Q3}}+{{Q6}}"},{"name":"0-A4","label":"{{function}}","function":"{{T10}}+{{T11}}"}]},"algorithm":{"name":"calculateOperation","params":{"method":"equivLiteral","keyboard":"NUMERICAL"}}},{"id":"step-1","stimulus":"&lt;p&gt;Para calcular a soma, comece primeiro com as centenas.&lt;/p&gt;","template":"&lt;p style=\"text-align: center\"&gt;{{T1}} + {{T2}} = {{response}}&lt;/p&gt;","seed":{"calculated":[{"name":"T1","label":"{{function}}","function":"{{Q1}}*100","temp":true},{"name":"T2","label":"{{function}}","function":"{{Q4}}*100","temp":true},{"name":"1-A1","label":"{{function}}","function":"{{T1}}+{{T2}}"}]},"algorithm":{"name":"calculateOperation","params":{"method":"equivLiteral","keyboard":"NUMERICAL"}}},{"id":"step-2","stimulus":"&lt;p&gt;Em seguida, some as dezenas.&lt;/p&gt;","template":"&lt;p style=\"text-align: center\"&gt;{{T3}} + {{T4}} = {{response}}&lt;/p&gt;","seed":{"calculated":[{"name":"T3","label":"{{function}}","function":"{{Q2}}*10","temp":true},{"name":"T4","label":"{{function}}","function":"{{Q5}}*10","temp":true},{"name":"2-A1","label":"{{function}}","function":"{{T3}}+{{T4}}"}]},"algorithm":{"name":"calculateOperation","params":{"method":"equivLiteral","keyboard":"NUMERICAL"}}},{"id":"step-3","stimulus":"&lt;p&gt;E por último, some as unidades.&lt;/p&gt;","template":"&lt;p style=\"text-align: center\"&gt;{{Q3}} + {{Q6}} = {{response}}&lt;/p&gt;","seed":{"calculated":[{"name":"3-A1","label":"{{function}}","function":"{{Q3}}+{{Q6}}"}]},"algorithm":{"name":"calculateOperation","params":{"method":"equivLiteral","keyboard":"NUMERICAL"}}},{"id":"step-4","stimulus":"&lt;p&gt;Agora use os resultados obtidos para calcular mentalmente a soma.&lt;/p&gt;","template":"&lt;p style=\"text-align: center\"&gt;{{T1}} + {{T2}} = {{T-A1}}&lt;/p&gt;&lt;p style=\"text-align: center\"&gt;{{T3}} + {{T4}} = {{T-A2}}&lt;/p&gt;&lt;p style=\"text-align: center\"&gt;{{Q3}} + {{Q6}} = {{T-A3}}&lt;/p&gt;&lt;p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T-A1","label":"{{function}}","function":"{{T1}}+{{T2}}","temp":true},{"name":"T-A2","label":"{{function}}","function":"{{T3}}+{{T4}}","temp":true},{"name":"T-A3","label":"{{function}}","function":"{{Q3}}+{{Q6}}","temp":true},{"name":"4-A4","label":"{{function}}","function":"{{T10}}+{{T11}}"}]},"algorithm":{"name":"calculateOperation","params":{"method":"equivLiteral","keyboard":"NUMERICAL"}}}]}</v>
      </c>
      <c r="D113" s="217" t="str">
        <f t="shared" si="2"/>
        <v>#REF!</v>
      </c>
    </row>
    <row r="114" ht="15.75" customHeight="1">
      <c r="A114" s="215" t="str">
        <f>Seeds!AB102</f>
        <v>M3-NyO-31c-A-2</v>
      </c>
      <c r="B114" s="216" t="str">
        <f t="shared" si="22"/>
        <v>#REF!</v>
      </c>
      <c r="C114" s="216" t="str">
        <f>Seeds!AA102</f>
        <v>{"id":"M3-NyO-31c-A-2","seed":{"parameters":[{"name":"Q1","label":null,"list":[1,2,3,4]},{"name":"Q2","label":null,"min":1,"max":9,"step":1},{"name":"Q3","label":null,"min":1,"max":9,"step":1},{"name":"Q4","label":null,"list":[1,2,3,4]},{"name":"Q5","label":null,"min":1,"max":9,"step":1},{"name":"Q6","label":null,"min":1,"max":9,"step":1}],"uniques":true},"scaffolding":[{"id":"step-0","stimulus":"&lt;p&gt;Um florista vendeu {{T10}} rosas em uma semana e na semana seguinte vendeu {{T11}}. Quantas rosas ele vendeu nas duas semanas? Para trabalhar com cálculo mental, resolva a soma agrupando os termos.&lt;/p&gt;","template":"&lt;p style=\"text-align: center\"&gt;{{T1}} + {{T2}} = {{response}}&lt;/p&gt;&lt;p style=\"text-align: center\"&gt;{{T3}} + {{T4}} = {{response}}&lt;/p&gt;&lt;p style=\"text-align: center\"&gt;{{Q3}} + {{Q6}} = {{response}}&lt;/p&gt;&lt;p&gt;Portanto:&lt;/p&gt;&lt;p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0-A1","label":"{{function}}","function":"{{T1}}+{{T2}}"},{"name":"0-A2","label":"{{function}}","function":"{{T3}}+{{T4}}"},{"name":"0-A3","label":"{{function}}","function":"{{Q3}}+{{Q6}}"},{"name":"0-A4","label":"{{function}}","function":"{{T10}}+{{T11}}"}]},"algorithm":{"name":"calculateOperation","params":{"method":"equivLiteral","keyboard":"NUMERICAL"}}},{"id":"step-1","stimulus":"&lt;p&gt;Para calcular a soma, comece primeiro com as centenas.&lt;/p&gt;","template":"&lt;p style=\"text-align: center\"&gt;{{T1}} + {{T2}} = {{response}}&lt;/p&gt;","seed":{"calculated":[{"name":"T1","label":"{{function}}","function":"{{Q1}}*100","temp":true},{"name":"T2","label":"{{function}}","function":"{{Q4}}*100","temp":true},{"name":"1-A1","label":"{{function}}","function":"{{T1}}+{{T2}}"}]},"algorithm":{"name":"calculateOperation","params":{"method":"equivLiteral","keyboard":"NUMERICAL"}}},{"id":"step-2","stimulus":"&lt;p&gt;Em seguida, some as dezenas.&lt;/p&gt;","template":"&lt;p style=\"text-align: center\"&gt;{{T3}} + {{T4}} = {{response}}&lt;/p&gt;","seed":{"calculated":[{"name":"T3","label":"{{function}}","function":"{{Q2}}*10","temp":true},{"name":"T4","label":"{{function}}","function":"{{Q5}}*10","temp":true},{"name":"2-A1","label":"{{function}}","function":"{{T3}}+{{T4}}"}]},"algorithm":{"name":"calculateOperation","params":{"method":"equivLiteral","keyboard":"NUMERICAL"}}},{"id":"step-3","stimulus":"&lt;p&gt;E por último, some as unidades.&lt;/p&gt;","template":"&lt;p style=\"text-align: center\"&gt;{{Q3}} + {{Q6}} = {{response}}&lt;/p&gt;","seed":{"calculated":[{"name":"3-A1","label":"{{function}}","function":"{{Q3}}+{{Q6}}"}]},"algorithm":{"name":"calculateOperation","params":{"method":"equivLiteral","keyboard":"NUMERICAL"}}},{"id":"step-4","stimulus":"&lt;p&gt;Agora use os resultados obtidos para calcular mentalmente a soma.&lt;/p&gt;","template":"&lt;p style=\"text-align: center\"&gt;{{T1}} + {{T2}} = {{T-A1}}&lt;/p&gt;&lt;p style=\"text-align: center\"&gt;{{T3}} + {{T4}} = {{T-A2}}&lt;/p&gt;&lt;p style=\"text-align: center\"&gt;{{Q3}} + {{Q6}} = {{T-A3}}&lt;/p&gt;&lt;p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T-A1","label":"{{function}}","function":"{{T1}}+{{T2}}","temp":true},{"name":"T-A2","label":"{{function}}","function":"{{T3}}+{{T4}}","temp":true},{"name":"T-A3","label":"{{function}}","function":"{{Q3}}+{{Q6}}","temp":true},{"name":"4-A4","label":"{{function}}","function":"{{T10}}+{{T11}}"}]},"algorithm":{"name":"calculateOperation","params":{"method":"equivLiteral","keyboard":"NUMERICAL"}}}]}</v>
      </c>
      <c r="D114" s="217" t="str">
        <f t="shared" si="2"/>
        <v>#REF!</v>
      </c>
    </row>
    <row r="115" ht="15.75" customHeight="1">
      <c r="A115" s="215" t="str">
        <f>Seeds!AB103</f>
        <v>M3-NyO-31c-A-3</v>
      </c>
      <c r="B115" s="216" t="str">
        <f t="shared" si="22"/>
        <v>#REF!</v>
      </c>
      <c r="C115" s="216" t="str">
        <f>Seeds!AA103</f>
        <v>{"id":"M3-NyO-31c-A-3","seed":{"parameters":[{"name":"Q1","label":null,"list":[1,2,3,4]},{"name":"Q2","label":null,"min":1,"max":9,"step":1},{"name":"Q3","label":null,"min":1,"max":9,"step":1},{"name":"Q4","label":null,"list":[1,2,3,4]},{"name":"Q5","label":null,"min":1,"max":9,"step":1},{"name":"Q6","label":null,"min":1,"max":9,"step":1}],"uniques":true},"scaffolding":[{"id":"step-0","stimulus":"&lt;p&gt;O aquário de uma cidade vendeu {{T10}} ingressos no primeiro dia da temporada e {{T11}} no segundo. Quantos ingressos foram vendidos nesses dois primeiros dias? Para trabalhar com cálculo mental, resolva a soma agrupando os termos.&lt;/p&gt;","template":"&lt;p style=\"text-align: center\"&gt;{{T1}} + {{T2}} = {{response}}&lt;/p&gt;&lt;p style=\"text-align: center\"&gt;{{T3}} + {{T4}} = {{response}}&lt;/p&gt;&lt;p style=\"text-align: center\"&gt;{{Q3}} + {{Q6}} = {{response}}&lt;/p&gt;&lt;p&gt;Portanto:&lt;/p&gt;&lt;p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0-A1","label":"{{function}}","function":"{{T1}}+{{T2}}"},{"name":"0-A2","label":"{{function}}","function":"{{T3}}+{{T4}}"},{"name":"0-A3","label":"{{function}}","function":"{{Q3}}+{{Q6}}"},{"name":"0-A4","label":"{{function}}","function":"{{T10}}+{{T11}}"}]},"algorithm":{"name":"calculateOperation","params":{"method":"equivLiteral","keyboard":"NUMERICAL"}}},{"id":"step-1","stimulus":"&lt;p&gt;Para calcular a soma, comece primeiro com as centenas.&lt;/p&gt;","template":"&lt;p style=\"text-align: center\"&gt;{{T1}} + {{T2}} = {{response}}&lt;/p&gt;","seed":{"calculated":[{"name":"T1","label":"{{function}}","function":"{{Q1}}*100","temp":true},{"name":"T2","label":"{{function}}","function":"{{Q4}}*100","temp":true},{"name":"1-A1","label":"{{function}}","function":"{{T1}}+{{T2}}"}]},"algorithm":{"name":"calculateOperation","params":{"method":"equivLiteral","keyboard":"NUMERICAL"}}},{"id":"step-2","stimulus":"&lt;p&gt;Em seguida, some as dezenas.&lt;/p&gt;","template":"&lt;p style=\"text-align: center\"&gt;{{T3}} + {{T4}} = {{response}}&lt;/p&gt;","seed":{"calculated":[{"name":"T3","label":"{{function}}","function":"{{Q2}}*10","temp":true},{"name":"T4","label":"{{function}}","function":"{{Q5}}*10","temp":true},{"name":"2-A1","label":"{{function}}","function":"{{T3}}+{{T4}}"}]},"algorithm":{"name":"calculateOperation","params":{"method":"equivLiteral","keyboard":"NUMERICAL"}}},{"id":"step-3","stimulus":"&lt;p&gt;E por último, some as unidades.&lt;/p&gt;","template":"&lt;p style=\"text-align: center\"&gt;{{Q3}} + {{Q6}} = {{response}}&lt;/p&gt;","seed":{"calculated":[{"name":"3-A1","label":"{{function}}","function":"{{Q3}}+{{Q6}}"}]},"algorithm":{"name":"calculateOperation","params":{"method":"equivLiteral","keyboard":"NUMERICAL"}}},{"id":"step-4","stimulus":"&lt;p&gt;Agora use os resultados obtidos para calcular mentalmente a soma.&lt;/p&gt;","template":"&lt;p style=\"text-align: center\"&gt;{{T1}} + {{T2}} = {{T-A1}}&lt;/p&gt;&lt;p style=\"text-align: center\"&gt;{{T3}} + {{T4}} = {{T-A2}}&lt;/p&gt;&lt;p style=\"text-align: center\"&gt;{{Q3}} + {{Q6}} = {{T-A3}}&lt;/p&gt;&lt;p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T-A1","label":"{{function}}","function":"{{T1}}+{{T2}}","temp":true},{"name":"T-A2","label":"{{function}}","function":"{{T3}}+{{T4}}","temp":true},{"name":"T-A3","label":"{{function}}","function":"{{Q3}}+{{Q6}}","temp":true},{"name":"4-A4","label":"{{function}}","function":"{{T10}}+{{T11}}"}]},"algorithm":{"name":"calculateOperation","params":{"method":"equivLiteral","keyboard":"NUMERICAL"}}}]}</v>
      </c>
      <c r="D115" s="217" t="str">
        <f t="shared" si="2"/>
        <v>#REF!</v>
      </c>
    </row>
    <row r="116" ht="15.75" customHeight="1">
      <c r="A116" s="215" t="str">
        <f t="shared" ref="A116:C116" si="23">#REF!</f>
        <v>#REF!</v>
      </c>
      <c r="B116" s="216" t="str">
        <f t="shared" si="23"/>
        <v>#REF!</v>
      </c>
      <c r="C116" s="216" t="str">
        <f t="shared" si="23"/>
        <v>#REF!</v>
      </c>
      <c r="D116" s="217" t="str">
        <f t="shared" si="2"/>
        <v>#REF!</v>
      </c>
    </row>
    <row r="117" ht="15.75" customHeight="1">
      <c r="A117" s="215" t="str">
        <f t="shared" ref="A117:C117" si="24">#REF!</f>
        <v>#REF!</v>
      </c>
      <c r="B117" s="216" t="str">
        <f t="shared" si="24"/>
        <v>#REF!</v>
      </c>
      <c r="C117" s="216" t="str">
        <f t="shared" si="24"/>
        <v>#REF!</v>
      </c>
      <c r="D117" s="217" t="str">
        <f t="shared" si="2"/>
        <v>#REF!</v>
      </c>
    </row>
    <row r="118" ht="15.75" customHeight="1">
      <c r="A118" s="215" t="str">
        <f t="shared" ref="A118:C118" si="25">#REF!</f>
        <v>#REF!</v>
      </c>
      <c r="B118" s="216" t="str">
        <f t="shared" si="25"/>
        <v>#REF!</v>
      </c>
      <c r="C118" s="216" t="str">
        <f t="shared" si="25"/>
        <v>#REF!</v>
      </c>
      <c r="D118" s="217" t="str">
        <f t="shared" si="2"/>
        <v>#REF!</v>
      </c>
    </row>
    <row r="119" ht="15.75" customHeight="1">
      <c r="A119" s="215" t="str">
        <f t="shared" ref="A119:C119" si="26">#REF!</f>
        <v>#REF!</v>
      </c>
      <c r="B119" s="216" t="str">
        <f t="shared" si="26"/>
        <v>#REF!</v>
      </c>
      <c r="C119" s="216" t="str">
        <f t="shared" si="26"/>
        <v>#REF!</v>
      </c>
      <c r="D119" s="217" t="str">
        <f t="shared" si="2"/>
        <v>#REF!</v>
      </c>
    </row>
    <row r="120" ht="15.75" customHeight="1">
      <c r="A120" s="215" t="str">
        <f t="shared" ref="A120:C120" si="27">#REF!</f>
        <v>#REF!</v>
      </c>
      <c r="B120" s="216" t="str">
        <f t="shared" si="27"/>
        <v>#REF!</v>
      </c>
      <c r="C120" s="216" t="str">
        <f t="shared" si="27"/>
        <v>#REF!</v>
      </c>
      <c r="D120" s="217" t="str">
        <f t="shared" si="2"/>
        <v>#REF!</v>
      </c>
    </row>
    <row r="121" ht="15.75" customHeight="1">
      <c r="A121" s="215" t="str">
        <f t="shared" ref="A121:C121" si="28">#REF!</f>
        <v>#REF!</v>
      </c>
      <c r="B121" s="216" t="str">
        <f t="shared" si="28"/>
        <v>#REF!</v>
      </c>
      <c r="C121" s="216" t="str">
        <f t="shared" si="28"/>
        <v>#REF!</v>
      </c>
      <c r="D121" s="217" t="str">
        <f t="shared" si="2"/>
        <v>#REF!</v>
      </c>
    </row>
    <row r="122" ht="15.75" customHeight="1">
      <c r="A122" s="215" t="str">
        <f t="shared" ref="A122:C122" si="29">#REF!</f>
        <v>#REF!</v>
      </c>
      <c r="B122" s="216" t="str">
        <f t="shared" si="29"/>
        <v>#REF!</v>
      </c>
      <c r="C122" s="216" t="str">
        <f t="shared" si="29"/>
        <v>#REF!</v>
      </c>
      <c r="D122" s="217" t="str">
        <f t="shared" si="2"/>
        <v>#REF!</v>
      </c>
    </row>
    <row r="123" ht="15.75" customHeight="1">
      <c r="A123" s="215" t="str">
        <f t="shared" ref="A123:C123" si="30">#REF!</f>
        <v>#REF!</v>
      </c>
      <c r="B123" s="216" t="str">
        <f t="shared" si="30"/>
        <v>#REF!</v>
      </c>
      <c r="C123" s="216" t="str">
        <f t="shared" si="30"/>
        <v>#REF!</v>
      </c>
      <c r="D123" s="217" t="str">
        <f t="shared" si="2"/>
        <v>#REF!</v>
      </c>
    </row>
    <row r="124" ht="15.75" customHeight="1">
      <c r="A124" s="215" t="str">
        <f t="shared" ref="A124:C124" si="31">#REF!</f>
        <v>#REF!</v>
      </c>
      <c r="B124" s="216" t="str">
        <f t="shared" si="31"/>
        <v>#REF!</v>
      </c>
      <c r="C124" s="216" t="str">
        <f t="shared" si="31"/>
        <v>#REF!</v>
      </c>
      <c r="D124" s="217" t="str">
        <f t="shared" si="2"/>
        <v>#REF!</v>
      </c>
    </row>
    <row r="125" ht="15.75" customHeight="1">
      <c r="A125" s="215" t="str">
        <f t="shared" ref="A125:C125" si="32">#REF!</f>
        <v>#REF!</v>
      </c>
      <c r="B125" s="216" t="str">
        <f t="shared" si="32"/>
        <v>#REF!</v>
      </c>
      <c r="C125" s="216" t="str">
        <f t="shared" si="32"/>
        <v>#REF!</v>
      </c>
      <c r="D125" s="217" t="str">
        <f t="shared" si="2"/>
        <v>#REF!</v>
      </c>
    </row>
    <row r="126" ht="15.75" customHeight="1">
      <c r="A126" s="215" t="str">
        <f t="shared" ref="A126:C126" si="33">#REF!</f>
        <v>#REF!</v>
      </c>
      <c r="B126" s="216" t="str">
        <f t="shared" si="33"/>
        <v>#REF!</v>
      </c>
      <c r="C126" s="216" t="str">
        <f t="shared" si="33"/>
        <v>#REF!</v>
      </c>
      <c r="D126" s="217" t="str">
        <f t="shared" si="2"/>
        <v>#REF!</v>
      </c>
    </row>
    <row r="127" ht="15.75" customHeight="1">
      <c r="A127" s="215" t="str">
        <f t="shared" ref="A127:C127" si="34">#REF!</f>
        <v>#REF!</v>
      </c>
      <c r="B127" s="216" t="str">
        <f t="shared" si="34"/>
        <v>#REF!</v>
      </c>
      <c r="C127" s="216" t="str">
        <f t="shared" si="34"/>
        <v>#REF!</v>
      </c>
      <c r="D127" s="217" t="str">
        <f t="shared" si="2"/>
        <v>#REF!</v>
      </c>
    </row>
    <row r="128" ht="15.75" customHeight="1">
      <c r="A128" s="215" t="str">
        <f>Seeds!AB104</f>
        <v>M3-NyO-32a-I-1</v>
      </c>
      <c r="B128" s="216" t="str">
        <f t="shared" ref="B128:B139" si="35">#REF!</f>
        <v>#REF!</v>
      </c>
      <c r="C128" s="216" t="str">
        <f>Seeds!AA104</f>
        <v>{"id":"M3-NyO-32a-I-1","stimulus":"&lt;p&gt;Arraste cada resultado para a subtração correta.&lt;/p&gt;","hint":"&lt;div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{{T4}}&lt;/span&gt;\n\t\t\t&lt;span class=\"lemo-graphie-label\" style=\"position: absolute; right: 15%; top: 35%;\"&gt;{{Q21}}&lt;/span&gt;\n\t\t\t&lt;span class=\"lemo-graphie-label\" style=\"position: absolute; right: 15%; top: 8%;\"&gt;{{T1}}&lt;/span&gt;\n\t\t&lt;/div&gt;\n\t&lt;/div&gt;\n&lt;/div&gt;","feedback":"&lt;p&gt;Por exemplo, o resultado de uma dessas subtrações é:&lt;/p&gt;&lt;div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65%;\"&gt;{{Q11}}&lt;/span&gt;\n\t\t\t&lt;span class=\"lemo-graphie-label\" style=\"position: absolute; right: 15%; top: 35%;\"&gt;{{Q21}}&lt;/span&gt;\n\t\t\t&lt;span class=\"lemo-graphie-label\" style=\"position: absolute; right: 15%; top: 8%;\"&gt;{{T1}}&lt;/span&gt;\n\t\t&lt;/div&gt;\n\t&lt;/div&gt;\n&lt;/div&gt;","seed":{"parameters":[{"name":"Q11","label":null,"min":100,"max":999,"step":1},{"name":"Q21","label":null,"min":100,"max":999,"step":1},{"name":"Q12","label":null,"min":100,"max":999,"step":1},{"name":"Q22","label":null,"min":100,"max":999,"step":1},{"name":"Q13","label":null,"min":100,"max":999,"step":1},{"name":"Q23","label":null,"min":100,"max":999,"step":1}],"calculated":[{"name":"T1","label":"{{function}}","function":"{{Q11}}+{{Q21}}","temp":true},{"name":"T2","label":"{{function}}","function":"{{Q12}}+{{Q22}}","temp":true},{"name":"T3","label":"{{function}}","function":"{{Q13}}+{{Q23}}","temp":true},{"name":"T4","label":"{{function}}","function":"{{Q11}}-math.floor({{Q11}}/10)*10","temp":true},{"name":"A1","label":"{{T1}} − {{Q21}}","function":"{{Q11}}"},{"name":"A2","label":"{{T2}} − {{Q22}}","function":"{{Q12}}"},{"name":"A3","label":"{{T3}} − {{Q23}}","function":"{{Q13}}"}],"uniques":true},"algorithm":{"name":"linkOperationResult","params":{"invert":true},"template":"Match list"}}</v>
      </c>
      <c r="D128" s="217" t="str">
        <f t="shared" si="2"/>
        <v>#REF!</v>
      </c>
    </row>
    <row r="129" ht="15.75" customHeight="1">
      <c r="A129" s="215" t="str">
        <f>Seeds!AB105</f>
        <v>M3-NyO-32a-E-1</v>
      </c>
      <c r="B129" s="216" t="str">
        <f t="shared" si="35"/>
        <v>#REF!</v>
      </c>
      <c r="C129" s="216" t="str">
        <f>Seeds!AA105</f>
        <v>{"id":"M3-NyO-32a-E-1","stimulus":"&lt;p&gt;Escreva o resultado da seguinte subtração.&lt;/p&gt;","template":"&lt;p style=\"text-align: center\"&gt;{{T1}} − {{Q1}} = {{response}}&lt;/p&gt;","hint":"&lt;div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35%;\"&gt;{{Q1}}&lt;/span&gt;\n\t\t\t&lt;span class=\"lemo-graphie-label\" style=\"position: absolute; right: 15%; top: 8%;\"&gt;{{T1}}&lt;/span&gt;\n\t\t&lt;/div&gt;\n\t&lt;/div&gt;\n&lt;/div&gt;","feedback":"&lt;p&gt;O resultado da subtração é:&lt;/p&gt;&lt;div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65%;\"&gt;{{Q2}}&lt;/span&gt;\n\t\t\t&lt;span class=\"lemo-graphie-label\" style=\"position: absolute; right: 15%; top: 35%;\"&gt;{{Q1}}&lt;/span&gt;\n\t\t\t&lt;span class=\"lemo-graphie-label\" style=\"position: absolute; right: 15%; top: 8%;\"&gt;{{T1}}&lt;/span&gt;\n\t\t&lt;/div&gt;\n\t&lt;/div&gt;\n&lt;/div&gt;","seed":{"parameters":[{"name":"Q1","label":null,"min":100,"max":999,"step":1},{"name":"Q2","label":null,"min":100,"max":999,"step":1}],"calculated":[{"name":"T1","label":"{{function}}","function":"{{Q1}}+{{Q2}}","temp":true},{"name":"T2","label":"{{function}}","function":"{{Q2}}-math.floor({{Q2}}/10)*10","temp":true},{"name":"A1","label":"{{function}}","function":"{{Q2}}"}],"uniques":true},"algorithm":{"name":"calculateOperation","params":{"method":"equivLiteral","keyboard":"NUMERICAL"}}}</v>
      </c>
      <c r="D129" s="217" t="str">
        <f t="shared" si="2"/>
        <v>#REF!</v>
      </c>
    </row>
    <row r="130" ht="15.75" customHeight="1">
      <c r="A130" s="215" t="str">
        <f>Seeds!AB106</f>
        <v>M3-NyO-32a-A-1</v>
      </c>
      <c r="B130" s="216" t="str">
        <f t="shared" si="35"/>
        <v>#REF!</v>
      </c>
      <c r="C130" s="216" t="str">
        <f>Seeds!AA106</f>
        <v>{"id":"M3-NyO-32a-A-1","stimulus":"&lt;p&gt;Felipe tinha uma coleção de {{T1}} selos, mas doou {{Q1}}. Com quantos selos ele ficou?&lt;/p&gt;","template":"&lt;p&gt;Restaram para ele {{response}} selos.&lt;/p&gt;","hint":"&lt;div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30%; top: 65%;\"&gt;... {{T2}}&lt;/span&gt;\n\t\t\t&lt;span class=\"lemo-graphie-label\" style=\"position: absolute; right: 30%; top: 35%;\"&gt;{{Q1}}&lt;/span&gt;\n\t\t\t&lt;span class=\"lemo-graphie-label\" style=\"position: absolute; right: 30%; top: 8%;\"&gt;{{T1}}&lt;/span&gt;\n\t\t&lt;/div&gt;\n\t&lt;/div&gt;\n&lt;/div&gt;","feedback":"&lt;p&gt;O resultado da subtração é:&lt;/p&gt;&lt;div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30%; top: 65%;\"&gt;{{Q2}}&lt;/span&gt;\n\t\t\t&lt;span class=\"lemo-graphie-label\" style=\"position: absolute; right: 30%; top: 35%;\"&gt;{{Q1}}&lt;/span&gt;\n\t\t\t&lt;span class=\"lemo-graphie-label\" style=\"position: absolute; right: 30%; top: 8%;\"&gt;{{T1}}&lt;/span&gt;\n\t\t&lt;/div&gt;\n\t&lt;/div&gt;\n&lt;/div&gt;","seed":{"parameters":[{"name":"Q1","label":null,"min":100,"max":400,"step":1},{"name":"Q2","label":null,"min":100,"max":300,"step":1}],"calculated":[{"name":"T1","label":"{{function}}","function":"{{Q1}}+{{Q2}}","temp":true},{"name":"T2","label":"{{function}}","function":"{{Q2}}-math.floor({{Q2}}/10)*10","temp":true},{"name":"A1","label":"{{function}}","function":"{{Q2}}"}],"uniques":true},"algorithm":{"name":"calculateOperation","params":{"method":"equivLiteral","keyboard":"NUMERICAL"}}}</v>
      </c>
      <c r="D130" s="217" t="str">
        <f t="shared" si="2"/>
        <v>#REF!</v>
      </c>
    </row>
    <row r="131" ht="15.75" customHeight="1">
      <c r="A131" s="215" t="str">
        <f>Seeds!AB107</f>
        <v>M3-NyO-32a-A-2</v>
      </c>
      <c r="B131" s="216" t="str">
        <f t="shared" si="35"/>
        <v>#REF!</v>
      </c>
      <c r="C131" s="216" t="str">
        <f>Seeds!AA107</f>
        <v>{"id":"M3-NyO-32a-A-2","stimulus":"&lt;p&gt;Uma empresa de publicidade precisa distribuir {{T1}} folhetos de propaganda em um dia. Os funcionários do turno da manhã já distribuíram {{Q1}} folhetos. Quantos ainda restam para serem distribuídos no turno da noite?&lt;/p&gt;","template":"&lt;p&gt;Ainda restam {{response}} panfletos para distribuir.&lt;/p&gt;","hint":"&lt;div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35%;\"&gt;{{Q1}}&lt;/span&gt;\n\t\t\t&lt;span class=\"lemo-graphie-label\" style=\"position: absolute; right: 15%; top: 8%;\"&gt;{{T1}}&lt;/span&gt;\n\t\t&lt;/div&gt;\n\t&lt;/div&gt;\n&lt;/div&gt;","feedback":"&lt;p&gt;O resultado da subtração é:&lt;/p&gt;&lt;div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65%;\"&gt;{{Q2}}&lt;/span&gt;\n\t\t\t&lt;span class=\"lemo-graphie-label\" style=\"position: absolute; right: 15%; top: 35%;\"&gt;{{Q1}}&lt;/span&gt;\n\t\t\t&lt;span class=\"lemo-graphie-label\" style=\"position: absolute; right: 15%; top: 8%;\"&gt;{{T1}}&lt;/span&gt;\n\t\t&lt;/div&gt;\n\t&lt;/div&gt;\n&lt;/div&gt;","seed":{"parameters":[{"name":"Q1","label":null,"min":100,"max":999,"step":1},{"name":"Q2","label":null,"min":100,"max":999,"step":1}],"calculated":[{"name":"T1","label":"{{function}}","function":"{{Q1}}+{{Q2}}","temp":true},{"name":"T2","label":"{{function}}","function":"{{Q2}}-math.floor({{Q2}}/10)*10","temp":true},{"name":"A1","label":"{{function}}","function":"{{Q2}}"}],"uniques":true},"algorithm":{"name":"calculateOperation","params":{"method":"equivLiteral","keyboard":"NUMERICAL"}}}</v>
      </c>
      <c r="D131" s="217" t="str">
        <f t="shared" si="2"/>
        <v>#REF!</v>
      </c>
    </row>
    <row r="132" ht="15.75" customHeight="1">
      <c r="A132" s="215" t="str">
        <f>Seeds!AB108</f>
        <v>M3-NyO-32a-A-3</v>
      </c>
      <c r="B132" s="216" t="str">
        <f t="shared" si="35"/>
        <v>#REF!</v>
      </c>
      <c r="C132" s="216" t="str">
        <f>Seeds!AA108</f>
        <v>{"id":"M3-NyO-32a-A-3","stimulus":"&lt;p&gt;Para uma partida de pólo aquático, {{T1}} ingressos foram colocados à venda. Se {{Q1}} ingressos foram comprados até o dia anterior ao jogo, quantos ingressos ainda estavam à venda no dia da partida?&lt;/p&gt;","template":"&lt;p&gt;Estavam à venda {{response}} ingressos.&lt;/p&gt;","hint":"&lt;div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35%;\"&gt;{{Q1}}&lt;/span&gt;\n\t\t\t&lt;span class=\"lemo-graphie-label\" style=\"position: absolute; right: 15%; top: 8%;\"&gt;{{T1}}&lt;/span&gt;\n\t\t&lt;/div&gt;\n\t&lt;/div&gt;\n&lt;/div&gt;","feedback":"&lt;p&gt;O resultado da subtração é:&lt;/p&gt;&lt;div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65%;\"&gt;{{Q2}}&lt;/span&gt;\n\t\t\t&lt;span class=\"lemo-graphie-label\" style=\"position: absolute; right: 15%; top: 35%;\"&gt;{{Q1}}&lt;/span&gt;\n\t\t\t&lt;span class=\"lemo-graphie-label\" style=\"position: absolute; right: 15%; top: 8%;\"&gt;{{T1}}&lt;/span&gt;\n\t\t&lt;/div&gt;\n\t&lt;/div&gt;\n&lt;/div&gt;","seed":{"parameters":[{"name":"Q1","label":null,"min":400,"max":999,"step":1},{"name":"Q2","label":null,"min":400,"max":999,"step":1}],"calculated":[{"name":"T1","label":"{{function}}","function":"{{Q1}}+{{Q2}}","temp":true},{"name":"T2","label":"{{function}}","function":"{{Q2}}-math.floor({{Q2}}/10)*10","temp":true},{"name":"A1","label":"{{function}}","function":"{{Q2}}"}],"uniques":true},"algorithm":{"name":"calculateOperation","params":{"method":"equivLiteral","keyboard":"NUMERICAL"}}}</v>
      </c>
      <c r="D132" s="217" t="str">
        <f t="shared" si="2"/>
        <v>#REF!</v>
      </c>
    </row>
    <row r="133" ht="15.75" customHeight="1">
      <c r="A133" s="215" t="str">
        <f>Seeds!AB114</f>
        <v>M3-NyO-32c-I-1</v>
      </c>
      <c r="B133" s="216" t="str">
        <f t="shared" si="35"/>
        <v>#REF!</v>
      </c>
      <c r="C133" s="216" t="str">
        <f>Seeds!AA114</f>
        <v>{"id":"M3-NyO-32c-I-1","seed":{"parameters":[{"name":"Q1","label":null,"list":[1,2,3,4]},{"name":"Q2","label":null,"list":[1,2,3,4,5]},{"name":"Q3","label":null,"list":[1,2,3,4]},{"name":"Q4","label":null,"list":[1,2,3,4,5]},{"name":"Q5","label":null,"list":[1,2,3,4]},{"name":"Q6","label":null,"list":[1,2,3,4,5]}],"uniques":false},"scaffolding":[{"id":"step-0","stimulus":"&lt;p&gt;Para praticar o cálculo mental, resolva a seguinte subtração agrupando os termos.&lt;/p&gt;&lt;p style=\"text-align: center\"&gt;{{T10}} − {{T11}} = ...&lt;/p&gt;","template":"&lt;p style=\"text-align: center\"&gt;{{T1}} − {{T2}} = {{response}}&lt;/p&gt;&lt;p style=\"text-align: center\"&gt;{{T3}} − {{T4}} = {{response}}&lt;/p&gt;&lt;p style=\"text-align: center\"&gt;{{T5}} − {{Q5}} = {{response}}&lt;/p&gt;&lt;p&gt;Portanto:&lt;/p&gt;&lt;p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0-A1","label":"{{function}}","function":"{{Q2}}*100"},{"name":"0-A2","label":"{{function}}","function":"{{Q4}}*10"},{"name":"0-A3","label":"{{function}}","function":"{{Q6}}"},{"name":"0-A4","label":"{{function}}","function":"{{Q2}}*100+{{Q4}}*10+{{Q6}}"}]},"algorithm":{"name":"calculateOperation","template":"Cloze with drag &amp; drop","params":{"keyboard":"NUMERICAL"}}},{"id":"step-1","stimulus":"&lt;p&gt;Para resolver a subtração, comece primeiro com as centenas.&lt;/p&gt;","template":"&lt;p style=\"text-align: center\"&gt;{{T1}} − {{T2}} = {{response}}&lt;/p&gt;","seed":{"calculated":[{"name":"T1","label":"{{function}}","function":"({{Q1}}+{{Q2}})*100","temp":true},{"name":"T2","label":"{{function}}","function":"{{Q1}}*100","temp":true},{"name":"1-A1","label":"{{function}}","function":"{{Q2}}*100"}]},"algorithm":{"name":"calculateOperation","params":{"method":"equivLiteral","keyboard":"NUMERICAL"}}},{"id":"step-2","stimulus":"&lt;p&gt;Em seguida, subtraia as dezenas.&lt;/p&gt;","template":"&lt;p style=\"text-align: center\"&gt;{{T3}} − {{T4}} = {{response}}&lt;/p&gt;","seed":{"calculated":[{"name":"T3","label":"{{function}}","function":"({{Q3}}+{{Q4}})*10","temp":true},{"name":"T4","label":"{{function}}","function":"{{Q3}}*10","temp":true},{"name":"2-A1","label":"{{function}}","function":"{{Q4}}*10"}]},"algorithm":{"name":"calculateOperation","params":{"method":"equivLiteral","keyboard":"NUMERICAL"}}},{"id":"step-3","stimulus":"&lt;p&gt;E por último, subtraia as unidades.&lt;/p&gt;","template":"&lt;p style=\"text-align: center\"&gt;{{T5}} − {{Q5}} = {{response}}&lt;/p&gt;","seed":{"calculated":[{"name":"T5","label":"{{function}}","function":"{{Q5}}+{{Q6}}","temp":true},{"name":"3-A1","label":"{{function}}","function":"{{Q6}}"}]},"algorithm":{"name":"calculateOperation","params":{"method":"equivLiteral","keyboard":"NUMERICAL"}}},{"id":"step-4","stimulus":"&lt;p&gt;Agora use os resultados obtidos para calcular mentalmente a subtração.&lt;/p&gt;","template":"&lt;p style=\"text-align: center\"&gt;{{T1}} − {{T2}} = {{T-A1}}&lt;/p&gt;&lt;p style=\"text-align: center\"&gt;{{T3}} − {{T4}} = {{T-A2}}&lt;/p&gt;&lt;p style=\"text-align: center\"&gt;{{T5}} − {{Q5}} = {{T-A3}}&lt;/p&gt;&lt;p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T-A1","label":"{{function}}","function":"{{Q2}}*100","temp":true},{"name":"T-A2","label":"{{function}}","function":"{{Q4}}*10","temp":true},{"name":"T-A3","label":"{{function}}","function":"{{Q6}}","temp":true},{"name":"4-A4","label":"{{function}}","function":"{{Q2}}*100+{{Q4}}*10+{{Q6}}"}]},"algorithm":{"name":"calculateOperation","params":{"method":"equivLiteral","keyboard":"NUMERICAL"}}}]}</v>
      </c>
      <c r="D133" s="217" t="str">
        <f t="shared" si="2"/>
        <v>#REF!</v>
      </c>
    </row>
    <row r="134" ht="15.75" customHeight="1">
      <c r="A134" s="215" t="str">
        <f>Seeds!AB115</f>
        <v>M3-NyO-32c-E-1</v>
      </c>
      <c r="B134" s="216" t="str">
        <f t="shared" si="35"/>
        <v>#REF!</v>
      </c>
      <c r="C134" s="216" t="str">
        <f>Seeds!AA115</f>
        <v>{"id":"M3-NyO-32c-E-1","seed":{"parameters":[{"name":"Q1","label":null,"list":[1,2,3,4]},{"name":"Q2","label":null,"list":[1,2,3,4,5]},{"name":"Q3","label":null,"list":[1,2,3,4]},{"name":"Q4","label":null,"list":[1,2,3,4,5]},{"name":"Q5","label":null,"list":[1,2,3,4]},{"name":"Q6","label":null,"list":[1,2,3,4,5]}],"uniques":false},"scaffolding":[{"id":"step-0","stimulus":"&lt;p&gt;Para praticar o cálculo mental, resolva a seguinte subtração agrupando os termos.&lt;/p&gt;&lt;p style=\"text-align: center\"&gt;{{T10}} − {{T11}} = ...&lt;/p&gt;","template":"&lt;p style=\"text-align: center\"&gt;{{T1}} − {{T2}} = {{response}}&lt;/p&gt;&lt;p style=\"text-align: center\"&gt;{{T3}} − {{T4}} = {{response}}&lt;/p&gt;&lt;p style=\"text-align: center\"&gt;{{T5}} − {{Q5}} = {{response}}&lt;/p&gt;&lt;p&gt;Portanto:&lt;/p&gt;&lt;p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0-A1","label":"{{function}}","function":"{{Q2}}*100"},{"name":"0-A2","label":"{{function}}","function":"{{Q4}}*10"},{"name":"0-A3","label":"{{function}}","function":"{{Q6}}"},{"name":"0-A4","label":"{{function}}","function":"{{Q2}}*100+{{Q4}}*10+{{Q6}}"}]},"algorithm":{"name":"calculateOperation","params":{"method":"equivLiteral","keyboard":"NUMERICAL"}}},{"id":"step-1","stimulus":"&lt;p&gt;Para resolver a subtração, comece primeiro com as centenas.&lt;/p&gt;","template":"&lt;p style=\"text-align: center\"&gt;{{T1}} − {{T2}} = {{response}}&lt;/p&gt;","seed":{"calculated":[{"name":"T1","label":"{{function}}","function":"({{Q1}}+{{Q2}})*100","temp":true},{"name":"T2","label":"{{function}}","function":"{{Q1}}*100","temp":true},{"name":"1-A1","label":"{{function}}","function":"{{Q2}}*100"}]},"algorithm":{"name":"calculateOperation","params":{"method":"equivLiteral","keyboard":"NUMERICAL"}}},{"id":"step-2","stimulus":"&lt;p&gt;Em seguida, subtraia as dezenas.&lt;/p&gt;","template":"&lt;p style=\"text-align: center\"&gt;{{T3}} − {{T4}} = {{response}}&lt;/p&gt;","seed":{"calculated":[{"name":"T3","label":"{{function}}","function":"({{Q3}}+{{Q4}})*10","temp":true},{"name":"T4","label":"{{function}}","function":"{{Q3}}*10","temp":true},{"name":"2-A1","label":"{{function}}","function":"{{Q4}}*10"}]},"algorithm":{"name":"calculateOperation","params":{"method":"equivLiteral","keyboard":"NUMERICAL"}}},{"id":"step-3","stimulus":"&lt;p&gt;E por último, subtraia as unidades.&lt;/p&gt;","template":"&lt;p style=\"text-align: center\"&gt;{{T5}} − {{Q5}} = {{response}}&lt;/p&gt;","seed":{"calculated":[{"name":"T5","label":"{{function}}","function":"{{Q5}}+{{Q6}}","temp":true},{"name":"3-A1","label":"{{function}}","function":"{{Q6}}"}]},"algorithm":{"name":"calculateOperation","params":{"method":"equivLiteral","keyboard":"NUMERICAL"}}},{"id":"step-4","stimulus":"&lt;p&gt;Agora use os resultados obtidos para calcular mentalmente a subtração.&lt;/p&gt;","template":"&lt;p style=\"text-align: center\"&gt;{{T1}} − {{T2}} = {{T-A1}}&lt;/p&gt;&lt;p style=\"text-align: center\"&gt;{{T3}} − {{T4}} = {{T-A2}}&lt;/p&gt;&lt;p style=\"text-align: center\"&gt;{{T5}} − {{Q5}} = {{T-A3}}&lt;/p&gt;&lt;p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T-A1","label":"{{function}}","function":"{{Q2}}*100","temp":true},{"name":"T-A2","label":"{{function}}","function":"{{Q4}}*10","temp":true},{"name":"T-A3","label":"{{function}}","function":"{{Q6}}","temp":true},{"name":"4-A4","label":"{{function}}","function":"{{Q2}}*100+{{Q4}}*10+{{Q6}}"}]},"algorithm":{"name":"calculateOperation","params":{"method":"equivLiteral","keyboard":"NUMERICAL"}}}]}</v>
      </c>
      <c r="D134" s="217" t="str">
        <f t="shared" si="2"/>
        <v>#REF!</v>
      </c>
    </row>
    <row r="135" ht="15.75" customHeight="1">
      <c r="A135" s="215" t="str">
        <f>Seeds!AB116</f>
        <v>M3-NyO-32c-A-1</v>
      </c>
      <c r="B135" s="216" t="str">
        <f t="shared" si="35"/>
        <v>#REF!</v>
      </c>
      <c r="C135" s="216" t="str">
        <f>Seeds!AA116</f>
        <v>{"id":"M3-NyO-32c-A-1","seed":{"parameters":[{"name":"Q1","label":null,"list":[1,2,3,4]},{"name":"Q2","label":null,"list":[1,2,3,4,5]},{"name":"Q3","label":null,"list":[1,2,3,4]},{"name":"Q4","label":null,"list":[1,2,3,4,5]},{"name":"Q5","label":null,"list":[1,2,3,4]},{"name":"Q6","label":null,"list":[1,2,3,4,5]}],"uniques":false},"scaffolding":[{"id":"step-0","stimulus":"&lt;p&gt;Eliana está indo encontrar seu amigos em um local que fica a {{T10}} m da casa dela. Se ela já caminhou {{T11}} m, que distância falta para encontrá-los? Para trabalhar o cálculo mental, resolva a subtração agrupando os termos.&lt;/p&gt;","template":"&lt;p style=\"text-align: center\"&gt;{{T1}} − {{T2}} = {{response}}&lt;/p&gt;&lt;p style=\"text-align: center\"&gt;{{T3}} − {{T4}} = {{response}}&lt;/p&gt;&lt;p style=\"text-align: center\"&gt;{{T5}} − {{Q5}} = {{response}}&lt;/p&gt;&lt;p&gt;Portanto:&lt;/p&gt;&lt;p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0-A1","label":"{{function}}","function":"{{Q2}}*100"},{"name":"0-A2","label":"{{function}}","function":"{{Q4}}*10"},{"name":"0-A3","label":"{{function}}","function":"{{Q6}}"},{"name":"0-A4","label":"{{function}}","function":"{{Q2}}*100+{{Q4}}*10+{{Q6}}"}]},"algorithm":{"name":"calculateOperation","params":{"method":"equivLiteral","keyboard":"NUMERICAL"}}},{"id":"step-1","stimulus":"&lt;p&gt;Para resolver a subtração, comece primeiro com as centenas.&lt;/p&gt;","template":"&lt;p style=\"text-align: center\"&gt;{{T1}} − {{T2}} = {{response}}&lt;/p&gt;","seed":{"calculated":[{"name":"T1","label":"{{function}}","function":"({{Q1}}+{{Q2}})*100","temp":true},{"name":"T2","label":"{{function}}","function":"{{Q1}}*100","temp":true},{"name":"1-A1","label":"{{function}}","function":"{{Q2}}*100"}]},"algorithm":{"name":"calculateOperation","params":{"method":"equivLiteral","keyboard":"NUMERICAL"}}},{"id":"step-2","stimulus":"&lt;p&gt;Em seguida, subtraia as dezenas.&lt;/p&gt;","template":"&lt;p style=\"text-align: center\"&gt;{{T3}} − {{T4}} = {{response}}&lt;/p&gt;","seed":{"calculated":[{"name":"T3","label":"{{function}}","function":"({{Q3}}+{{Q4}})*10","temp":true},{"name":"T4","label":"{{function}}","function":"{{Q3}}*10","temp":true},{"name":"2-A1","label":"{{function}}","function":"{{Q4}}*10"}]},"algorithm":{"name":"calculateOperation","params":{"method":"equivLiteral","keyboard":"NUMERICAL"}}},{"id":"step-3","stimulus":"&lt;p&gt;E por último, subtraia as unidades.&lt;/p&gt;","template":"&lt;p style=\"text-align: center\"&gt;{{T5}} − {{Q5}} = {{response}}&lt;/p&gt;","seed":{"calculated":[{"name":"T5","label":"{{function}}","function":"{{Q5}}+{{Q6}}","temp":true},{"name":"3-A1","label":"{{function}}","function":"{{Q6}}"}]},"algorithm":{"name":"calculateOperation","params":{"method":"equivLiteral","keyboard":"NUMERICAL"}}},{"id":"step-4","stimulus":"&lt;p&gt;Agora use os resultados obtidos para calcular mentalmente a subtração.&lt;/p&gt;","template":"&lt;p style=\"text-align: center\"&gt;{{T1}} − {{T2}} = {{T-A1}}&lt;/p&gt;&lt;p style=\"text-align: center\"&gt;{{T3}} − {{T4}} = {{T-A2}}&lt;/p&gt;&lt;p style=\"text-align: center\"&gt;{{T5}} − {{Q5}} = {{T-A3}}&lt;/p&gt;&lt;p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T-A1","label":"{{function}}","function":"{{Q2}}*100","temp":true},{"name":"T-A2","label":"{{function}}","function":"{{Q4}}*10","temp":true},{"name":"T-A3","label":"{{function}}","function":"{{Q6}}","temp":true},{"name":"4-A4","label":"{{function}}","function":"{{Q2}}*100+{{Q4}}*10+{{Q6}}"}]},"algorithm":{"name":"calculateOperation","params":{"method":"equivLiteral","keyboard":"NUMERICAL"}}}]}</v>
      </c>
      <c r="D135" s="217" t="str">
        <f t="shared" si="2"/>
        <v>#REF!</v>
      </c>
    </row>
    <row r="136" ht="15.75" customHeight="1">
      <c r="A136" s="215" t="str">
        <f>Seeds!AB117</f>
        <v>M3-NyO-32c-A-2</v>
      </c>
      <c r="B136" s="216" t="str">
        <f t="shared" si="35"/>
        <v>#REF!</v>
      </c>
      <c r="C136" s="216" t="str">
        <f>Seeds!AA117</f>
        <v>{"id":"M3-NyO-32c-A-2","seed":{"parameters":[{"name":"Q1","label":null,"list":[1,2,3,4]},{"name":"Q2","label":null,"list":[1,2,3,4,5]},{"name":"Q3","label":null,"list":[1,2,3,4]},{"name":"Q4","label":null,"list":[1,2,3,4,5]},{"name":"Q5","label":null,"list":[1,2,3,4]},{"name":"Q6","label":null,"list":[1,2,3,4,5]}],"uniques":false},"scaffolding":[{"id":"step-0","stimulus":"&lt;p&gt;Javier tem {{T10}} segundos para terminar um desenho. Se {{T11}} segundos se passaram, quantos segundos ele ainda tem? Para trabalhar o cálculo mental, resolva a subtração agrupando os termos.&lt;/p&gt;","template":"&lt;p style=\"text-align: center\"&gt;{{T1}} − {{T2}} = {{response}}&lt;/p&gt;&lt;p style=\"text-align: center\"&gt;{{T3}} − {{T4}} = {{response}}&lt;/p&gt;&lt;p style=\"text-align: center\"&gt;{{T5}} − {{Q5}} = {{response}}&lt;/p&gt;&lt;p&gt;Portanto:&lt;/p&gt;&lt;p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0-A1","label":"{{function}}","function":"{{Q2}}*100"},{"name":"0-A2","label":"{{function}}","function":"{{Q4}}*10"},{"name":"0-A3","label":"{{function}}","function":"{{Q6}}"},{"name":"0-A4","label":"{{function}}","function":"{{Q2}}*100+{{Q4}}*10+{{Q6}}"}]},"algorithm":{"name":"calculateOperation","params":{"method":"equivLiteral","keyboard":"NUMERICAL"}}},{"id":"step-1","stimulus":"&lt;p&gt;Para resolver a subtração, comece primeiro com as centenas.&lt;/p&gt;","template":"&lt;p style=\"text-align: center\"&gt;{{T1}} − {{T2}} = {{response}}&lt;/p&gt;","seed":{"calculated":[{"name":"T1","label":"{{function}}","function":"({{Q1}}+{{Q2}})*100","temp":true},{"name":"T2","label":"{{function}}","function":"{{Q1}}*100","temp":true},{"name":"1-A1","label":"{{function}}","function":"{{Q2}}*100"}]},"algorithm":{"name":"calculateOperation","params":{"method":"equivLiteral","keyboard":"NUMERICAL"}}},{"id":"step-2","stimulus":"&lt;p&gt;Em seguida, subtraia as dezenas.&lt;/p&gt;","template":"&lt;p style=\"text-align: center\"&gt;{{T3}} − {{T4}} = {{response}}&lt;/p&gt;","seed":{"calculated":[{"name":"T3","label":"{{function}}","function":"({{Q3}}+{{Q4}})*10","temp":true},{"name":"T4","label":"{{function}}","function":"{{Q3}}*10","temp":true},{"name":"2-A1","label":"{{function}}","function":"{{Q4}}*10"}]},"algorithm":{"name":"calculateOperation","params":{"method":"equivLiteral","keyboard":"NUMERICAL"}}},{"id":"step-3","stimulus":"&lt;p&gt;E por último, subtraia as unidades.&lt;/p&gt;","template":"&lt;p style=\"text-align: center\"&gt;{{T5}} − {{Q5}} = {{response}}&lt;/p&gt;","seed":{"calculated":[{"name":"T5","label":"{{function}}","function":"{{Q5}}+{{Q6}}","temp":true},{"name":"3-A1","label":"{{function}}","function":"{{Q6}}"}]},"algorithm":{"name":"calculateOperation","params":{"method":"equivLiteral","keyboard":"NUMERICAL"}}},{"id":"step-4","stimulus":"&lt;p&gt;Agora use os resultados obtidos para calcular mentalmente a subtração.&lt;/p&gt;","template":"&lt;p style=\"text-align: center\"&gt;{{T1}} − {{T2}} = {{T-A1}}&lt;/p&gt;&lt;p style=\"text-align: center\"&gt;{{T3}} − {{T4}} = {{T-A2}}&lt;/p&gt;&lt;p style=\"text-align: center\"&gt;{{T5}} − {{Q5}} = {{T-A3}}&lt;/p&gt;&lt;p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T-A1","label":"{{function}}","function":"{{Q2}}*100","temp":true},{"name":"T-A2","label":"{{function}}","function":"{{Q4}}*10","temp":true},{"name":"T-A3","label":"{{function}}","function":"{{Q6}}","temp":true},{"name":"4-A4","label":"{{function}}","function":"{{Q2}}*100+{{Q4}}*10+{{Q6}}"}]},"algorithm":{"name":"calculateOperation","params":{"method":"equivLiteral","keyboard":"NUMERICAL"}}}]}</v>
      </c>
      <c r="D136" s="217" t="str">
        <f t="shared" si="2"/>
        <v>#REF!</v>
      </c>
    </row>
    <row r="137" ht="15.75" customHeight="1">
      <c r="A137" s="215" t="str">
        <f>Seeds!AB118</f>
        <v>M3-NyO-32c-A-3</v>
      </c>
      <c r="B137" s="216" t="str">
        <f t="shared" si="35"/>
        <v>#REF!</v>
      </c>
      <c r="C137" s="216" t="str">
        <f>Seeds!AA118</f>
        <v>{"id":"M3-NyO-32c-A-3","seed":{"parameters":[{"name":"Q1","label":null,"list":[1,2,3,4]},{"name":"Q2","label":null,"list":[1,2,3,4,5]},{"name":"Q3","label":null,"list":[1,2,3,4]},{"name":"Q4","label":null,"list":[1,2,3,4,5]},{"name":"Q5","label":null,"list":[1,2,3,4]},{"name":"Q6","label":null,"list":[1,2,3,4,5]}],"uniques":false},"scaffolding":[{"id":"step-0","stimulus":"&lt;p&gt;Um ciclista pedala {{T10}} km por semana. Se ele já percorreu {{T11}} km esta semana, quantos quilômetros ele ainda irá percorrer? Para trabalhar o cálculo mental, resolva a subtração agrupando os termos.&lt;/p&gt;","template":"&lt;p style=\"text-align: center\"&gt;{{T1}} − {{T2}} = {{response}}&lt;/p&gt;&lt;p style=\"text-align: center\"&gt;{{T3}} − {{T4}} = {{response}}&lt;/p&gt;&lt;p style=\"text-align: center\"&gt;{{T5}} − {{Q5}} = {{response}}&lt;/p&gt;&lt;p&gt;Por tanto:&lt;/p&gt;&lt;p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0-A1","label":"{{function}}","function":"{{Q2}}*100"},{"name":"0-A2","label":"{{function}}","function":"{{Q4}}*10"},{"name":"0-A3","label":"{{function}}","function":"{{Q6}}"},{"name":"0-A4","label":"{{function}}","function":"{{Q2}}*100+{{Q4}}*10+{{Q6}}"}]},"algorithm":{"name":"calculateOperation","params":{"method":"equivLiteral","keyboard":"NUMERICAL"}}},{"id":"step-1","stimulus":"&lt;p&gt;Para resolver a subtração, comece primeiro com as centenas.&lt;/p&gt;","template":"&lt;p style=\"text-align: center\"&gt;{{T1}} − {{T2}} = {{response}}&lt;/p&gt;","seed":{"calculated":[{"name":"T1","label":"{{function}}","function":"({{Q1}}+{{Q2}})*100","temp":true},{"name":"T2","label":"{{function}}","function":"{{Q1}}*100","temp":true},{"name":"1-A1","label":"{{function}}","function":"{{Q2}}*100"}]},"algorithm":{"name":"calculateOperation","params":{"method":"equivLiteral","keyboard":"NUMERICAL"}}},{"id":"step-2","stimulus":"&lt;p&gt;Em seguida, subtraia as dezenas.&lt;/p&gt;","template":"&lt;p style=\"text-align: center\"&gt;{{T3}} − {{T4}} = {{response}}&lt;/p&gt;","seed":{"calculated":[{"name":"T3","label":"{{function}}","function":"({{Q3}}+{{Q4}})*10","temp":true},{"name":"T4","label":"{{function}}","function":"{{Q3}}*10","temp":true},{"name":"2-A1","label":"{{function}}","function":"{{Q4}}*10"}]},"algorithm":{"name":"calculateOperation","params":{"method":"equivLiteral","keyboard":"NUMERICAL"}}},{"id":"step-3","stimulus":"&lt;p&gt;E por último, subtraia as unidades.&lt;/p&gt;","template":"&lt;p style=\"text-align: center\"&gt;{{T5}} − {{Q5}} = {{response}}&lt;/p&gt;","seed":{"calculated":[{"name":"T5","label":"{{function}}","function":"{{Q5}}+{{Q6}}","temp":true},{"name":"3-A1","label":"{{function}}","function":"{{Q6}}"}]},"algorithm":{"name":"calculateOperation","params":{"method":"equivLiteral","keyboard":"NUMERICAL"}}},{"id":"step-4","stimulus":"&lt;p&gt;Agora use os resultados obtidos para calcular mentalmente a subtração.&lt;/p&gt;","template":"&lt;p style=\"text-align: center\"&gt;{{T1}} − {{T2}} = {{T-A1}}&lt;/p&gt;&lt;p style=\"text-align: center\"&gt;{{T3}} − {{T4}} = {{T-A2}}&lt;/p&gt;&lt;p style=\"text-align: center\"&gt;{{T5}} − {{Q5}} = {{T-A3}}&lt;/p&gt;&lt;p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T-A1","label":"{{function}}","function":"{{Q2}}*100","temp":true},{"name":"T-A2","label":"{{function}}","function":"{{Q4}}*10","temp":true},{"name":"T-A3","label":"{{function}}","function":"{{Q6}}","temp":true},{"name":"4-A4","label":"{{function}}","function":"{{Q2}}*100+{{Q4}}*10+{{Q6}}"}]},"algorithm":{"name":"calculateOperation","params":{"method":"equivLiteral","keyboard":"NUMERICAL"}}}]}</v>
      </c>
      <c r="D137" s="217" t="str">
        <f t="shared" si="2"/>
        <v>#REF!</v>
      </c>
    </row>
    <row r="138" ht="15.75" customHeight="1">
      <c r="A138" s="215" t="str">
        <f>Seeds!AB119</f>
        <v>M3-NyO-9a-I-1</v>
      </c>
      <c r="B138" s="216" t="str">
        <f t="shared" si="35"/>
        <v>#REF!</v>
      </c>
      <c r="C138" s="216" t="str">
        <f>Seeds!AA119</f>
        <v>{
    "id": "M3-NyO-9a-I-1",
    "stimulus": "&lt;p&gt;Escolha o resultado correto da seguinte subtração.&lt;/p&gt;&lt;p style=\"text-align: center\"&gt;{{T1}} − {{Q1}} = ...&lt;/p&gt;",
    "hint": "&lt;div class=\"lemo-fixed-to-responsive\" style=\"max-width: 85px;max-height: 80px;position: relative;width: 100%;display: inline-block;\"&gt;\n\t&lt;img src=\"http://drive.google.com/uc?export=view&amp;id=1mzCc1jAeArGEIPp_wJDh-IrsZ-T14yH0\"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35%;\"&gt;{{Q1}}&lt;/span&gt;\n\t\t\t&lt;span class=\"lemo-graphie-label\" style=\"position: absolute; right: 15%; top: 8%;\"&gt;{{T1}}&lt;/span&gt;\n\t\t&lt;/div&gt;\n\t&lt;/div&gt;\n&lt;/div&gt;",
    "feedback": "&lt;p&gt;O resultado da subtração é:&lt;/p&gt;&lt;div class=\"lemo-fixed-to-responsive\" style=\"max-width: 85px;max-height: 80px;position: relative;width: 100%;display: inline-block;\"&gt;\n\t&lt;img src=\"http://drive.google.com/uc?export=view&amp;id=1mzCc1jAeArGEIPp_wJDh-IrsZ-T14yH0\" alt=\"\" tabindex=\"0\"&gt;\n\t&lt;div class=\"lemo-graphie-container\" style=\"position: absolute;top: 0;left: 0;width: 100%;height: 100%;\"&gt;\n\t\t&lt;div class=\"lemo-graphie\" style=\"position: relative; width: 100%; height: 100%;\"&gt;\n\t\t\t&lt;span class=\"lemo-graphie-label\" style=\"position: absolute; right: 15%; top: 65%;\"&gt;{{Q2}}&lt;/span&gt;\n\t\t\t&lt;span class=\"lemo-graphie-label\" style=\"position: absolute; right: 15%; top: 35%;\"&gt;{{Q1}}&lt;/span&gt;\n\t\t\t&lt;span class=\"lemo-graphie-label\" style=\"position: absolute; right: 15%; top: 8%;\"&gt;{{T1}}&lt;/span&gt;\n\t\t&lt;/div&gt;\n\t&lt;/div&gt;\n&lt;/div&gt;",
    "seed": {
        "parameters": [
            {
                "name": "Q1",
                "label": null,
                "min": 200,
                "max": 5000,
                "step": 1
            },
            {
                "name": "Q2",
                "label": null,
                "min": 100,
                "max": 5000,
                "step": 1
            },
            {
                "name": "Q3",
                "label": null,
                "min": 10,
                "max": 90,
                "step": 10
            },
            {
                "name": "Q4",
                "label": null,
                "min": 1,
                "max": 50,
                "step": 1
            }
        ],
        "calculated": [
            {
                "name": "A1",
                "label": "{{function}}",
                "function": "{{Q2}}"
            },
            {
                "name": "A2",
                "label": "{{function}}",
                "function": "{{Q2}}+{{Q3}}",
                "incorrect": true
            },
            {
                "name": "A3",
                "label": "{{function}}",
                "function": "{{Q2}}-{{Q3}}",
                "incorrect": true
            },
            {
                "name": "A4",
                "label": "{{function}}",
                "function": "{{Q2}}+{{Q4}}",
                "incorrect": true
            },
            {
                "name": "A5",
                "label": "{{function}}",
                "function": "{{Q2}}-{{Q4}}",
                "incorrect": true
            },
            {
                "name": "T1",
                "label": "",
                "function": "{{Q1}}+{{Q2}}",
                "temp": true
            },
            {
                "name": "T2",
                "label": "",
                "function": "{{Q2}}-math.floor({{Q2}}/10)*10",
                "temp": true
            }
        ],
        "uniques": true
    },
    "algorithm": {
        "name": "trueFalse",
        "template": "Multiple choice – standard",
        "params": {
            "countCorrect": 1,
            "countIncorrect": 2,
            "showCheckIcon": false,
            "columns": 3
        }
    }
}</v>
      </c>
      <c r="D138" s="217" t="str">
        <f t="shared" si="2"/>
        <v>#REF!</v>
      </c>
    </row>
    <row r="139" ht="15.75" customHeight="1">
      <c r="A139" s="215" t="str">
        <f>Seeds!AB120</f>
        <v>M3-NyO-9a-E-1</v>
      </c>
      <c r="B139" s="216" t="str">
        <f t="shared" si="35"/>
        <v>#REF!</v>
      </c>
      <c r="C139" s="216" t="str">
        <f>Seeds!AA120</f>
        <v>{
    "id": "M3-NyO-9a-E-1",
    "stimulus": "&lt;p&gt;Calcule a seguinte subtração.&lt;/p&gt;",
    "template": "&lt;p style=\"text-align: center\"&gt;{{T1}} − {{Q2}} = {{response}}&lt;/p&gt;",
    "hint": "&lt;div class=\"lemo-fixed-to-responsive\" style=\"max-width: 85px;max-height: 80px;position: relative;width: 100%;display: inline-block;\"&gt;\n\t&lt;img src=\"http://drive.google.com/uc?export=view&amp;id=1mzCc1jAeArGEIPp_wJDh-IrsZ-T14yH0\"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35%;\"&gt;{{Q2}}&lt;/span&gt;\n\t\t\t&lt;span class=\"lemo-graphie-label\" style=\"position: absolute; right: 15%; top: 8%;\"&gt;{{T1}}&lt;/span&gt;\n\t\t&lt;/div&gt;\n\t&lt;/div&gt;\n&lt;/div&gt;",
    "feedback": "&lt;p&gt;O resultado da subtração é:&lt;/p&gt;&lt;div class=\"lemo-fixed-to-responsive\" style=\"max-width: 85px;max-height: 80px;position: relative;width: 100%;display: inline-block;\"&gt;\n\t&lt;img src=\"http://drive.google.com/uc?export=view&amp;id=1mzCc1jAeArGEIPp_wJDh-IrsZ-T14yH0\"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35%;\"&gt;{{Q2}}&lt;/span&gt;\n\t\t\t&lt;span class=\"lemo-graphie-label\" style=\"position: absolute; right: 15%; top: 8%;\"&gt;{{T1}}&lt;/span&gt;\n\t\t&lt;/div&gt;\n\t&lt;/div&gt;\n&lt;/div&gt;",
    "seed": {
        "parameters": [
            {
                "name": "Q1",
                "label": null,
                "min": 100,
                "max": 5000,
                "step": 1
            },
            {
                "name": "Q2",
                "label": null,
                "min": 100,
                "max": 5000,
                "step": 1
            }
        ],
        "calculated": [
            {
                "name": "A1",
                "label": "{{function}}",
                "function": "{{Q1}}",
                "group": 1
            },
            {
                "name": "T1",
                "function": "{{Q1}}+{{Q2}}",
                "temp": true
            },
            {
                "name": "T2",
                "label": "",
                "function": "{{Q1}}-math.floor({{Q1}}/10)*10",
                "temp": true
            }
        ],
        "uniques": true
    },
    "algorithm": {
        "name": "calculateOperation",
        "params": {
            "method": "equivLiteral","keyboard":"NUMERICAL"        }
    }
}</v>
      </c>
      <c r="D139" s="217" t="str">
        <f t="shared" si="2"/>
        <v>#REF!</v>
      </c>
    </row>
    <row r="140" ht="15.75" customHeight="1">
      <c r="A140" s="215" t="str">
        <f t="shared" ref="A140:C140" si="36">#REF!</f>
        <v>#REF!</v>
      </c>
      <c r="B140" s="216" t="str">
        <f t="shared" si="36"/>
        <v>#REF!</v>
      </c>
      <c r="C140" s="216" t="str">
        <f t="shared" si="36"/>
        <v>#REF!</v>
      </c>
      <c r="D140" s="217" t="str">
        <f t="shared" si="2"/>
        <v>#REF!</v>
      </c>
    </row>
    <row r="141" ht="15.75" customHeight="1">
      <c r="A141" s="215" t="str">
        <f t="shared" ref="A141:C141" si="37">#REF!</f>
        <v>#REF!</v>
      </c>
      <c r="B141" s="216" t="str">
        <f t="shared" si="37"/>
        <v>#REF!</v>
      </c>
      <c r="C141" s="216" t="str">
        <f t="shared" si="37"/>
        <v>#REF!</v>
      </c>
      <c r="D141" s="217" t="str">
        <f t="shared" si="2"/>
        <v>#REF!</v>
      </c>
    </row>
    <row r="142" ht="15.75" customHeight="1">
      <c r="A142" s="215" t="str">
        <f t="shared" ref="A142:C142" si="38">#REF!</f>
        <v>#REF!</v>
      </c>
      <c r="B142" s="216" t="str">
        <f t="shared" si="38"/>
        <v>#REF!</v>
      </c>
      <c r="C142" s="216" t="str">
        <f t="shared" si="38"/>
        <v>#REF!</v>
      </c>
      <c r="D142" s="217" t="str">
        <f t="shared" si="2"/>
        <v>#REF!</v>
      </c>
    </row>
    <row r="143" ht="15.75" customHeight="1">
      <c r="A143" s="215" t="str">
        <f t="shared" ref="A143:C143" si="39">#REF!</f>
        <v>#REF!</v>
      </c>
      <c r="B143" s="216" t="str">
        <f t="shared" si="39"/>
        <v>#REF!</v>
      </c>
      <c r="C143" s="216" t="str">
        <f t="shared" si="39"/>
        <v>#REF!</v>
      </c>
      <c r="D143" s="217" t="str">
        <f t="shared" si="2"/>
        <v>#REF!</v>
      </c>
    </row>
    <row r="144" ht="15.75" customHeight="1">
      <c r="A144" s="215" t="str">
        <f t="shared" ref="A144:C144" si="40">#REF!</f>
        <v>#REF!</v>
      </c>
      <c r="B144" s="216" t="str">
        <f t="shared" si="40"/>
        <v>#REF!</v>
      </c>
      <c r="C144" s="216" t="str">
        <f t="shared" si="40"/>
        <v>#REF!</v>
      </c>
      <c r="D144" s="217" t="str">
        <f t="shared" si="2"/>
        <v>#REF!</v>
      </c>
    </row>
    <row r="145" ht="15.75" customHeight="1">
      <c r="A145" s="215" t="str">
        <f>Seeds!AB121</f>
        <v>M3-NyO-10a-I-1</v>
      </c>
      <c r="B145" s="216" t="str">
        <f t="shared" ref="B145:B146" si="41">#REF!</f>
        <v>#REF!</v>
      </c>
      <c r="C145" s="216" t="str">
        <f>Seeds!AA121</f>
        <v>{
    "id": "M3-NyO-10a-I-1",
    "stimulus": "&lt;p&gt;Aplique a relação fundamental da subtração para efetuar a seguinte operação.&lt;/p&gt;&lt;p style=\"text-align: center\"&gt;... − {{Q1}} = {{Q2}}&lt;/p&gt;",
    "hint": "&lt;p&gt;De acordo com a relação fundamental da subtração, a soma entre o subtraendo e a diferença resulta no minuendo.&lt;/p&gt;",
    "feedback": "&lt;p&gt;De acordo com a relação fundamental da subtração, a soma entre o subtraendo e a diferença resulta no minuendo:&lt;/p&gt;&lt;p style=\"text-align: center\"&gt;{{Q1}} + {{Q2}} = {{A1}}&lt;/p&gt;",
    "seed": {
        "parameters": [
            {
                "name": "Q1",
                "label": null,
                "min": 100,
                "max": 5000,
                "step": 1
            },
            {
                "name": "Q2",
                "label": null,
                "min": 100,
                "max": 5000,
                "step": 1
            }
        ],
        "calculated": [
            {
                "name": "A1",
                "label": "{{function}}",
                "function": "{{Q1}}+{{Q2}}"
            },
            {
                "name": "A2",
                "label": "{{function}}",
                "function": "math.abs({{Q1}}-{{Q2}})",
                "incorrect": true
            },
            {
                "name": "A3",
                "label": "{{function}}",
                "function": "{{Q1}}",
                "incorrect": true
            },
            {
                "name": "A4",
                "label": "{{function}}",
                "function": "{{Q1}}+{{Q2}}-10",
                "incorrect": true
            },
            {
                "name": "A5",
                "label": "{{function}}",
                "function": "{{Q1}}+{{Q2}}+10",
                "incorrect": true
            }
        ],
        "uniques": true
    },
    "algorithm": {
        "name": "trueFalse",
        "template": "Multiple choice – standard",
        "params": {
            "countCorrect": 1,
            "countIncorrect": 2,
            "showCheckIcon": false,
            "columns": 3
        }
    }
}</v>
      </c>
      <c r="D145" s="217" t="str">
        <f t="shared" si="2"/>
        <v>#REF!</v>
      </c>
    </row>
    <row r="146" ht="15.75" customHeight="1">
      <c r="A146" s="215" t="str">
        <f>Seeds!AB122</f>
        <v>M3-NyO-10a-E-1</v>
      </c>
      <c r="B146" s="216" t="str">
        <f t="shared" si="41"/>
        <v>#REF!</v>
      </c>
      <c r="C146" s="216" t="str">
        <f>Seeds!AA122</f>
        <v>{
    "id": "M3-NyO-10a-E-1",
    "stimulus": "&lt;p&gt;Aplique a relação fundamental da subtração para completar a seguinte operação.&lt;/p&gt;",
    "template": "&lt;p style=\"text-align: center\"&gt;{{response}} − {{Q1}} = {{Q2}}&lt;/p&gt;",
    "hint": "&lt;p&gt;De acordo com a relação fundamental da subtração, a soma entre o subtraendo e a diferença resulta no minuendo.&lt;/p&gt;",
    "feedback": "&lt;p&gt;De acordo com a relação fundamental da subtração, a soma entre o subtraendo e a diferença resulta no minuendo:&lt;/p&gt;&lt;p style=\"text-align: center\"&gt;{{Q1}} + {{Q2}} = {{A1}}&lt;/p&gt;",
    "seed": {
        "parameters": [
            {
                "name": "Q1",
                "label": null,
                "min": 100,
                "max": 5000,
                "step": 1
            },
            {
                "name": "Q2",
                "label": null,
                "min": 100,
                "max": 5000,
                "step": 1
            }
        ],
        "calculated": [
            {
                "name": "A1",
                "label": "{{function}}",
                "function": "{{Q1}}+{{Q2}}",
                "group": 1
            }
        ],
        "uniques": true
    },
    "algorithm": {
        "name": "calculateOperation",
        "params": {
            "method": "equivLiteral","keyboard":"NUMERICAL"
        }
    }
}</v>
      </c>
      <c r="D146" s="217" t="str">
        <f t="shared" si="2"/>
        <v>#REF!</v>
      </c>
    </row>
    <row r="147" ht="15.75" customHeight="1">
      <c r="A147" s="215" t="str">
        <f t="shared" ref="A147:C147" si="42">#REF!</f>
        <v>#REF!</v>
      </c>
      <c r="B147" s="216" t="str">
        <f t="shared" si="42"/>
        <v>#REF!</v>
      </c>
      <c r="C147" s="216" t="str">
        <f t="shared" si="42"/>
        <v>#REF!</v>
      </c>
      <c r="D147" s="217" t="str">
        <f t="shared" si="2"/>
        <v>#REF!</v>
      </c>
    </row>
    <row r="148" ht="15.75" customHeight="1">
      <c r="A148" s="215" t="str">
        <f t="shared" ref="A148:C148" si="43">#REF!</f>
        <v>#REF!</v>
      </c>
      <c r="B148" s="216" t="str">
        <f t="shared" si="43"/>
        <v>#REF!</v>
      </c>
      <c r="C148" s="216" t="str">
        <f t="shared" si="43"/>
        <v>#REF!</v>
      </c>
      <c r="D148" s="217" t="str">
        <f t="shared" si="2"/>
        <v>#REF!</v>
      </c>
    </row>
    <row r="149" ht="15.75" customHeight="1">
      <c r="A149" s="215" t="str">
        <f t="shared" ref="A149:C149" si="44">#REF!</f>
        <v>#REF!</v>
      </c>
      <c r="B149" s="216" t="str">
        <f t="shared" si="44"/>
        <v>#REF!</v>
      </c>
      <c r="C149" s="216" t="str">
        <f t="shared" si="44"/>
        <v>#REF!</v>
      </c>
      <c r="D149" s="217" t="str">
        <f t="shared" si="2"/>
        <v>#REF!</v>
      </c>
    </row>
    <row r="150" ht="15.75" customHeight="1">
      <c r="A150" s="215" t="str">
        <f t="shared" ref="A150:C150" si="45">#REF!</f>
        <v>#REF!</v>
      </c>
      <c r="B150" s="216" t="str">
        <f t="shared" si="45"/>
        <v>#REF!</v>
      </c>
      <c r="C150" s="216" t="str">
        <f t="shared" si="45"/>
        <v>#REF!</v>
      </c>
      <c r="D150" s="217" t="str">
        <f t="shared" si="2"/>
        <v>#REF!</v>
      </c>
    </row>
    <row r="151" ht="15.75" customHeight="1">
      <c r="A151" s="215" t="str">
        <f t="shared" ref="A151:C151" si="46">#REF!</f>
        <v>#REF!</v>
      </c>
      <c r="B151" s="216" t="str">
        <f t="shared" si="46"/>
        <v>#REF!</v>
      </c>
      <c r="C151" s="216" t="str">
        <f t="shared" si="46"/>
        <v>#REF!</v>
      </c>
      <c r="D151" s="217" t="str">
        <f t="shared" si="2"/>
        <v>#REF!</v>
      </c>
    </row>
    <row r="152" ht="15.75" customHeight="1">
      <c r="A152" s="215" t="str">
        <f t="shared" ref="A152:C152" si="47">#REF!</f>
        <v>#REF!</v>
      </c>
      <c r="B152" s="216" t="str">
        <f t="shared" si="47"/>
        <v>#REF!</v>
      </c>
      <c r="C152" s="216" t="str">
        <f t="shared" si="47"/>
        <v>#REF!</v>
      </c>
      <c r="D152" s="217" t="str">
        <f t="shared" si="2"/>
        <v>#REF!</v>
      </c>
    </row>
    <row r="153" ht="15.75" customHeight="1">
      <c r="A153" s="215" t="str">
        <f t="shared" ref="A153:C153" si="48">#REF!</f>
        <v>#REF!</v>
      </c>
      <c r="B153" s="216" t="str">
        <f t="shared" si="48"/>
        <v>#REF!</v>
      </c>
      <c r="C153" s="216" t="str">
        <f t="shared" si="48"/>
        <v>#REF!</v>
      </c>
      <c r="D153" s="217" t="str">
        <f t="shared" si="2"/>
        <v>#REF!</v>
      </c>
    </row>
    <row r="154" ht="15.75" customHeight="1">
      <c r="A154" s="215" t="str">
        <f t="shared" ref="A154:C154" si="49">#REF!</f>
        <v>#REF!</v>
      </c>
      <c r="B154" s="216" t="str">
        <f t="shared" si="49"/>
        <v>#REF!</v>
      </c>
      <c r="C154" s="216" t="str">
        <f t="shared" si="49"/>
        <v>#REF!</v>
      </c>
      <c r="D154" s="217" t="str">
        <f t="shared" si="2"/>
        <v>#REF!</v>
      </c>
    </row>
    <row r="155" ht="15.75" customHeight="1">
      <c r="A155" s="215" t="str">
        <f t="shared" ref="A155:C155" si="50">#REF!</f>
        <v>#REF!</v>
      </c>
      <c r="B155" s="216" t="str">
        <f t="shared" si="50"/>
        <v>#REF!</v>
      </c>
      <c r="C155" s="216" t="str">
        <f t="shared" si="50"/>
        <v>#REF!</v>
      </c>
      <c r="D155" s="217" t="str">
        <f t="shared" si="2"/>
        <v>#REF!</v>
      </c>
    </row>
    <row r="156" ht="15.75" customHeight="1">
      <c r="A156" s="215" t="str">
        <f t="shared" ref="A156:C156" si="51">#REF!</f>
        <v>#REF!</v>
      </c>
      <c r="B156" s="216" t="str">
        <f t="shared" si="51"/>
        <v>#REF!</v>
      </c>
      <c r="C156" s="216" t="str">
        <f t="shared" si="51"/>
        <v>#REF!</v>
      </c>
      <c r="D156" s="217" t="str">
        <f t="shared" si="2"/>
        <v>#REF!</v>
      </c>
    </row>
    <row r="157" ht="15.75" customHeight="1">
      <c r="A157" s="215" t="str">
        <f t="shared" ref="A157:C157" si="52">#REF!</f>
        <v>#REF!</v>
      </c>
      <c r="B157" s="216" t="str">
        <f t="shared" si="52"/>
        <v>#REF!</v>
      </c>
      <c r="C157" s="216" t="str">
        <f t="shared" si="52"/>
        <v>#REF!</v>
      </c>
      <c r="D157" s="217" t="str">
        <f t="shared" si="2"/>
        <v>#REF!</v>
      </c>
    </row>
    <row r="158" ht="15.75" customHeight="1">
      <c r="A158" s="215" t="str">
        <f t="shared" ref="A158:C158" si="53">#REF!</f>
        <v>#REF!</v>
      </c>
      <c r="B158" s="216" t="str">
        <f t="shared" si="53"/>
        <v>#REF!</v>
      </c>
      <c r="C158" s="216" t="str">
        <f t="shared" si="53"/>
        <v>#REF!</v>
      </c>
      <c r="D158" s="217" t="str">
        <f t="shared" si="2"/>
        <v>#REF!</v>
      </c>
    </row>
    <row r="159" ht="15.75" customHeight="1">
      <c r="A159" s="215" t="str">
        <f t="shared" ref="A159:C159" si="54">#REF!</f>
        <v>#REF!</v>
      </c>
      <c r="B159" s="216" t="str">
        <f t="shared" si="54"/>
        <v>#REF!</v>
      </c>
      <c r="C159" s="216" t="str">
        <f t="shared" si="54"/>
        <v>#REF!</v>
      </c>
      <c r="D159" s="217" t="str">
        <f t="shared" si="2"/>
        <v>#REF!</v>
      </c>
    </row>
    <row r="160" ht="15.75" customHeight="1">
      <c r="A160" s="215" t="str">
        <f t="shared" ref="A160:C160" si="55">#REF!</f>
        <v>#REF!</v>
      </c>
      <c r="B160" s="216" t="str">
        <f t="shared" si="55"/>
        <v>#REF!</v>
      </c>
      <c r="C160" s="216" t="str">
        <f t="shared" si="55"/>
        <v>#REF!</v>
      </c>
      <c r="D160" s="217" t="str">
        <f t="shared" si="2"/>
        <v>#REF!</v>
      </c>
    </row>
    <row r="161" ht="15.75" customHeight="1">
      <c r="A161" s="215" t="str">
        <f t="shared" ref="A161:C161" si="56">#REF!</f>
        <v>#REF!</v>
      </c>
      <c r="B161" s="216" t="str">
        <f t="shared" si="56"/>
        <v>#REF!</v>
      </c>
      <c r="C161" s="216" t="str">
        <f t="shared" si="56"/>
        <v>#REF!</v>
      </c>
      <c r="D161" s="217" t="str">
        <f t="shared" si="2"/>
        <v>#REF!</v>
      </c>
    </row>
    <row r="162" ht="15.75" customHeight="1">
      <c r="A162" s="215" t="str">
        <f t="shared" ref="A162:C162" si="57">#REF!</f>
        <v>#REF!</v>
      </c>
      <c r="B162" s="216" t="str">
        <f t="shared" si="57"/>
        <v>#REF!</v>
      </c>
      <c r="C162" s="216" t="str">
        <f t="shared" si="57"/>
        <v>#REF!</v>
      </c>
      <c r="D162" s="217" t="str">
        <f t="shared" si="2"/>
        <v>#REF!</v>
      </c>
    </row>
    <row r="163" ht="15.75" customHeight="1">
      <c r="A163" s="215" t="str">
        <f t="shared" ref="A163:C163" si="58">#REF!</f>
        <v>#REF!</v>
      </c>
      <c r="B163" s="216" t="str">
        <f t="shared" si="58"/>
        <v>#REF!</v>
      </c>
      <c r="C163" s="216" t="str">
        <f t="shared" si="58"/>
        <v>#REF!</v>
      </c>
      <c r="D163" s="217" t="str">
        <f t="shared" si="2"/>
        <v>#REF!</v>
      </c>
    </row>
    <row r="164" ht="15.75" customHeight="1">
      <c r="A164" s="215" t="str">
        <f t="shared" ref="A164:C164" si="59">#REF!</f>
        <v>#REF!</v>
      </c>
      <c r="B164" s="216" t="str">
        <f t="shared" si="59"/>
        <v>#REF!</v>
      </c>
      <c r="C164" s="216" t="str">
        <f t="shared" si="59"/>
        <v>#REF!</v>
      </c>
      <c r="D164" s="217" t="str">
        <f t="shared" si="2"/>
        <v>#REF!</v>
      </c>
    </row>
    <row r="165" ht="15.75" customHeight="1">
      <c r="A165" s="215" t="str">
        <f>Seeds!AB123</f>
        <v>M3-NyO-13a-I-1</v>
      </c>
      <c r="B165" s="216" t="str">
        <f t="shared" ref="B165:B190" si="60">#REF!</f>
        <v>#REF!</v>
      </c>
      <c r="C165" s="216" t="str">
        <f>Seeds!AA123</f>
        <v>{"id":"M3-NyO-13a-I-1","stimulus":"&lt;p&gt;Arraste os números para completar a sequência numérica.&lt;/p&gt;","template":"&lt;p style=\"text-align: center\"&gt;{{response}}, {{response}}, {{T1}}, {{Q1}}, {{T2}}, {{response}}, {{response}}&lt;/p&gt;","hint":"&lt;p&gt;Subtraia {{T1}} de {{Q1}} para encontrar o padrão da sequência.&lt;/p&gt;","feedback":"&lt;p&gt;Para encontrar o padrão da sequência, basta fazer:&lt;/p&gt;&lt;p style=\"text-align: center\"&gt;{{Q1}} − {{T1}} = {{Q2}}&lt;/p&gt;&lt;p style=\"text-align: center\"&gt;{{T2}} − {{Q1}} = {{Q2}}&lt;/p&gt;&lt;p&gt;Ou seja, cada número da sequência é {{Q2}} unidades a mais que o anterior.&lt;/p&gt;","seed":{"parameters":[{"name":"Q1","label":null,"min":301,"max":600,"step":1},{"name":"Q2","label":null,"list":["2","5","10","25","50","100"]}],"calculated":[{"name":"A1","label":"{{function}}","function":"{{Q1}}-3*{{Q2}}"},{"name":"A2","label":"{{function}}","function":"{{Q1}}-2*{{Q2}}"},{"name":"A3","label":"{{function}}","function":"{{Q1}}+2*{{Q2}}"},{"name":"A4","label":"{{function}}","function":"{{Q1}}+3*{{Q2}}"},{"name":"T1","label":"{{function}}","function":"{{Q1}}-{{Q2}}","temp":true},{"name":"T2","label":"{{function}}","function":"{{Q1}}+{{Q2}}","temp":true}],"uniques":true},"algorithm":{"name":"calculateOperation","template":"Cloze with drag &amp; drop","params":{"keyboard":"INTERMEDIATE"}}}</v>
      </c>
      <c r="D165" s="217" t="str">
        <f t="shared" si="2"/>
        <v>#REF!</v>
      </c>
    </row>
    <row r="166" ht="15.75" customHeight="1">
      <c r="A166" s="215" t="str">
        <f>Seeds!AB124</f>
        <v>M3-NyO-13a-E-1</v>
      </c>
      <c r="B166" s="216" t="str">
        <f t="shared" si="60"/>
        <v>#REF!</v>
      </c>
      <c r="C166" s="216" t="str">
        <f>Seeds!AA124</f>
        <v>{"id":"M3-NyO-13a-E-1","stimulus":"&lt;p&gt;Complete a sequência numérica.&lt;/p&gt;","template":"&lt;p style=\"text-align: center\"&gt;{{response}}, {{response}}, {{T2}}, {{Q1}}, {{T1}}, {{response}}, {{response}}&lt;/p&gt;","hint":"&lt;p&gt;Subtraia {{T2}} de {{Q1}} para encontrar o padrão da sequência.&lt;/p&gt;","feedback":"&lt;p&gt;Para encontrar o padrão da sequência, basta fazer:&lt;/p&gt;&lt;p style=\"text-align: center\"&gt;{{T1}} − {{Q1}} = {{Q2}}&lt;/p&gt;&lt;p style=\"text-align: center\"&gt;{{Q1}} − {{T2}} = {{Q2}}&lt;/p&gt;&lt;p&gt;Ou seja, cada número da sequência é {{Q2}} unidades a mais que o anterior.&lt;/p&gt;","seed":{"parameters":[{"name":"Q1","label":null,"min":301,"max":600,"step":1},{"name":"Q2","label":null,"list":[2,5,10,25,50,100]}],"calculated":[{"name":"T1","label":"{{function}}","function":"{{Q1}}+{{Q2}}","temp":true},{"name":"T2","label":"{{function}}","function":"{{Q1}}-{{Q2}}","temp":true},{"name":"A1","label":"{{function}}","function":"{{Q1}}-3*{{Q2}}"},{"name":"A2","label":"{{function}}","function":"{{Q1}}-2*{{Q2}}"},{"name":"A3","label":"{{function}}","function":"{{Q1}}+2*{{Q2}}"},{"name":"A4","label":"{{function}}","function":"{{Q1}}+3*{{Q2}}"}],"uniques":true},"algorithm":{"name":"calculateOperation","params":{"method":"equivLiteral","keyboard":"NUMERICAL"}}}</v>
      </c>
      <c r="D166" s="217" t="str">
        <f t="shared" si="2"/>
        <v>#REF!</v>
      </c>
    </row>
    <row r="167" ht="15.75" customHeight="1">
      <c r="A167" s="215" t="str">
        <f>Seeds!AB125</f>
        <v>M3-NyO-13b-I-1</v>
      </c>
      <c r="B167" s="216" t="str">
        <f t="shared" si="60"/>
        <v>#REF!</v>
      </c>
      <c r="C167" s="216" t="str">
        <f>Seeds!AA125</f>
        <v>{"id":"M3-NyO-13b-I-1","stimulus":"&lt;p&gt;Arraste os números para completar a sequência numérica.&lt;/p&gt;","template":"&lt;p style=\"text-align: center\"&gt;{{response}}, {{response}}, {{T2}}, {{Q1}}, {{T1}}, {{response}}, {{response}}&lt;/p&gt;","hint":"&lt;p&gt;Subtraia {{Q1}} de {{T2}} para encontrar o padrão da sequência.&lt;/p&gt;","feedback":"&lt;p&gt;Para encontrar o padrão da sequência, basta fazer:&lt;/p&gt;&lt;p style=\"text-align: center\"&gt;{{T2}} − {{Q1}} = {{Q2}}&lt;/p&gt;&lt;p style=\"text-align: center\"&gt;{{Q1}} − {{T1}} = {{Q2}}&lt;/p&gt;&lt;p&gt;Ou seja, cada número da sequência é {{Q2}} unidades a menos que o anterior.&lt;/p&gt;","seed":{"parameters":[{"name":"Q1","label":null,"min":301,"max":600,"step":1},{"name":"Q2","label":null,"list":[2,5,10,25,50,100]}],"calculated":[{"name":"T1","label":"{{function}}","function":"{{Q1}}-{{Q2}}","temp":true},{"name":"T2","label":"{{function}}","function":"{{Q1}}+{{Q2}}","temp":true},{"name":"A1","label":"{{function}}","function":"{{Q1}}+3*{{Q2}}"},{"name":"A2","label":"{{function}}","function":"{{Q1}}+2*{{Q2}}"},{"name":"A3","label":"{{function}}","function":"{{Q1}}-2*{{Q2}}"},{"name":"A4","label":"{{function}}","function":"{{Q1}}-3*{{Q2}}"}],"uniques":true},"algorithm":{"name":"calculateOperation","template":"Cloze with drag &amp; drop","params":{"keyboard":"NUMERICAL"}}}</v>
      </c>
      <c r="D167" s="217" t="str">
        <f t="shared" si="2"/>
        <v>#REF!</v>
      </c>
    </row>
    <row r="168" ht="15.75" customHeight="1">
      <c r="A168" s="215" t="str">
        <f>Seeds!AB126</f>
        <v>M3-NyO-13b-E-1</v>
      </c>
      <c r="B168" s="216" t="str">
        <f t="shared" si="60"/>
        <v>#REF!</v>
      </c>
      <c r="C168" s="216" t="str">
        <f>Seeds!AA126</f>
        <v>{"id":"M3-NyO-13b-E-1","stimulus":"&lt;p&gt;Complete a sequência numérica.&lt;/p&gt;","template":"&lt;p style=\"text-align: center\"&gt;{{response}}, {{response}}, {{T2}}, {{Q1}}, {{T1}}, {{response}}, {{response}}&lt;/p&gt;","hint":"&lt;p&gt;Subtraia {{Q1}} de {{T2}} para encontrar o padrão da sequência.&lt;/p&gt;","feedback":"&lt;p&gt;Para encontrar o padrão da sequência, basta fazer:&lt;/p&gt;&lt;p style=\"text-align: center\"&gt;{{T2}} − {{Q1}} = {{Q2}}&lt;/p&gt;&lt;p style=\"text-align: center\"&gt;{{Q1}} − {{T1}} = {{Q2}}&lt;/p&gt;&lt;p&gt;Ou seja, cada número da sequência é {{Q2}} unidades a menos que o anterior.&lt;/p&gt;","seed":{"parameters":[{"name":"Q1","label":null,"min":301,"max":600,"step":1},{"name":"Q2","label":null,"list":[2,5,10,25,50,100]}],"calculated":[{"name":"T1","label":"{{function}}","function":"{{Q1}}-{{Q2}}","temp":true},{"name":"T2","label":"{{function}}","function":"{{Q1}}+{{Q2}}","temp":true},{"name":"A1","label":"{{function}}","function":"{{Q1}}+3*{{Q2}}"},{"name":"A2","label":"{{function}}","function":"{{Q1}}+2*{{Q2}}"},{"name":"A3","label":"{{function}}","function":"{{Q1}}-2*{{Q2}}"},{"name":"A4","label":"{{function}}","function":"{{Q1}}-3*{{Q2}}"}],"uniques":true},"algorithm":{"name":"calculateOperation","params":{"method":"equivLiteral","keyboard":"NUMERICAL"}}}</v>
      </c>
      <c r="D168" s="217" t="str">
        <f t="shared" si="2"/>
        <v>#REF!</v>
      </c>
    </row>
    <row r="169" ht="15.75" customHeight="1">
      <c r="A169" s="215" t="str">
        <f>Seeds!AB127</f>
        <v>M3-NyO-33a-I-1</v>
      </c>
      <c r="B169" s="216" t="str">
        <f t="shared" si="60"/>
        <v>#REF!</v>
      </c>
      <c r="C169" s="216" t="str">
        <f>Seeds!AA127</f>
        <v>{"id":"M3-NyO-33a-I-1","stimulus":"&lt;p&gt;Arraste cada soma para aquela que dá o mesmo resultado.&lt;/p&gt;","hint":"&lt;p&gt;Duas adições com parcelas diferentes podem dar o mesmo resultado.&lt;/p&gt;","feedback":"&lt;p&gt;Duas adições com parcelas diferentes podem dar o mesmo resultado.&lt;/p&gt;","seed":{"parameters":[{"name":"Q11","label":null,"min":25,"max":50,"step":1},{"name":"Q12","label":null,"min":25,"max":50,"step":1},{"name":"Q13","label":null,"min":25,"max":50,"step":1},{"name":"Q21","label":null,"min":10,"max":24,"step":1},{"name":"Q22","label":null,"min":10,"max":24,"step":1},{"name":"Q23","label":null,"min":10,"max":24,"step":1},{"name":"Q31","label":null,"min":10,"max":24,"step":1},{"name":"Q32","label":null,"min":10,"max":24,"step":1},{"name":"Q33","label":null,"min":10,"max":24,"step":1}],"calculated":[{"name":"T11","label":"{{function}}","function":"{{Q11}}-{{Q21}}","temp":true},{"name":"T21","label":"{{function}}","function":"{{Q11}}-{{Q31}}","temp":true},{"name":"T12","label":"{{function}}","function":"{{Q12}}-{{Q22}}","temp":true},{"name":"T22","label":"{{function}}","function":"{{Q12}}-{{Q32}}","temp":true},{"name":"T13","label":"{{function}}","function":"{{Q13}}-{{Q23}}","temp":true},{"name":"T23","label":"{{function}}","function":"{{Q13}}-{{Q33}}","temp":true},{"name":"A1","label":"{{T11}} + {{Q21}}","function":"&lt;p&gt;{{T21}} + {{Q31}}&lt;/p&gt;","feedback":"&lt;p&gt;{{T11}} + {{Q21}} = {{T21}} + {{Q31}} = {{Q11}}&lt;/p&gt;"},{"name":"A2","label":"{{T12}} + {{Q22}}","function":"&lt;p&gt;{{T22}} + {{Q32}}&lt;/p&gt;","feedback":"&lt;p&gt;{{T12}} + {{Q22}} = {{T22}} + {{Q32}} = {{Q12}}&lt;/p&gt;"},{"name":"A3","label":"{{T13}} + {{Q23}}","function":"&lt;p&gt;{{T23}} + {{Q33}}&lt;/p&gt;","feedback":"&lt;p&gt;{{T13}} + {{Q23}} = {{T23}} + {{Q33}} = {{Q13}}&lt;/p&gt;"}],"isNumToWords":true,"uniques":true},"algorithm":{"name":"linkOperationResult","params":{"invert":true},"template":"Match list"}}</v>
      </c>
      <c r="D169" s="217" t="str">
        <f t="shared" si="2"/>
        <v>#REF!</v>
      </c>
    </row>
    <row r="170" ht="15.75" customHeight="1">
      <c r="A170" s="215" t="str">
        <f>Seeds!AB128</f>
        <v>M3-NyO-33a-E-1</v>
      </c>
      <c r="B170" s="216" t="str">
        <f t="shared" si="60"/>
        <v>#REF!</v>
      </c>
      <c r="C170" s="216" t="str">
        <f>Seeds!AA128</f>
        <v>{"id":"M3-NyO-33a-E-1","stimulus":"&lt;p&gt;Escreva o resultado dessas somas.&lt;/p&gt;","template":"&lt;p style=\"text-align: center\"&gt;{{T1}} + {{Q2}} = {{response}}&lt;/p&gt;&lt;p style=\"text-align: center\"&gt;{{T2}} + {{Q3}} = {{response}}&lt;/p&gt;","hint":"&lt;p&gt;Duas adições com parcelas diferentes podem dar o mesmo resultado.&lt;/p&gt;","feedback":"&lt;p&gt;Duas adições com parcelas diferentes podem dar o mesmo resultado. É o que ocorre neste caso:&lt;/p&gt;&lt;p style=\"text-align: center\"&gt;{{T1}} + {{Q2}} = {{T2}} + {{Q3}} = {{Q1}}&lt;/p&gt;","seed":{"parameters":[{"name":"Q1","label":null,"min":25,"max":50,"step":1},{"name":"Q2","label":null,"min":10,"max":24,"step":1},{"name":"Q3","label":null,"min":10,"max":24,"step":1}],"calculated":[{"name":"T1","label":"{{function}}","function":"{{Q1}}-{{Q2}}","temp":true},{"name":"T2","label":"{{function}}","function":"{{Q1}}-{{Q3}}","temp":true},{"name":"A1","label":"{{function}}","function":"{{Q1}}"},{"name":"A2","label":"{{function}}","function":"{{Q1}}"}],"uniques":true},"algorithm":{"name":"calculateOperation","params":{"method":"equivLiteral","keyboard":"NUMERICAL"}}}</v>
      </c>
      <c r="D170" s="217" t="str">
        <f t="shared" si="2"/>
        <v>#REF!</v>
      </c>
    </row>
    <row r="171" ht="15.75" customHeight="1">
      <c r="A171" s="215" t="str">
        <f>Seeds!AB129</f>
        <v>M3-NyO-37a-I-1</v>
      </c>
      <c r="B171" s="216" t="str">
        <f t="shared" si="60"/>
        <v>#REF!</v>
      </c>
      <c r="C171" s="216" t="str">
        <f>Seeds!AA129</f>
        <v>{"id":"M3-NyO-37a-I-1","stimulus":"&lt;p&gt;Arraste cada subtração para aquela que dá o mesmo resultado.&lt;/p&gt;","hint":"&lt;p&gt;Duas subtrações com minuendos e subtraendos diferentes podem dar o mesmo resultado.&lt;/p&gt;","feedback":"&lt;p&gt;Duas subtrações com minuendos e subtraendos diferentes podem dar o mesmo resultado.&lt;/p&gt;","seed":{"parameters":[{"name":"Q11","label":null,"min":1,"max":50,"step":1},{"name":"Q12","label":null,"min":1,"max":50,"step":1},{"name":"Q13","label":null,"min":1,"max":50,"step":1},{"name":"Q21","label":null,"min":1,"max":50,"step":1},{"name":"Q22","label":null,"min":1,"max":50,"step":1},{"name":"Q23","label":null,"min":1,"max":50,"step":1},{"name":"Q31","label":null,"min":1,"max":50,"step":1},{"name":"Q32","label":null,"min":1,"max":50,"step":1},{"name":"Q33","label":null,"min":1,"max":50,"step":1}],"calculated":[{"name":"T11","label":"{{function}}","function":"{{Q11}}+{{Q21}}","temp":true},{"name":"T21","label":"{{function}}","function":"{{Q11}}+{{Q31}}","temp":true},{"name":"T12","label":"{{function}}","function":"{{Q12}}+{{Q22}}","temp":true},{"name":"T22","label":"{{function}}","function":"{{Q12}}+{{Q32}}","temp":true},{"name":"T13","label":"{{function}}","function":"{{Q13}}+{{Q23}}","temp":true},{"name":"T23","label":"{{function}}","function":"{{Q13}}+{{Q33}}","temp":true},{"name":"A1","label":"{{T11}} − {{Q21}}","function":"&lt;p&gt;{{T21}} − {{Q31}}&lt;/p&gt;","feedback":"&lt;p&gt;{{T11}} − {{Q21}} = {{T21}} − {{Q31}} = {{Q11}}&lt;/p&gt;"},{"name":"A2","label":"{{T12}} − {{Q22}}","function":"&lt;p&gt;{{T22}} − {{Q32}}&lt;/p&gt;","feedback":"&lt;p&gt;{{T12}} − {{Q22}} = {{T22}} − {{Q32}} = {{Q12}}&lt;/p&gt;"},{"name":"A3","label":"{{T13}} − {{Q23}}","function":"&lt;p&gt;{{T23}} − {{Q33}}&lt;/p&gt;","feedback":"&lt;p&gt;{{T13}} − {{Q23}} = {{T23}} − {{Q33}} = {{Q13}}&lt;/p&gt;"}],"isNumToWords":true,"uniques":true},"algorithm":{"name":"linkOperationResult","params":{"invert":true},"template":"Match list"}}</v>
      </c>
      <c r="D171" s="217" t="str">
        <f t="shared" si="2"/>
        <v>#REF!</v>
      </c>
    </row>
    <row r="172" ht="15.75" customHeight="1">
      <c r="A172" s="215" t="str">
        <f>Seeds!AB130</f>
        <v>M3-NyO-37a-E-1</v>
      </c>
      <c r="B172" s="216" t="str">
        <f t="shared" si="60"/>
        <v>#REF!</v>
      </c>
      <c r="C172" s="216" t="str">
        <f>Seeds!AA130</f>
        <v>{"id":"M3-NyO-37a-E-1","stimulus":"&lt;p&gt;Calcule as subtrações.&lt;/p&gt;","template":"&lt;p style=\"text-align: center\"&gt;{{T1}} - {{Q2}} = {{response}}&lt;/p&gt;&lt;p style=\"text-align: center\"&gt;{{T2}} - {{Q3}} = {{response}}&lt;/p&gt;","hint":"&lt;p&gt;Duas subtrações com minuendos e subtraendos diferentes podem dar o mesmo resultado.&lt;/p&gt;","feedback":"&lt;p&gt;Duas subtrações com minuendos e subtraendos diferentes podem dar o mesmo resultado:&lt;/p&gt;&lt;p style=\"text-align: center\"&gt;{{T1}} − {{Q2}} = {{T2}} − {{Q3}} = {{Q1}}&lt;/p&gt;","seed":{"parameters":[{"name":"Q1","label":null,"min":20,"max":80,"step":1},{"name":"Q2","label":null,"min":1,"max":19,"step":1},{"name":"Q3","label":null,"min":1,"max":19,"step":1}],"calculated":[{"name":"T1","label":"{{function}}","function":"{{Q1}}+{{Q2}}","temp":true},{"name":"T2","label":"{{function}}","function":"{{Q1}}+{{Q3}}","temp":true},{"name":"A1","label":"{{function}}","function":"{{Q1}}"},{"name":"A2","label":"{{function}}","function":"{{Q1}}"}],"uniques":true},"algorithm":{"name":"calculateOperation","params":{"method":"equivLiteral","keyboard":"NUMERICAL"}}}</v>
      </c>
      <c r="D172" s="217" t="str">
        <f t="shared" si="2"/>
        <v>#REF!</v>
      </c>
    </row>
    <row r="173" ht="15.75" customHeight="1">
      <c r="A173" s="215" t="str">
        <f>Seeds!AB131</f>
        <v>M3-NyO-14a-I-1</v>
      </c>
      <c r="B173" s="216" t="str">
        <f t="shared" si="60"/>
        <v>#REF!</v>
      </c>
      <c r="C173" s="216" t="str">
        <f>Seeds!AA131</f>
        <v>{
    "id": "M3-NyO-14a-I-1",
    "stimulus": "&lt;p&gt;Arraste cada resultado para a multiplicação correspondente.&lt;/p&gt;",
    "template": "&lt;p style=\"text-align: center\"&gt;{{Q1}} × {{Q4}} = {{response}}&lt;/p&gt;&lt;p style=\"text-align: center\"&gt;{{Q2}} × {{Q5}} = {{response}}&lt;/p&gt;&lt;p style=\"text-align: center\"&gt;{{Q2}} × {{Q6}} = {{response}}&lt;/p&gt;",
    "hint": "&lt;p&gt;Recite a tabuada de multiplicação {{Q1}}, a do {{Q2}} e a do {{Q3}}.&lt;/p&gt;",
    "feedback": "&lt;p&gt;Memorize as tabuadas de multiplicação. Esta é a do {{Q1}}:&lt;/p&gt;&lt;table style=\"width: 50%; margin-left: 25%; margin-right: 25%;\"&gt;&lt;tbody&gt;&lt;tr&gt;&lt;td style=\"text-align: center; border:none\"&gt;{{Q1}} × &lt;span style=\"color: rgb(243, 121, 52);\"&gt;1&lt;/span&gt; = {{Q1}}&lt;/td&gt;&lt;td style=\"text-align: center; border:none\"&gt;{{Q1}} × &lt;span style=\"color: rgb(243, 121, 52);\"&gt;6&lt;/span&gt; = {{T5}}&lt;/td&gt;&lt;/tr&gt;&lt;tr&gt;&lt;td style=\"48.6697%; text-align: center; border:none\"&gt;{{Q1}} × &lt;span style=\"color: rgb(243, 121, 52);\"&gt;2&lt;/span&gt; = {{T1}}&lt;/td&gt;&lt;td style=\"text-align: center; border:none\"&gt;{{Q1}} × &lt;span style=\"color: rgb(243, 121, 52);\"&gt;7&lt;/span&gt; = {{T6}}&amp;nbsp;&lt;/td&gt;&lt;/tr&gt;&lt;tr&gt;&lt;td style=\"text-align: center; border:none\"&gt;{{Q1}} × &lt;span style=\"color: rgb(243, 121, 52);\"&gt;3&lt;/span&gt; = {{T2}}&lt;/td&gt;&lt;td style=\"text-align: center; border:none\"&gt;{{Q1}} × &lt;span style=\"color: rgb(243, 121, 52);\"&gt;8&lt;/span&gt; = {{T7}}&amp;nbsp;&lt;/td&gt;&lt;/tr&gt;&lt;tr&gt;&lt;td style=\"text-align: center; border:none\"&gt;{{Q1}} × &lt;span style=\"color: rgb(243, 121, 52);\"&gt;4&lt;/span&gt; = {{T3}}&lt;/td&gt;&lt;td style=\"text-align: center; border:none\"&gt;{{Q1}} × &lt;span style=\"color: rgb(243, 121, 52);\"&gt;9&lt;/span&gt; = {{T8}}&lt;/td&gt;&lt;/tr&gt;&lt;tr&gt;&lt;td style=\"text-align: center; border:none\"&gt;{{Q1}} × &lt;span style=\"color: rgb(243, 121, 52);\"&gt;5&lt;/span&gt; = {{T4}}&lt;/td&gt;&lt;td style=\"text-align: center; border:none\"&gt;{{Q1}} × &lt;span style=\"color: rgb(243, 121, 52);\"&gt;10&lt;/span&gt; = {{T9}}&lt;/td&gt;&lt;/tr&gt;&lt;/tbody&gt;&lt;/table&gt;",
    "seed": {
        "parameters": [
            {
                "name": "Q1",
                "label": null,
                "min": 1,
                "max": 10,
                "step": 1
            },
            {
                "name": "Q2",
                "label": null,
                "min": 1,
                "max": 10,
                "step": 1
            },
            {
                "name": "Q3",
                "label": null,
                "min": 1,
                "max": 10,
                "step": 1
            },
            {
                "name": "Q4",
                "label": null,
                "list": [
                    "1",
                    "2",
                    "3",
                    "5",
                    "7"
                ]
            },
            {
                "name": "Q5",
                "label": null,
                "list": [
                    "1",
                    "2",
                    "3",
                    "5",
                    "7"
                ]
            },
            {
                "name": "Q6",
                "label": null,
                "list": [
                    "1",
                    "2",
                    "3",
                    "5",
                    "7"
                ]
            }
        ],
        "calculated": [
            {
                "name": "T1",
                "label": null,
                "function": "{{Q1}}*2",
                "temp": true
            },
            {
                "name": "T2",
                "label": null,
                "function": "{{Q1}}*3",
                "temp": true
            },
            {
                "name": "T3",
                "label": null,
                "function": "{{Q1}}*4",
                "temp": true
            },
            {
                "name": "T4",
                "label": null,
                "function": "{{Q1}}*5",
                "temp": true
            },
            {
                "name": "T5",
                "label": null,
                "function": "{{Q1}}*6",
                "temp": true
            },
            {
                "name": "T6",
                "label": null,
                "function": "{{Q1}}*7",
                "temp": true
            },
            {
                "name": "T7",
                "label": null,
                "function": "{{Q1}}*8",
                "temp": true
            },
            {
                "name": "T8",
                "label": null,
                "function": "{{Q1}}*9",
                "temp": true
            },
            {
                "name": "T9",
                "label": null,
                "function": "{{Q1}}*10",
                "temp": true
            },
            {
                "name": "A1",
                "label": "{{function}}",
                "function": "{{Q1}}*{{Q4}}"
            },
            {
                "name": "A2",
                "label": "{{function}}",
                "function": "{{Q2}}*{{Q5}}"
            },
            {
                "name": "A3",
                "label": "{{function}}",
                "function": "{{Q3}}*{{Q6}}"
            }
        ],
        "uniques": true
    },
    "algorithm": {
        "name": "calculateOperation",
        "template": "Cloze with drag &amp; drop",
        "params": {
            "keyboard": "NUMERICAL"
        }
    }
}</v>
      </c>
      <c r="D173" s="217" t="str">
        <f t="shared" si="2"/>
        <v>#REF!</v>
      </c>
    </row>
    <row r="174" ht="15.75" customHeight="1">
      <c r="A174" s="215" t="str">
        <f>Seeds!AB132</f>
        <v>M3-NyO-14a-E-1</v>
      </c>
      <c r="B174" s="216" t="str">
        <f t="shared" si="60"/>
        <v>#REF!</v>
      </c>
      <c r="C174" s="216" t="str">
        <f>Seeds!AA132</f>
        <v>{
    "id": "M3-NyO-14a-E-1",
    "stimulus": "&lt;p&gt;Escreva o resultado das seguintes multiplicações.&lt;/p&gt;",
    "template": "&lt;p style=\"text-align: center\"&gt;{{Q1}} × {{Q2}} = {{response}}&lt;/p&gt;&lt;p style=\"text-align: center\"&gt;{{Q2}} × {{Q4}} = {{response}}&lt;/p&gt;",
    "hint": "&lt;p&gt;Recite a tabuada de multiplicação do {{Q1}} e a do {{Q3}}.&lt;/p&gt;",
    "feedback": "&lt;p&gt;Memorize as tabuadas de multiplicação. Esta é a do {{Q1}}:&lt;/p&gt;&lt;table style=\"width: 50%; margin-left: 25%; margin-right: 25%;\"&gt;&lt;tbody&gt;&lt;tr&gt;&lt;td style=\"text-align: center; border:none\"&gt;{{Q1}} × &lt;span style=\"color: rgb(243, 121, 52);\"&gt;1&lt;/span&gt; = {{Q1}}&lt;/td&gt;&lt;td style=\"text-align: center; border:none\"&gt;{{Q1}} × &lt;span style=\"color: rgb(243, 121, 52);\"&gt;6&lt;/span&gt; = {{T5}}&lt;/td&gt;&lt;/tr&gt;&lt;tr&gt;&lt;td style=\"text-align: center; border:none\"&gt;{{Q1}} × &lt;span style=\"color: rgb(243, 121, 52);\"&gt;2&lt;/span&gt; = {{T1}}&lt;/td&gt;&lt;td style=\"text-align: center; border:none\"&gt;{{Q1}} × &lt;span style=\"color: rgb(243, 121, 52);\"&gt;7&lt;/span&gt; = {{T6}}&amp;nbsp;&lt;/td&gt;&lt;/tr&gt;&lt;tr&gt;&lt;td style=\"text-align: center; border:none\"&gt;{{Q1}} × &lt;span style=\"color: rgb(243, 121, 52);\"&gt;3&lt;/span&gt; = {{T2}}&lt;/td&gt;&lt;td style=\"text-align: center; border:none\"&gt;{{Q1}} × &lt;span style=\"color: rgb(243, 121, 52);\"&gt;8&lt;/span&gt; = {{T7}}&amp;nbsp;&lt;/td&gt;&lt;/tr&gt;&lt;tr&gt;&lt;td style=\"text-align: center; border:none\"&gt;{{Q1}} × &lt;span style=\"color: rgb(243, 121, 52);\"&gt;4&lt;/span&gt; = {{T3}}&lt;/td&gt;&lt;td style=\"text-align: center; border:none\"&gt;{{Q1}} × &lt;span style=\"color: rgb(243, 121, 52);\"&gt;9&lt;/span&gt; = {{T8}}&lt;/td&gt;&lt;/tr&gt;&lt;tr&gt;&lt;td style=\"text-align: center; border:none\"&gt;{{Q1}} × &lt;span style=\"color: rgb(243, 121, 52);\"&gt;5&lt;/span&gt; = {{T4}}&lt;/td&gt;&lt;td style=\"text-align: center; border:none\"&gt;{{Q1}} × &lt;span style=\"color: rgb(243, 121, 52);\"&gt;10&lt;/span&gt; = {{T9}}&lt;/td&gt;&lt;/tr&gt;&lt;/tbody&gt;&lt;/table&gt;",
    "seed": {
        "parameters": [
            {
                "name": "Q1",
                "label": null,
                "min": 1,
                "max": 10,
                "step": 1
            },
            {
                "name": "Q2",
                "label": null,
                "min": 1,
                "max": 10,
                "step": 1
            },
            {
                "name": "Q3",
                "label": null,
                "min": 1,
                "max": 10,
                "step": 1
            },
            {
                "name": "Q4",
                "label": null,
                "min": 1,
                "max": 10,
                "step": 1
            }
        ],
        "calculated": [
            {
                "name": "A1",
                "label": "{{function}}",
                "function": "{{Q1}}*{{Q2}}"
            },
            {
                "name": "A2",
                "label": "{{function}}",
                "function": "{{Q3}}*{{Q4}}"
            },
            {
                "name": "T1",
                "label": "",
                "function": "{{Q1}}*2",
                "temp": true
            },
            {
                "name": "T2",
                "label": "",
                "function": "{{Q1}}*3",
                "temp": true
            },
            {
                "name": "T3",
                "label": "",
                "function": "{{Q1}}*4",
                "temp": true
            },
            {
                "name": "T4",
                "label": "",
                "function": "{{Q1}}*5",
                "temp": true
            },
            {
                "name": "T5",
                "label": "",
                "function": "{{Q1}}*6",
                "temp": true
            },
            {
                "name": "T6",
                "label": "",
                "function": "{{Q1}}*7",
                "temp": true
            },
            {
                "name": "T7",
                "label": "",
                "function": "{{Q1}}*8",
                "temp": true
            },
            {
                "name": "T8",
                "label": "",
                "function": "{{Q1}}*9",
                "temp": true
            },
            {
                "name": "T9",
                "label": null,
                "function": "{{Q1}}*10",
                "temp": true
            }
        ],
        "uniques": true
    },
    "algorithm": {
        "name": "calculateOperation",
        "params": {
            "method": "equivLiteral",
            "keyboard": "NUMERICAL"
        }
    }
}</v>
      </c>
      <c r="D174" s="217" t="str">
        <f t="shared" si="2"/>
        <v>#REF!</v>
      </c>
    </row>
    <row r="175" ht="15.75" customHeight="1">
      <c r="A175" s="215" t="str">
        <f>Seeds!AB133</f>
        <v>M3-NyO-14a-A-1</v>
      </c>
      <c r="B175" s="216" t="str">
        <f t="shared" si="60"/>
        <v>#REF!</v>
      </c>
      <c r="C175" s="216" t="str">
        <f>Seeds!AA133</f>
        <v>{"id":"M3-NyO-14a-A-1","stimulus":"&lt;p&gt;Um pacote de biscoitos custa &lt;span class=\"no-break\"&gt;R$ {{Q1}}.&lt;/span&gt; Qual é o preço de {{Q2}} pacotes?&lt;/p&gt;","template":"&lt;p&gt;O preço de {{Q2}} pacotes será de &lt;span class=\"no-break\"&gt;R$ {{response}}.&lt;/span&gt;&lt;/p&gt;","hint":"&lt;p&gt;Recite a tabuada de multiplicação do {{Q1}}:&lt;/p&gt;&lt;p style=\"text-align: center\"&gt;{{Q1}} × 1 = {{Q1}}&lt;/p&gt;&lt;p style=\"text-align: center\"&gt;{{Q1}} × 2 = {{T1}}&lt;/p&gt;&lt;p style=\"text-align: center\"&gt;{{Q1}} × 3 = {{T2}}&lt;/p&gt;&lt;p&gt;E assim sucessivamente.&lt;/p&gt;","feedback":"&lt;p&gt;O preço total é calculado multiplicando o preço de um pacote pelo número de pacotes:&lt;/p&gt;&lt;p style=\"text-align: center\"&gt;{{Q1}} × {{Q2}} = {{A1}}&lt;/p&gt;","seed":{"parameters":[{"name":"Q1","label":null,"min":1,"max":10,"step":1},{"name":"Q2","label":null,"min":2,"max":10,"step":1}],"calculated":[{"name":"A1","label":"{{function}}","function":"{{Q1}}*{{Q2}}"},{"name":"T1","label":"","function":"{{Q1}}*2","temp":true},{"name":"T2","label":"","function":"{{Q1}}*3","temp":true}],"uniques":true},"algorithm":{"name":"calculateOperation","params":{"method":"equivLiteral","keyboard":"NUMERICAL"}}}</v>
      </c>
      <c r="D175" s="217" t="str">
        <f t="shared" si="2"/>
        <v>#REF!</v>
      </c>
    </row>
    <row r="176" ht="15.75" customHeight="1">
      <c r="A176" s="215" t="str">
        <f>Seeds!AB134</f>
        <v>M3-NyO-14a-A-2</v>
      </c>
      <c r="B176" s="216" t="str">
        <f t="shared" si="60"/>
        <v>#REF!</v>
      </c>
      <c r="C176" s="216" t="str">
        <f>Seeds!AA134</f>
        <v>{"id":"M3-NyO-14a-A-2","stimulus":"&lt;p&gt;Cada seção de um catálogo de loja de móveis tem {{Q1}} páginas. Se há no total {{Q2}} seções, quantas páginas tem o catálogo?&lt;/p&gt;","template":"&lt;p&gt;O catálogo tem {{response}} páginas.&lt;/p&gt;","hint":"&lt;p&gt;Recite a tabuada de multiplicação do {{Q1}}:&lt;/p&gt;&lt;p style=\"text-align: center\"&gt;{{Q1}} × 1 = {{Q1}}&lt;/p&gt;&lt;p style=\"text-align: center\"&gt;{{Q1}} × 2 = {{T1}}&lt;/p&gt;&lt;p style=\"text-align: center\"&gt;{{Q1}} × 3 = {{T2}}&lt;/p&gt;&lt;p&gt;E assim sucessivamente.&lt;/p&gt;","feedback":"&lt;p&gt;O número total de páginas é calculado multiplicando o número de páginas de uma seção pelo número de seções:&lt;/p&gt;&lt;p style=\"text-align: center\"&gt;{{Q1}} × {{Q2}} = {{A1}}&lt;/p&gt;","seed":{"parameters":[{"name":"Q1","label":null,"min":5,"max":10,"step":1},{"name":"Q2","label":null,"min":2,"max":10,"step":1}],"calculated":[{"name":"A1","label":"{{function}}","function":"{{Q1}}*{{Q2}}"},{"name":"T1","label":"","function":"{{Q1}}*2","temp":true},{"name":"T2","label":"","function":"{{Q1}}*3","temp":true}],"uniques":true},"algorithm":{"name":"calculateOperation","params":{"method":"equivLiteral","keyboard":"NUMERICAL"}}}</v>
      </c>
      <c r="D176" s="217" t="str">
        <f t="shared" si="2"/>
        <v>#REF!</v>
      </c>
    </row>
    <row r="177" ht="15.75" customHeight="1">
      <c r="A177" s="215" t="str">
        <f>Seeds!AB135</f>
        <v>M3-NyO-14a-A-3</v>
      </c>
      <c r="B177" s="216" t="str">
        <f t="shared" si="60"/>
        <v>#REF!</v>
      </c>
      <c r="C177" s="216" t="str">
        <f>Seeds!AA135</f>
        <v>{"id":"M3-NyO-14a-A-3","stimulus":"&lt;p&gt;Em uma rua há {{Q1}} carros estacionados. Quantos carros estacionados haverá em {{Q2}} ruas iguais?&lt;/p&gt;","template":"&lt;p&gt;Em {{Q2}} ruas haverá {{response}} carros.&lt;/p&gt;","hint":"&lt;p&gt;Recite a tabuada de multiplicação do {{Q1}}:&lt;/p&gt;&lt;p style=\"text-align: center\"&gt;{{Q1}} × 1 = {{Q1}}&lt;/p&gt;&lt;p style=\"text-align: center\"&gt;{{Q1}} × 2 = {{T1}}&lt;/p&gt;&lt;p style=\"text-align: center\"&gt;{{Q1}} × 3 = {{T2}}&lt;/p&gt;&lt;p&gt;E assim sucessivamente.&lt;/p&gt;","feedback":"&lt;p&gt;O número total de veículos é calculado multiplicando o número de carros em uma rua pelo número de ruas.&lt;/p&gt;&lt;p style=\"text-align: center\"&gt;{{Q1}} × {{Q2}} = {{A1}}&lt;/p&gt;","seed":{"parameters":[{"name":"Q1","label":null,"min":2,"max":10,"step":1},{"name":"Q2","label":null,"min":2,"max":10,"step":1}],"calculated":[{"name":"A1","label":"{{function}}","function":"{{Q1}}*{{Q2}}"},{"name":"T1","label":"","function":"{{Q1}}*2","temp":true},{"name":"T2","label":"","function":"{{Q1}}*3","temp":true}],"uniques":true},"algorithm":{"name":"calculateOperation","params":{"method":"equivLiteral","keyboard":"NUMERICAL"}}}</v>
      </c>
      <c r="D177" s="217" t="str">
        <f t="shared" si="2"/>
        <v>#REF!</v>
      </c>
    </row>
    <row r="178" ht="15.75" customHeight="1">
      <c r="A178" s="215" t="str">
        <f>Seeds!AB136</f>
        <v>M3-NyO-14a-A-4</v>
      </c>
      <c r="B178" s="216" t="str">
        <f t="shared" si="60"/>
        <v>#REF!</v>
      </c>
      <c r="C178" s="216" t="str">
        <f>Seeds!AA136</f>
        <v>{"id":"M3-NyO-14a-A-4","stimulus":"&lt;p&gt;Durante uma olimpíada, {{Q1}} atletas de um país ganharam {{Q2}} medalhas cada um. Quantas medalhas eles ganharam ao todo?&lt;/p&gt;","template":"&lt;p&gt;Os {{Q1}} atletas conseguiram juntos {{response}} medalhas.&lt;/p&gt;","hint":"&lt;p&gt;Recite a tabuada de multiplicação do {{Q1}}:&lt;/p&gt;&lt;p style=\"text-align: center\"&gt;{{Q1}} × 1 = {{Q1}}&lt;/p&gt;&lt;p style=\"text-align: center\"&gt;{{Q1}} × 2 = {{T1}}&lt;/p&gt;&lt;p style=\"text-align: center\"&gt;{{Q1}} × 3 = {{T2}}&lt;/p&gt;&lt;p&gt;E assim sucessivamente.&lt;/p&gt;","feedback":"&lt;p&gt;O número total de medalhas é calculado multiplicando o número de atletas pelo número de medalhas.&lt;/p&gt;&lt;p style=\"text-align: center\"&gt;{{Q1}} × {{Q2}} = {{A1}}&lt;/p&gt;","seed":{"parameters":[{"name":"Q1","label":null,"min":2,"max":10,"step":1},{"name":"Q2","label":null,"min":2,"max":10,"step":1}],"calculated":[{"name":"A1","label":"{{function}}","function":"{{Q1}}*{{Q2}}"},{"name":"T1","label":"","function":"{{Q1}}*2","temp":true},{"name":"T2","label":"","function":"{{Q1}}*3","temp":true}],"uniques":true},"algorithm":{"name":"calculateOperation","params":{"method":"equivLiteral","keyboard":"NUMERICAL"}}}</v>
      </c>
      <c r="D178" s="217" t="str">
        <f t="shared" si="2"/>
        <v>#REF!</v>
      </c>
    </row>
    <row r="179" ht="15.75" customHeight="1">
      <c r="A179" s="215" t="str">
        <f>Seeds!AB137</f>
        <v>M3-NyO-14a-A-5</v>
      </c>
      <c r="B179" s="216" t="str">
        <f t="shared" si="60"/>
        <v>#REF!</v>
      </c>
      <c r="C179" s="216" t="str">
        <f>Seeds!AA137</f>
        <v>{"id":"M3-NyO-14a-A-5","stimulus":"&lt;p&gt;Isabel comprou {{Q1}} caixas de lápis de cor, cada uma contendo {{Q2}} lápis. Quantos lápis Isabel tem?&lt;/p&gt;","template":"&lt;p&gt;Ela tem {{response}} lápis.&lt;/p&gt;","hint":"&lt;p&gt;Recite a tabuada de multiplicação do {{Q1}}:&lt;/p&gt;&lt;p style=\"text-align: center\"&gt;{{Q1}} × 1 = {{Q1}}&lt;/p&gt;&lt;p style=\"text-align: center\"&gt;{{Q1}} × 2 = {{T1}}&lt;/p&gt;&lt;p style=\"text-align: center\"&gt;{{Q1}} × 3 = {{T2}}&lt;/p&gt;&lt;p&gt;E assim sucessivamente.&lt;/p&gt;","feedback":"&lt;p&gt;O número total de lápis é calculado multiplicando o número de caixas pelo número de lápis em cada caixa.&lt;/p&gt;&lt;p style=\"text-align: center\"&gt;{{Q1}} × {{Q2}} = {{A1}}&lt;/p&gt;","seed":{"parameters":[{"name":"Q1","label":null,"min":2,"max":10,"step":1},{"name":"Q2","label":null,"min":5,"max":10,"step":1}],"calculated":[{"name":"A1","label":"{{function}}","function":"{{Q1}}*{{Q2}}"},{"name":"T1","label":"","function":"{{Q1}}*2","temp":true},{"name":"T2","label":"","function":"{{Q1}}*3","temp":true}],"uniques":true},"algorithm":{"name":"calculateOperation","params":{"method":"equivLiteral","keyboard":"NUMERICAL"}}}</v>
      </c>
      <c r="D179" s="217" t="str">
        <f t="shared" si="2"/>
        <v>#REF!</v>
      </c>
    </row>
    <row r="180" ht="15.75" customHeight="1">
      <c r="A180" s="215" t="str">
        <f>Seeds!AB138</f>
        <v>M3-NyO-14b-I-1</v>
      </c>
      <c r="B180" s="216" t="str">
        <f t="shared" si="60"/>
        <v>#REF!</v>
      </c>
      <c r="C180" s="216" t="str">
        <f>Seeds!AA138</f>
        <v>{"id":"M3-NyO-14b-I-1","stimulus":"&lt;p&gt;Selecione a igualdade correta entre adição e multiplicação.&lt;/p&gt;","hint":"&lt;p&gt;Uma multiplicação equivale a uma adição de parcelas iguais.&lt;/p&gt;","feedback":"&lt;p&gt;Uma multiplicação equivale a uma adição de parcelas iguais.&lt;/p&gt;","seed":{"parameters":[{"name":"Q1","label":null,"min":1,"max":10,"step":1},{"name":"Q2","label":null,"min":2,"max":10,"step":1},{"name":"Q3","label":null,"min":1,"max":10,"step":1},{"name":"Q4","label":null,"min":2,"max":10,"step":1},{"name":"Q5","label":null,"min":1,"max":10,"step":1},{"name":"Q6","label":null,"min":2,"max":10,"step":1},{"name":"Q7","label":null,"min":1,"max":10,"step":1},{"name":"Q8","label":null,"min":2,"max":10,"step":1}],"calculated":[{"name":"T5","label":"{{function}}","function":"'{{Q3}}'+' + {{Q3}}'.repeat({{Q4}}-1)","temp":true},{"name":"T6","label":"{{function}}","function":"'{{Q5}}'+' + {{Q5}}'.repeat({{Q6}}-1)","temp":true},{"name":"T7","label":"{{function}}","function":"'{{Q7}}'+' + {{Q7}}'.repeat({{Q8}}-1)","temp":true},{"name":"A1","label":"{{Q1}} × {{Q2}} = {{function}}","function":"'{{Q1}}'+' + {{Q1}}'.repeat({{Q2}}-1)"},{"name":"A2","label":"{{Q3}} × {{Q4}} = {{function}}","function":"'{{Q3}}'+' + {{Q3}}'.repeat({{Q4}})","incorrect":true,"feedback":"&lt;p&gt;A igualdade correta é:&lt;/p&gt;&lt;p&gt;{{Q3}} × {{Q4}} = {{T5}}&lt;/p&gt;"},{"name":"A3","label":"{{Q5}} × {{Q6}} = {{function}}","function":"'{{Q5}}'+' + {{Q5}}'.repeat({{Q6}}+1)","incorrect":true,"feedback":"&lt;p&gt;A igualdade correta é:&lt;/p&gt;&lt;p&gt;{{Q5}} × {{Q6}} = {{T6}}&lt;/p&gt;"},{"name":"A4","label":"{{Q7}} × {{Q8}} = {{function}}","function":"'{{Q7}}'+' + {{Q7}}'.repeat({{Q8}}+2)","incorrect":true,"feedback":"&lt;p&gt;A igualdade correta é:&lt;/p&gt;&lt;p&gt;{{Q7}} × {{Q8}} = {{T7}}&lt;/p&gt;"}],"uniques":true},"algorithm":{"name":"trueFalse","template":"Multiple choice – standard","params":{"countCorrect":1,"countIncorrect":2,"showCheckIcon":true}}}</v>
      </c>
      <c r="D180" s="217" t="str">
        <f t="shared" si="2"/>
        <v>#REF!</v>
      </c>
    </row>
    <row r="181" ht="15.75" customHeight="1">
      <c r="A181" s="215" t="str">
        <f>Seeds!AB139</f>
        <v>M3-NyO-14b-E-1</v>
      </c>
      <c r="B181" s="216" t="str">
        <f t="shared" si="60"/>
        <v>#REF!</v>
      </c>
      <c r="C181" s="216" t="str">
        <f>Seeds!AA139</f>
        <v>{"id":"M3-NyO-14b-E-1","stimulus":"&lt;p&gt;Escreva a multiplicação equivalente a esta adição. Escreva o menor número como o primeiro fator e o maior número como o segundo.&lt;/p&gt;","template":"&lt;p style=\"text-align: center\"&gt;{{T1}} = {{response}}&lt;/p&gt;","hint":"&lt;p&gt;Uma multiplicação equivale a uma adição de parcelas iguais.&lt;/p&gt;","feedback":"&lt;p&gt;Uma multiplicação equivale a uma adição de parcelas iguais.&lt;/p&gt;","seed":{"parameters":[{"name":"Q1","label":null,"min":2,"max":10,"step":1},{"name":"Q2","label":null,"min":2,"max":10,"step":1}],"calculated":[{"name":"T1","label":"{{function}}","function":"'{{Q1}}'+' + {{Q1}}'.repeat({{Q2}}-1)","temp":true},{"name":"T2","label":"{{function}}","function":"math.min({{Q1}}, {{Q2}})","temp":true},{"name":"T3","label":"{{function}}","function":"math.max({{Q1}}, {{Q2}})","temp":true},{"name":"A1","label":"{{function}}","function":"{{T2}}\\times{{T3}}"}],"uniques":true},"algorithm":{"name":"calculateOperation","params":{"method":"equivLiteral","keyboard":"INTERMEDIATE"}}}</v>
      </c>
      <c r="D181" s="217" t="str">
        <f t="shared" si="2"/>
        <v>#REF!</v>
      </c>
    </row>
    <row r="182" ht="15.75" customHeight="1">
      <c r="A182" s="215" t="str">
        <f>Seeds!AB140</f>
        <v>M3-NyO-14c-I-1</v>
      </c>
      <c r="B182" s="216" t="str">
        <f t="shared" si="60"/>
        <v>#REF!</v>
      </c>
      <c r="C182" s="216" t="str">
        <f>Seeds!AA140</f>
        <v>{
    "id": "M3-NyO-14c-I-1",
    "stimulus": "&lt;p&gt;Complete a seguinte multiplicação.&lt;/p&gt;&lt;p style=\"text-align: center\"&gt;{{Q1}} × ... = {{T1}}&lt;/p&gt;",
    "hint": "&lt;p&gt;A tabuada do {{Q1}} começa com:&lt;/p&gt;&lt;p&gt;{{Q1}} × &lt;span style=\"color: rgb(243, 121, 52);\"&gt;1&lt;/span&gt; = {{Q1}}&lt;/p&gt;&lt;p&gt;{{Q1}} × &lt;span style=\"color: rgb(243, 121, 52);\"&gt;2&lt;/span&gt; = {{T2}}&lt;/p&gt;&lt;p&gt;...&lt;/p&gt;",
    "feedback": "&lt;p&gt;A tabuada de multiplicação do {{Q1}} é:&lt;/p&gt;&lt;table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9,
                "step": 1
            },
            {
                "name": "Q2",
                "label": null,
                "min": 2,
                "max": 9,
                "step": 1
            },
            {
                "name": "Q3",
                "label": null,
                "min": 2,
                "max": 9,
                "step": 1
            },
            {
                "name": "Q4",
                "label": null,
                "min": 2,
                "max": 9,
                "step": 1
            }
        ],
        "calculated": [
            {
                "name": "A1",
                "label": "{{Q2}}",
                "function": "{{Q2}}"
            },
            {
                "name": "A2",
                "label": "{{Q3}}",
                "function": "",
                "incorrect": true
            },
            {
                "name": "A3",
                "label": "{{Q4}}",
                "function": "",
                "incorrect": true
            },
            {
                "name": "T1",
                "label": "",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"trueFalse",
        "template": "Multiple choice – standard",
        "params": {
            "countCorrect": 1,
            "countIncorrect": 2,
            "showCheckIcon": false,
            "columns": 3
        }
    }
}</v>
      </c>
      <c r="D182" s="217" t="str">
        <f t="shared" si="2"/>
        <v>#REF!</v>
      </c>
    </row>
    <row r="183" ht="15.75" customHeight="1">
      <c r="A183" s="215" t="str">
        <f>Seeds!AB141</f>
        <v>M3-NyO-14c-I-2</v>
      </c>
      <c r="B183" s="216" t="str">
        <f t="shared" si="60"/>
        <v>#REF!</v>
      </c>
      <c r="C183" s="216" t="str">
        <f>Seeds!AA141</f>
        <v>{
    "id": "M3-NyO-14c-I-2",
    "stimulus": "&lt;p&gt;Complete a seguinte multiplicação.&lt;/p&gt;&lt;p style=\"text-align: center\"&gt;... × {{Q1}} = {{T1}}&lt;/p&gt;",
    "hint": "&lt;p&gt;A tabuada do {{Q1}} começa com:&lt;/p&gt;&lt;p&gt;{{Q1}} × &lt;span style=\"color: rgb(243, 121, 52);\"&gt;1&lt;/span&gt; = {{Q1}}&lt;/p&gt;&lt;p&gt;{{Q1}} × &lt;span style=\"color: rgb(243, 121, 52);\"&gt;2&lt;/span&gt; = {{T2}}&lt;/p&gt;&lt;p&gt;...&lt;/p&gt;",
    "feedback": "&lt;p&gt;A tabuada de multiplicação do {{Q1}} é:&lt;/p&gt;&lt;table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9,
                "step": 1
            },
            {
                "name": "Q2",
                "label": null,
                "min": 2,
                "max": 9,
                "step": 1
            },
            {
                "name": "Q3",
                "label": null,
                "min": 2,
                "max": 9,
                "step": 1
            },
            {
                "name": "Q4",
                "label": null,
                "min": 2,
                "max": 9,
                "step": 1
            }
        ],
        "calculated": [
            {
                "name": "A1",
                "label": "{{Q2}}",
                "function": "{{Q2}}"
            },
            {
                "name": "A2",
                "label": "{{Q3}}",
                "function": "{{Q3}}",
                "incorrect": true
            },
            {
                "name": "A3",
                "label": "{{Q4}}",
                "function": "{{Q4}}",
                "incorrect": true
            },
            {
                "name": "T1",
                "label": "",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"trueFalse",
        "template": "Multiple choice – standard",
        "params": {
            "countCorrect": 1,
            "countIncorrect": 2,
            "showCheckIcon": false,
            "columns": 3
        }
    }
}</v>
      </c>
      <c r="D183" s="217" t="str">
        <f t="shared" si="2"/>
        <v>#REF!</v>
      </c>
    </row>
    <row r="184" ht="15.75" customHeight="1">
      <c r="A184" s="215" t="str">
        <f>Seeds!AB142</f>
        <v>M3-NyO-14c-E-1</v>
      </c>
      <c r="B184" s="216" t="str">
        <f t="shared" si="60"/>
        <v>#REF!</v>
      </c>
      <c r="C184" s="216" t="str">
        <f>Seeds!AA142</f>
        <v>{
    "id": "M3-NyO-14c-E-1",
    "stimulus": "&lt;p&gt;Complete a seguinte multiplicação.&lt;/p&gt;",
    "template": "&lt;p&gt;{{response}} × {{Q2}} = {{T1}}&lt;/p&gt;",
    "hint": "&lt;p&gt;A tabuada do {{Q2}} começa com:&lt;/p&gt;&lt;p&gt;{{Q2}} × &lt;span style=\"color: rgb(243, 121, 52);\"&gt;1&lt;/span&gt; = {{Q2}}&lt;/p&gt;&lt;p&gt;{{Q2}} × &lt;span style=\"color: rgb(243, 121, 52);\"&gt;2&lt;/span&gt; = {{T2}}&lt;/p&gt;&lt;p&gt;...&lt;/p&gt;",
    "feedback": "&lt;p&gt;A tabuada de multiplicação do {{Q2}} é:&lt;/p&gt;&lt;table style=\"width: 50%; margin-left: 25%; margin-right: 25%;\"&gt;&lt;tbody&gt;&lt;tr&gt;&lt;td style=\"text-align: center; border:none\"&gt;{{Q2}} × &lt;span style=\"color: rgb(243, 121, 52);\"&gt;1&lt;/span&gt; = {{Q2}}&lt;/td&gt;&lt;td style=\"text-align: center; border:none\"&gt;{{Q2}} × &lt;span style=\"color: rgb(243, 121, 52);\"&gt;6&lt;/span&gt; = {{T6}}&lt;/td&gt;&lt;/tr&gt;&lt;tr&gt;&lt;td style=\"text-align: center; border:none\"&gt;{{Q2}} × &lt;span style=\"color: rgb(243, 121, 52);\"&gt;2&lt;/span&gt; = {{T2}}&lt;/td&gt;&lt;td style=\"text-align: center; border:none\"&gt;{{Q2}} × &lt;span style=\"color: rgb(243, 121, 52);\"&gt;7&lt;/span&gt; = {{T7}}&amp;nbsp;&lt;/td&gt;&lt;/tr&gt;&lt;tr&gt;&lt;td style=\"text-align: center; border:none\"&gt;{{Q2}} × &lt;span style=\"color: rgb(243, 121, 52);\"&gt;3&lt;/span&gt; = {{T3}}&lt;/td&gt;&lt;td style=\"text-align: center; border:none\"&gt;{{Q2}} × &lt;span style=\"color: rgb(243, 121, 52);\"&gt;8&lt;/span&gt; = {{T8}}&amp;nbsp;&lt;/td&gt;&lt;/tr&gt;&lt;tr&gt;&lt;td style=\"text-align: center; border:none\"&gt;{{Q2}} × &lt;span style=\"color: rgb(243, 121, 52);\"&gt;4&lt;/span&gt; = {{T4}}&lt;/td&gt;&lt;td style=\"text-align: center; border:none\"&gt;{{Q2}} × &lt;span style=\"color: rgb(243, 121, 52);\"&gt;9&lt;/span&gt; = {{T9}}&lt;/td&gt;&lt;/tr&gt;&lt;tr&gt;&lt;td style=\"text-align: center; border:none\"&gt;{{Q2}} × &lt;span style=\"color: rgb(243, 121, 52);\"&gt;5&lt;/span&gt; = {{T5}}&lt;/td&gt;&lt;td style=\"text-align: center; border:none\"&gt;{{Q2}} × &lt;span style=\"color: rgb(243, 121, 52);\"&gt;10&lt;/span&gt; = {{T10}}&lt;/td&gt;&lt;/tr&gt;&lt;/tbody&gt;&lt;/table&gt;",
    "seed": {
        "parameters": [
            {
                "name": "Q1",
                "label": null,
                "min": 2,
                "max": 9,
                "step": 1
            },
            {
                "name": "Q2",
                "label": null,
                "min": 2,
                "max": 9,
                "step": 1
            }
        ],
        "calculated": [
            {
                "name": "A1",
                "label": "{{Q1}}",
                "function": "{{Q1}}"
            },
            {
                "name": "T1",
                "label": "",
                "function": "{{Q1}}*{{Q2}}",
                "temp": true
            },
            {
                "name": "T2",
                "label": "",
                "function": "{{Q2}}*2",
                "temp": true
            },
            {
                "name": "T3",
                "label": "",
                "function": "{{Q2}}*3",
                "temp": true
            },
            {
                "name": "T4",
                "label": "",
                "function": "{{Q2}}*4",
                "temp": true
            },
            {
                "name": "T5",
                "label": "",
                "function": "{{Q2}}*5",
                "temp": true
            },
            {
                "name": "T6",
                "label": "",
                "function": "{{Q2}}*6",
                "temp": true
            },
            {
                "name": "T7",
                "label": "",
                "function": "{{Q2}}*7",
                "temp": true
            },
            {
                "name": "T8",
                "label": "",
                "function": "{{Q2}}*8",
                "temp": true
            },
            {
                "name": "T9",
                "label": "",
                "function": "{{Q2}}*9",
                "temp": true
            },
            {
                "name": "T10",
                "label": "",
                "function": "{{Q2}}*10",
                "temp": true
            }
        ],
        "uniques": true
    },
    "algorithm": {
        "name": "calculateOperation",
        "params": {
            "method": "equivLiteral",
            "keyboard": "NUMERICAL"
        }
    }
}</v>
      </c>
      <c r="D184" s="217" t="str">
        <f t="shared" si="2"/>
        <v>#REF!</v>
      </c>
    </row>
    <row r="185" ht="15.75" customHeight="1">
      <c r="A185" s="215" t="str">
        <f>Seeds!AB143</f>
        <v>M3-NyO-14c-E-2</v>
      </c>
      <c r="B185" s="216" t="str">
        <f t="shared" si="60"/>
        <v>#REF!</v>
      </c>
      <c r="C185" s="216" t="str">
        <f>Seeds!AA143</f>
        <v>{
    "id": "M3-NyO-14c-E-2",
    "stimulus": "&lt;p&gt;Complete a seguinte multiplicação.&lt;/p&gt;",
    "template": "&lt;p style=\"text-align: center\"&gt;{{Q2}} × {{response}} = {{T1}}&lt;/p&gt;",
    "hint": "&lt;p&gt;A tabuada do {{Q2}} começa com:&lt;/p&gt;&lt;p style=\"text-align: center\"&gt;{{Q2}} × &lt;span style=\"color: rgb(243, 121, 52);\"&gt;1&lt;/span&gt; = {{Q2}}&lt;/p&gt;&lt;p style=\"text-align: center\"&gt;{{Q2}} × &lt;span style=\"color: rgb(243, 121, 52);\"&gt;2&lt;/span&gt; = {{T2}}&lt;/p&gt;&lt;p&gt;...&lt;/p&gt;",
    "feedback": "&lt;p&gt;A tabuada de multiplicação do {{Q2}} é:&lt;/p&gt;&lt;table style=\"width: 50%; margin-left: 25%; margin-right: 25%;\"&gt;&lt;tbody&gt;&lt;tr&gt;&lt;td style=\"text-align: center; border:none\"&gt;{{Q2}} × &lt;span style=\"color: rgb(243, 121, 52);\"&gt;1&lt;/span&gt; = {{Q2}}&lt;/td&gt;&lt;td style=\"text-align: center; border:none\"&gt;{{Q2}} × &lt;span style=\"color: rgb(243, 121, 52);\"&gt;6&lt;/span&gt; = {{T6}}&lt;/td&gt;&lt;/tr&gt;&lt;tr&gt;&lt;td style=\"text-align: center; border:none\"&gt;{{Q2}} × &lt;span style=\"color: rgb(243, 121, 52);\"&gt;2&lt;/span&gt; = {{T2}}&lt;/td&gt;&lt;td style=\"text-align: center; border:none\"&gt;{{Q2}} × &lt;span style=\"color: rgb(243, 121, 52);\"&gt;7&lt;/span&gt; = {{T7}}&amp;nbsp;&lt;/td&gt;&lt;/tr&gt;&lt;tr&gt;&lt;td style=\"text-align: center; border:none\"&gt;{{Q2}} × &lt;span style=\"color: rgb(243, 121, 52);\"&gt;3&lt;/span&gt; = {{T3}}&lt;/td&gt;&lt;td style=\"text-align: center; border:none\"&gt;{{Q2}} × &lt;span style=\"color: rgb(243, 121, 52);\"&gt;8&lt;/span&gt; = {{T8}}&amp;nbsp;&lt;/td&gt;&lt;/tr&gt;&lt;tr&gt;&lt;td style=\"text-align: center; border:none\"&gt;{{Q2}} × &lt;span style=\"color: rgb(243, 121, 52);\"&gt;4&lt;/span&gt; = {{T4}}&lt;/td&gt;&lt;td style=\"text-align: center; border:none\"&gt;{{Q2}} × &lt;span style=\"color: rgb(243, 121, 52);\"&gt;9&lt;/span&gt; = {{T9}}&lt;/td&gt;&lt;/tr&gt;&lt;tr&gt;&lt;td style=\"text-align: center; border:none\"&gt;{{Q2}} × &lt;span style=\"color: rgb(243, 121, 52);\"&gt;5&lt;/span&gt; = {{T5}}&lt;/td&gt;&lt;td style=\"text-align: center; border:none\"&gt;{{Q2}} × &lt;span style=\"color: rgb(243, 121, 52);\"&gt;10&lt;/span&gt; = {{T10}}&lt;/td&gt;&lt;/tr&gt;&lt;/tbody&gt;&lt;/table&gt;",
    "seed": {
        "parameters": [
            {
                "name": "Q1",
                "label": null,
                "min": 2,
                "max": 9,
                "step": 1
            },
            {
                "name": "Q2",
                "label": null,
                "min": 2,
                "max": 9,
                "step": 1
            }
        ],
        "calculated": [
            {
                "name": "A1",
                "label": "{{Q1}}",
                "function": "{{Q1}}"
            },
            {
                "name": "T1",
                "label": "",
                "function": "{{Q1}}*{{Q2}}",
                "temp": true
            },
            {
                "name": "T2",
                "label": "",
                "function": "{{Q2}}*2",
                "temp": true
            },
            {
                "name": "T3",
                "label": "",
                "function": "{{Q2}}*3",
                "temp": true
            },
            {
                "name": "T4",
                "label": "",
                "function": "{{Q2}}*4",
                "temp": true
            },
            {
                "name": "T5",
                "label": "",
                "function": "{{Q2}}*5",
                "temp": true
            },
            {
                "name": "T6",
                "label": "",
                "function": "{{Q2}}*6",
                "temp": true
            },
            {
                "name": "T7",
                "label": "",
                "function": "{{Q2}}*7",
                "temp": true
            },
            {
                "name": "T8",
                "label": "",
                "function": "{{Q2}}*8",
                "temp": true
            },
            {
                "name": "T9",
                "label": "",
                "function": "{{Q2}}*9",
                "temp": true
            },
            {
                "name": "T10",
                "label": "",
                "function": "{{Q2}}*10",
                "temp": true
            }
        ],
        "uniques": true
    },
    "algorithm": {
        "name": "calculateOperation",
        "params": {
            "method": "equivLiteral",
            "keyboard": "NUMERICAL"
        }
    }
}</v>
      </c>
      <c r="D185" s="217" t="str">
        <f t="shared" si="2"/>
        <v>#REF!</v>
      </c>
    </row>
    <row r="186" ht="15.75" customHeight="1">
      <c r="A186" s="215" t="str">
        <f>Seeds!AB144</f>
        <v>M3-NyO-14c-A-1</v>
      </c>
      <c r="B186" s="216" t="str">
        <f t="shared" si="60"/>
        <v>#REF!</v>
      </c>
      <c r="C186" s="216" t="str">
        <f>Seeds!AA144</f>
        <v>{
    "id": "M3-NyO-14c-A-1",
    "stimulus": "&lt;p&gt;O dono de uma granja tem {{Q1}} galinhas em cada curral de sua propriedade. Se ele tem {{T1}} galinhas ao todo, quantos currais existem na granja? Complete a seguinte multiplicação para descobrir.&lt;/p&gt;&lt;p style=\"text-align: center\"&gt;{{Q1}} × ... = {{T1}}&lt;/p&gt;",
    "template": "A granja tem {{response}} currais.",
    "hint": "&lt;p&gt;A tabuada do {{Q1}} começa com:&lt;/p&gt;&lt;p&gt;{{Q1}} × &lt;span style=\"color: rgb(243, 121, 52);\"&gt;1&lt;/span&gt; = {{Q1}}&lt;/p&gt;&lt;p&gt;{{Q1}} × &lt;span style=\"color: rgb(243, 121, 52);\"&gt;2&lt;/span&gt; = {{T2}}&lt;/p&gt;&lt;p&gt;...&lt;/p&gt;",
    "feedback": "&lt;p&gt;A tabuada de multiplicação do {{Q1}} é:&lt;/p&gt;&lt;table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8,
                "step": 1
            },
            {
                "name": "Q2",
                "label": null,
                "min": 6,
                "max": 9,
                "step": 1
            }
        ],
        "calculated": [
            {
                "name": "A1",
                "label": "{{Q2}}",
                "function": "{{Q2}}"
            },
            {
                "name": "T1",
                "label": "",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v>
      </c>
      <c r="D186" s="217" t="str">
        <f t="shared" si="2"/>
        <v>#REF!</v>
      </c>
    </row>
    <row r="187" ht="15.75" customHeight="1">
      <c r="A187" s="215" t="str">
        <f>Seeds!AB145</f>
        <v>M3-NyO-14c-A-2</v>
      </c>
      <c r="B187" s="216" t="str">
        <f t="shared" si="60"/>
        <v>#REF!</v>
      </c>
      <c r="C187" s="216" t="str">
        <f>Seeds!AA145</f>
        <v>{
    "id": "M3-NyO-14c-A-2",
    "stimulus": "&lt;p&gt;Um edifício tem {{Q1}} janelas por andar. Se o prédio tem {{T1}} janelas no total, quantos andares ele possui? Complete a seguinte multiplicação para obter a resposta.&lt;/p&gt;&lt;p style=\"text-align: center\"&gt;... × {{Q1}} = {{T1}}&lt;/p&gt;",
    "template": "&lt;p&gt;O edifício tem {{response}} andares.&lt;/p&gt;",
    "hint": "&lt;p&gt;A tabuada do {{Q1}} começa com:&lt;/p&gt;&lt;p&gt;{{Q1}} × &lt;span style=\"color: rgb(243, 121, 52);\"&gt;1&lt;/span&gt; = {{Q1}}&lt;/p&gt;&lt;p&gt;{{Q1}} × &lt;span style=\"color: rgb(243, 121, 52);\"&gt;2&lt;/span&gt; = {{T2}}&lt;/p&gt;&lt;p&gt;...&lt;/p&gt;",
    "feedback": "&lt;p&gt;A tabuada de multiplicação do {{Q1}} é:&lt;/p&gt;&lt;table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8,
                "step": 1
            },
            {
                "name": "Q2",
                "label": null,
                "min": 6,
                "max": 9,
                "step": 1
            }
        ],
        "calculated": [
            {
                "name": "A1",
                "label": "{{function}}",
                "function": "{{Q2}}"
            },
            {
                "name": "T1",
                "label": "{{function}}",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v>
      </c>
      <c r="D187" s="217" t="str">
        <f t="shared" si="2"/>
        <v>#REF!</v>
      </c>
    </row>
    <row r="188" ht="15.75" customHeight="1">
      <c r="A188" s="215" t="str">
        <f>Seeds!AB146</f>
        <v>M3-NyO-14c-A-3</v>
      </c>
      <c r="B188" s="216" t="str">
        <f t="shared" si="60"/>
        <v>#REF!</v>
      </c>
      <c r="C188" s="216" t="str">
        <f>Seeds!AA146</f>
        <v>{
    "id": "M3-NyO-14c-A-3",
    "stimulus": "&lt;p&gt;Em uma sala de aula, as carteiras estão dispostas em {{Q1}} fileiras iguais. Se há um total de {{T1}} carteiras na sala, quantas carteiras tem cada fileira? Complete a seguinte multiplicação para obter a resposta.&lt;/p&gt;&lt;p style=\"text-align: center\"&gt;{{Q1}} × ... = {{T1}}&lt;/p&gt;",
    "template": "&lt;p&gt;Há {{response}} carteiras por fileira.&lt;/p&gt;",
    "hint": "&lt;p&gt;A tabuada do {{Q1}} começa com:&lt;/p&gt;&lt;p&gt;{{Q1}} × &lt;span style=\"color: rgb(243, 121, 52);\"&gt;1&lt;/span&gt; = {{Q1}}&lt;/p&gt;&lt;p&gt;{{Q1}} × &lt;span style=\"color: rgb(243, 121, 52);\"&gt;2&lt;/span&gt; = {{T2}}&lt;/p&gt;&lt;p&gt;...&lt;/p&gt;",
    "feedback": "&lt;p&gt;A tabuada de multiplicação do {{Q1}} é:&lt;/p&gt;&lt;table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3,
                "max": 6,
                "step": 1
            },
            {
                "name": "Q2",
                "label": null,
                "min": 4,
                "max": 6,
                "step": 1
            }
        ],
        "calculated": [
            {
                "name": "A1",
                "label": "{{function}}",
                "function": "{{Q2}}"
            },
            {
                "name": "T1",
                "label": "{{function}}",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v>
      </c>
      <c r="D188" s="217" t="str">
        <f t="shared" si="2"/>
        <v>#REF!</v>
      </c>
    </row>
    <row r="189" ht="15.75" customHeight="1">
      <c r="A189" s="215" t="str">
        <f>Seeds!AB147</f>
        <v>M3-NyO-14c-A-4</v>
      </c>
      <c r="B189" s="216" t="str">
        <f t="shared" si="60"/>
        <v>#REF!</v>
      </c>
      <c r="C189" s="216" t="str">
        <f>Seeds!AA147</f>
        <v>{
    "id": "M3-NyO-14c-A-4",
    "stimulus": "&lt;p&gt;Para organizar os livros em uma estante, Tatiana colocou {{Q1}} livros em cada prateleira. Se foram organizados no total {{T1}} livros, quantas prateleiras compõem a estante? Complete a seguinte multiplicação para obter a resposta.&lt;/p&gt;&lt;p style=\"text-align: center\"&gt;... × {{Q1}} = {{T1}}&lt;/p&gt;",
    "template": "&lt;p&gt;A estante tem {{response}} prateleiras.&lt;/p&gt;",
    "hint": "&lt;p&gt;A tabuada do {{Q1}} começa com:&lt;/p&gt;&lt;p&gt;{{Q1}} × &lt;span style=\"color: rgb(243, 121, 52);\"&gt;1&lt;/span&gt; = {{Q1}}&lt;/p&gt;&lt;p&gt;{{Q1}} × &lt;span style=\"color: rgb(243, 121, 52);\"&gt;2&lt;/span&gt; = {{T2}}&lt;/p&gt;&lt;p&gt;...&lt;/p&gt;",
    "feedback": "&lt;p&gt;A tabuada de multiplicação do {{Q1}} é:&lt;/p&gt;&lt;table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8,
                "step": 1
            },
            {
                "name": "Q2",
                "label": null,
                "min": 6,
                "max": 9,
                "step": 1
            }
        ],
        "calculated": [
            {
                "name": "A1",
                "label": "{{function}}",
                "function": "{{Q2}}"
            },
            {
                "name": "T1",
                "label": "{{function}}",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v>
      </c>
      <c r="D189" s="217" t="str">
        <f t="shared" si="2"/>
        <v>#REF!</v>
      </c>
    </row>
    <row r="190" ht="15.75" customHeight="1">
      <c r="A190" s="215" t="str">
        <f>Seeds!AB148</f>
        <v>M3-NyO-14c-A-5</v>
      </c>
      <c r="B190" s="216" t="str">
        <f t="shared" si="60"/>
        <v>#REF!</v>
      </c>
      <c r="C190" s="216" t="str">
        <f>Seeds!AA148</f>
        <v>{
    "id": "M3-NyO-14c-A-5",
    "stimulus": "&lt;p&gt;Um professor quer dividir a turma em {{Q1}} grupos com o mesmo número de alunos em cada grupo. Se há {{T1}} alunos na turma, quantos haverá em cada grupo? Complete a seguinte multiplicação para obter a resposta.&lt;/p&gt;&lt;p style=\"text-align: center\"&gt;{{Q1}} × ... = {{T1}}&lt;/p&gt;",
    "template": "&lt;p&gt;Cada grupo será composto por {{response}} estudantes.&lt;/p&gt;",
    "hint": "&lt;p&gt;A tabuada do {{Q1}} começa com:&lt;/p&gt;&lt;p&gt;{{Q1}} × &lt;span style=\"color: rgb(243, 121, 52);\"&gt;1&lt;/span&gt; = {{Q1}}&lt;/p&gt;&lt;p&gt;{{Q1}} × &lt;span style=\"color: rgb(243, 121, 52);\"&gt;2&lt;/span&gt; = {{T2}}&lt;/p&gt;&lt;p&gt;...&lt;/p&gt;",
    "feedback": "&lt;p&gt;A tabuada de multiplicação do {{Q1}} é:&lt;/p&gt;&lt;table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6,
                "step": 1
            },
            {
                "name": "Q2",
                "label": null,
                "min": 3,
                "max": 5,
                "step": 1
            }
        ],
        "calculated": [
            {
                "name": "A1",
                "label": "{{function}}",
                "function": "{{Q2}}"
            },
            {
                "name": "T1",
                "label": "{{function}}",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v>
      </c>
      <c r="D190" s="217" t="str">
        <f t="shared" si="2"/>
        <v>#REF!</v>
      </c>
    </row>
    <row r="191" ht="15.75" customHeight="1">
      <c r="A191" s="215" t="str">
        <f t="shared" ref="A191:C191" si="61">#REF!</f>
        <v>#REF!</v>
      </c>
      <c r="B191" s="216" t="str">
        <f t="shared" si="61"/>
        <v>#REF!</v>
      </c>
      <c r="C191" s="216" t="str">
        <f t="shared" si="61"/>
        <v>#REF!</v>
      </c>
      <c r="D191" s="217" t="str">
        <f t="shared" si="2"/>
        <v>#REF!</v>
      </c>
    </row>
    <row r="192" ht="15.75" customHeight="1">
      <c r="A192" s="215" t="str">
        <f t="shared" ref="A192:C192" si="62">#REF!</f>
        <v>#REF!</v>
      </c>
      <c r="B192" s="216" t="str">
        <f t="shared" si="62"/>
        <v>#REF!</v>
      </c>
      <c r="C192" s="216" t="str">
        <f t="shared" si="62"/>
        <v>#REF!</v>
      </c>
      <c r="D192" s="217" t="str">
        <f t="shared" si="2"/>
        <v>#REF!</v>
      </c>
    </row>
    <row r="193" ht="15.75" customHeight="1">
      <c r="A193" s="215" t="str">
        <f t="shared" ref="A193:C193" si="63">#REF!</f>
        <v>#REF!</v>
      </c>
      <c r="B193" s="216" t="str">
        <f t="shared" si="63"/>
        <v>#REF!</v>
      </c>
      <c r="C193" s="216" t="str">
        <f t="shared" si="63"/>
        <v>#REF!</v>
      </c>
      <c r="D193" s="217" t="str">
        <f t="shared" si="2"/>
        <v>#REF!</v>
      </c>
    </row>
    <row r="194" ht="15.75" customHeight="1">
      <c r="A194" s="215" t="str">
        <f t="shared" ref="A194:C194" si="64">#REF!</f>
        <v>#REF!</v>
      </c>
      <c r="B194" s="216" t="str">
        <f t="shared" si="64"/>
        <v>#REF!</v>
      </c>
      <c r="C194" s="216" t="str">
        <f t="shared" si="64"/>
        <v>#REF!</v>
      </c>
      <c r="D194" s="217" t="str">
        <f t="shared" si="2"/>
        <v>#REF!</v>
      </c>
    </row>
    <row r="195" ht="15.75" customHeight="1">
      <c r="A195" s="215" t="str">
        <f t="shared" ref="A195:C195" si="65">#REF!</f>
        <v>#REF!</v>
      </c>
      <c r="B195" s="216" t="str">
        <f t="shared" si="65"/>
        <v>#REF!</v>
      </c>
      <c r="C195" s="216" t="str">
        <f t="shared" si="65"/>
        <v>#REF!</v>
      </c>
      <c r="D195" s="217" t="str">
        <f t="shared" si="2"/>
        <v>#REF!</v>
      </c>
    </row>
    <row r="196" ht="15.75" customHeight="1">
      <c r="A196" s="215" t="str">
        <f t="shared" ref="A196:C196" si="66">#REF!</f>
        <v>#REF!</v>
      </c>
      <c r="B196" s="216" t="str">
        <f t="shared" si="66"/>
        <v>#REF!</v>
      </c>
      <c r="C196" s="216" t="str">
        <f t="shared" si="66"/>
        <v>#REF!</v>
      </c>
      <c r="D196" s="217" t="str">
        <f t="shared" si="2"/>
        <v>#REF!</v>
      </c>
    </row>
    <row r="197" ht="15.75" customHeight="1">
      <c r="A197" s="215" t="str">
        <f t="shared" ref="A197:C197" si="67">#REF!</f>
        <v>#REF!</v>
      </c>
      <c r="B197" s="216" t="str">
        <f t="shared" si="67"/>
        <v>#REF!</v>
      </c>
      <c r="C197" s="216" t="str">
        <f t="shared" si="67"/>
        <v>#REF!</v>
      </c>
      <c r="D197" s="217" t="str">
        <f t="shared" si="2"/>
        <v>#REF!</v>
      </c>
    </row>
    <row r="198" ht="15.75" customHeight="1">
      <c r="A198" s="215" t="str">
        <f t="shared" ref="A198:C198" si="68">#REF!</f>
        <v>#REF!</v>
      </c>
      <c r="B198" s="216" t="str">
        <f t="shared" si="68"/>
        <v>#REF!</v>
      </c>
      <c r="C198" s="216" t="str">
        <f t="shared" si="68"/>
        <v>#REF!</v>
      </c>
      <c r="D198" s="217" t="str">
        <f t="shared" si="2"/>
        <v>#REF!</v>
      </c>
    </row>
    <row r="199" ht="15.75" customHeight="1">
      <c r="A199" s="215" t="str">
        <f t="shared" ref="A199:C199" si="69">#REF!</f>
        <v>#REF!</v>
      </c>
      <c r="B199" s="216" t="str">
        <f t="shared" si="69"/>
        <v>#REF!</v>
      </c>
      <c r="C199" s="216" t="str">
        <f t="shared" si="69"/>
        <v>#REF!</v>
      </c>
      <c r="D199" s="217" t="str">
        <f t="shared" si="2"/>
        <v>#REF!</v>
      </c>
    </row>
    <row r="200" ht="15.75" customHeight="1">
      <c r="A200" s="215" t="str">
        <f t="shared" ref="A200:C200" si="70">#REF!</f>
        <v>#REF!</v>
      </c>
      <c r="B200" s="216" t="str">
        <f t="shared" si="70"/>
        <v>#REF!</v>
      </c>
      <c r="C200" s="216" t="str">
        <f t="shared" si="70"/>
        <v>#REF!</v>
      </c>
      <c r="D200" s="217" t="str">
        <f t="shared" si="2"/>
        <v>#REF!</v>
      </c>
    </row>
    <row r="201" ht="15.75" customHeight="1">
      <c r="A201" s="215" t="str">
        <f t="shared" ref="A201:C201" si="71">#REF!</f>
        <v>#REF!</v>
      </c>
      <c r="B201" s="216" t="str">
        <f t="shared" si="71"/>
        <v>#REF!</v>
      </c>
      <c r="C201" s="216" t="str">
        <f t="shared" si="71"/>
        <v>#REF!</v>
      </c>
      <c r="D201" s="217" t="str">
        <f t="shared" si="2"/>
        <v>#REF!</v>
      </c>
    </row>
    <row r="202" ht="15.75" customHeight="1">
      <c r="A202" s="215" t="str">
        <f t="shared" ref="A202:C202" si="72">#REF!</f>
        <v>#REF!</v>
      </c>
      <c r="B202" s="216" t="str">
        <f t="shared" si="72"/>
        <v>#REF!</v>
      </c>
      <c r="C202" s="216" t="str">
        <f t="shared" si="72"/>
        <v>#REF!</v>
      </c>
      <c r="D202" s="217" t="str">
        <f t="shared" si="2"/>
        <v>#REF!</v>
      </c>
    </row>
    <row r="203" ht="15.75" customHeight="1">
      <c r="A203" s="215" t="str">
        <f>Seeds!AB149</f>
        <v>M3-NyO-16a-I-1</v>
      </c>
      <c r="B203" s="216" t="str">
        <f t="shared" ref="B203:B212" si="73">#REF!</f>
        <v>#REF!</v>
      </c>
      <c r="C203" s="216" t="str">
        <f>Seeds!AA149</f>
        <v>{"id":"M3-NyO-16a-I-1","stimulus":"&lt;p&gt;Selecione a afirmação correta sobre a seguinte multiplicação.&lt;/p&gt;&lt;p style=\"text-align: center\"&gt;{{Q1}} × {{Q2}} = {{T1}}&lt;/p&gt;","hint":"&lt;p&gt;O multiplicando é o número que será somado quantas vezes o multiplicador indicar.&lt;/p&gt;","feedback":"&lt;p&gt;O multiplicando, {{Q2}}, é o número que é somado o número de vezes indicado pelo multiplicador, {{Q1}}. O produto é o resultado da operação, ou seja, {{T1}}.&lt;/p&gt;","seed":{"parameters":[{"name":"Q1","label":null,"min":2,"max":9,"step":1},{"name":"Q2","label":null,"min":2,"max":9,"step":1}],"calculated":[{"name":"A1","label":"{{Q1}} é o multiplicador."},{"name":"A2","label":"{{Q2}} é o multiplicando."},{"name":"A3","label":"{{T1}} é o produto."},{"name":"A4","label":"{{Q2}} é o multiplicador.","incorrect":true},{"name":"A5","label":"{{T1}} é o multiplicando.","incorrect":true},{"name":"A6","label":"{{Q1}} é o multiplicando.","incorrect":true},{"name":"A7","label":"{{T1}} é o multiplicador.","incorrect":true},{"name":"A8","label":"{{Q1}} é o produto.","incorrect":true},{"name":"A9","label":"{{Q2}} é o produto.","incorrect":true},{"name":"T1","function":"{{Q1}}*{{Q2}}","temp":true}],"uniques":true},"algorithm":{"name":"trueFalse","template":"Multiple choice – standard","params":{"countCorrect":1,"countIncorrect":2,"showCheckIcon":false,
            "columns": 3
        }
    }
}</v>
      </c>
      <c r="D203" s="217" t="str">
        <f t="shared" si="2"/>
        <v>#REF!</v>
      </c>
    </row>
    <row r="204" ht="15.75" customHeight="1">
      <c r="A204" s="215" t="str">
        <f>Seeds!AB150</f>
        <v>M3-NyO-16a-E-1</v>
      </c>
      <c r="B204" s="216" t="str">
        <f t="shared" si="73"/>
        <v>#REF!</v>
      </c>
      <c r="C204" s="216" t="str">
        <f>Seeds!AA150</f>
        <v>{"id":"M3-NyO-16a-E-1","stimulus":"&lt;p&gt;Nomeie os termos desta multiplicação.&lt;/p&gt;&lt;p style=\"text-align: center\"&gt;{{Q1}} × {{Q2}} = {{T1}}&lt;/p&gt;","template":"&lt;p&gt;{{Q1}} é o {{response}}.&lt;/p&gt;&lt;p&gt;{{Q2}} é o {{response}}.&lt;/p&gt;","hint":"&lt;p&gt;O multiplicando é o número que será somado quantas vezes o multiplicador indicar.&lt;/p&gt;","feedback":"&lt;p&gt;O multiplicando, {{Q2}}, é o número que é somado quantas vezes está indicado pelo multiplicador, {{Q1}}. O produto é o resultado da operação, ou seja, {{T1}}.&lt;/p&gt;","seed":{"parameters":[{"name":"Q1","label":null,"min":2,"max":9,"step":1},{"name":"Q2","label":null,"min":2,"max":9,"step":1}],"calculated":[{"name":"T1","function":"{{Q1}}*{{Q2}}","temp":true},{"name":"A1","label":"multiplicador"},{"name":"A2","label":"multiplicando"}],"uniques":true},"algorithm":{"name":"calculateOperation","template":"Cloze with text"}}</v>
      </c>
      <c r="D204" s="217" t="str">
        <f t="shared" si="2"/>
        <v>#REF!</v>
      </c>
    </row>
    <row r="205" ht="15.75" customHeight="1">
      <c r="A205" s="215" t="str">
        <f>Seeds!AB151</f>
        <v>M3-NyO-16a-E-2</v>
      </c>
      <c r="B205" s="216" t="str">
        <f t="shared" si="73"/>
        <v>#REF!</v>
      </c>
      <c r="C205" s="216" t="str">
        <f>Seeds!AA151</f>
        <v>{"id":"M3-NyO-16a-E-2","stimulus":"&lt;p&gt;Nomeie os termos desta multiplicação.&lt;/p&gt;&lt;p style=\"text-align: center\"&gt;{{Q1}} × {{Q2}} = {{T1}}&lt;/p&gt;","template":"&lt;p&gt;{{Q2}} é o {{response}}.&lt;/p&gt;&lt;p&gt;{{Q1}} é o {{response}}.&lt;/p&gt;","hint":"&lt;p&gt;O multiplicando é o número que será somado quantas vezes o multiplicador indicar.&lt;/p&gt;","feedback":"&lt;p&gt;O multiplicando, {{Q2}}, é o número que é somado quantas vezes está indicado pelo multiplicador, {{Q1}}. O produto é o resultado da operação, ou seja, {{T1}}.&lt;/p&gt;","seed":{"parameters":[{"name":"Q1","label":null,"min":2,"max":9,"step":1},{"name":"Q2","label":null,"min":2,"max":9,"step":1}],"calculated":[{"name":"T1","function":"{{Q1}}*{{Q2}}","temp":true},{"name":"A1","label":"multiplicando"},{"name":"A2","label":"multiplicador"}],"uniques":true},"algorithm":{"name":"calculateOperation","template":"Cloze with text"}}</v>
      </c>
      <c r="D205" s="217" t="str">
        <f t="shared" si="2"/>
        <v>#REF!</v>
      </c>
    </row>
    <row r="206" ht="15.75" customHeight="1">
      <c r="A206" s="215" t="str">
        <f>Seeds!AB152</f>
        <v>M3-NyO-16b-I-1</v>
      </c>
      <c r="B206" s="216" t="str">
        <f t="shared" si="73"/>
        <v>#REF!</v>
      </c>
      <c r="C206" s="216" t="str">
        <f>Seeds!AA152</f>
        <v>{"id":"M3-NyO-16b-I-1","stimulus":"&lt;p&gt;Selecione o resultado desta multiplicação: {{Q1}} × {{Q2}}.&lt;/p&gt;","hint":"&lt;p&gt;Comece multiplicando o último dígito do multiplicador pelo número do multiplicando.&lt;/p&gt;","feedback":"&lt;p&gt;O resultado da multiplicação de {{Q1}} por {{Q2}} é {{A1}}.&lt;/p&gt;","seed":{"parameters":[{"name":"Q1","label":null,"min":10,"max":999,"step":1},{"name":"Q2","label":null,"min":2,"max":9,"step":1},{"name":"Q3","label":null,"min":2,"max":9,"step":1},{"name":"Q4","label":null,"min":2,"max":9,"step":1},{"name":"Q5","label":null,"min":2,"max":9,"step":1}],"calculated":[{"name":"A1","label":"{{function}}","function":"{{Q1}}*{{Q2}}"},{"name":"A2","label":"{{function}}","function":"{{Q1}}+{{Q2}}","incorrect":true},{"name":"A3","label":"{{function}}","function":"{{Q1}}*{{Q3}}","incorrect":true},{"name":"A4","label":"{{function}}","function":"{{Q1}}*{{Q4}}","incorrect":true},{"name":"A5","label":"{{function}}","function":"{{Q1}}*{{Q5}}","incorrect":true}],"uniques":true},"algorithm":{"name":"trueFalse","template":"Multiple choice – standard","params":{"countCorrect":1,"countIncorrect":2,"showCheckIcon":false,
            "columns": 3
        }
    }
}</v>
      </c>
      <c r="D206" s="217" t="str">
        <f t="shared" si="2"/>
        <v>#REF!</v>
      </c>
    </row>
    <row r="207" ht="15.75" customHeight="1">
      <c r="A207" s="215" t="str">
        <f>Seeds!AB153</f>
        <v>M3-NyO-16b-E-1</v>
      </c>
      <c r="B207" s="216" t="str">
        <f t="shared" si="73"/>
        <v>#REF!</v>
      </c>
      <c r="C207" s="216" t="str">
        <f>Seeds!AA153</f>
        <v>{"id":"M3-NyO-16b-E-1","stimulus":"&lt;p&gt;Escreva o resultado dessa multiplicação.&lt;/p&gt;","template":"&lt;p style=\"text-align: center\"&gt;{{Q1}} × {{Q2}} ={{response}}&lt;/p&gt;","hint":"&lt;p&gt;Comece multiplicando o último dígito do multiplicador pelo número do multiplicando.&lt;/p&gt;","feedback":"&lt;p&gt;O resultado da multiplicação de {{Q1}} por {{Q2}} é {{A1}}&lt;/p&gt;","seed":{"parameters":[{"name":"Q1","label":null,"min":10,"max":999,"step":1},{"name":"Q2","label":null,"min":2,"max":9,"step":1}],"calculated":[{"name":"A1","label":"{{function}}","function":"{{Q1}}*{{Q2}}"}],"uniques":true},"algorithm":{"name":"calculateOperation","params":{"method":"equivLiteral","keyboard":"NUMERICAL"}}}</v>
      </c>
      <c r="D207" s="217" t="str">
        <f t="shared" si="2"/>
        <v>#REF!</v>
      </c>
    </row>
    <row r="208" ht="15.75" customHeight="1">
      <c r="A208" s="215" t="str">
        <f>Seeds!AB154</f>
        <v>M3-NyO-16b-A-1</v>
      </c>
      <c r="B208" s="216" t="str">
        <f t="shared" si="73"/>
        <v>#REF!</v>
      </c>
      <c r="C208" s="216" t="str">
        <f>Seeds!AA154</f>
        <v>{"id":"M3-NyO-16b-A-1","stimulus":"&lt;p&gt;Uma escola comprou {{Q1}} livros para seus alunos. Se cada livro custou &lt;span class=\"no-break\"&gt;R$ {{Q2}},&lt;/span&gt; quanto dinheiro a escola gastou?&lt;/p&gt;","template":"&lt;p&gt;A escola gastou &lt;span class=\"no-break\"&gt;R$ {{response}}.&lt;/span&gt;&lt;/p&gt;","hint":"&lt;p&gt;Comece multiplicando o último dígito do multiplicador pelo número do multiplicando.&lt;/p&gt;","feedback":"&lt;p&gt;O resultado da multiplicação de {{Q1}} por {{Q2}} é {{A1}}&lt;/p&gt;","seed":{"parameters":[{"name":"Q1","label":null,"min":10,"max":330,"step":1},{"name":"Q2","label":null,"min":5,"max":9,"step":1}],"calculated":[{"name":"A1","label":"{{function}}","function":"{{Q1}}*{{Q2}}"}],"uniques":true},"algorithm":{"name":"calculateOperation","params":{"method":"equivLiteral","keyboard":"NUMERICAL"}}}</v>
      </c>
      <c r="D208" s="217" t="str">
        <f t="shared" si="2"/>
        <v>#REF!</v>
      </c>
    </row>
    <row r="209" ht="15.75" customHeight="1">
      <c r="A209" s="215" t="str">
        <f>Seeds!AB155</f>
        <v>M3-NyO-16b-A-2</v>
      </c>
      <c r="B209" s="216" t="str">
        <f t="shared" si="73"/>
        <v>#REF!</v>
      </c>
      <c r="C209" s="216" t="str">
        <f>Seeds!AA155</f>
        <v>{"id":"M3-NyO-16b-A-2","stimulus":"&lt;p&gt;Margarida geralmente leva {{Q1}} minutos para caminhar um quilômetro. Quantos minutos serão necessários para ela percorrer {{Q2}} quilômetros?&lt;/p&gt;","template":"&lt;p&gt;Margarida levará {{response}} minutos para percorrer {{Q2}} quilômetros.&lt;/p&gt;","hint":"&lt;p&gt;Comece multiplicando o último dígito do multiplicador pelo número do multiplicando.&lt;/p&gt;","feedback":"&lt;p&gt;O resultado da multiplicação de {{Q1}} por {{Q2}} é {{A1}}&lt;/p&gt;","seed":{"parameters":[{"name":"Q1","label":null,"min":45,"max":50,"step":1},{"name":"Q2","label":null,"min":2,"max":9,"step":1}],"calculated":[{"name":"A1","label":"{{function}}","function":"{{Q1}}*{{Q2}}"}],"uniques":true},"algorithm":{"name":"calculateOperation","params":{"method":"equivLiteral","keyboard":"NUMERICAL"}}}</v>
      </c>
      <c r="D209" s="217" t="str">
        <f t="shared" si="2"/>
        <v>#REF!</v>
      </c>
    </row>
    <row r="210" ht="15.75" customHeight="1">
      <c r="A210" s="215" t="str">
        <f>Seeds!AB156</f>
        <v>M3-NyO-16b-A-3</v>
      </c>
      <c r="B210" s="216" t="str">
        <f t="shared" si="73"/>
        <v>#REF!</v>
      </c>
      <c r="C210" s="216" t="str">
        <f>Seeds!AA156</f>
        <v>{"id":"M3-NyO-16b-A-3","stimulus":"&lt;p&gt;Uma empresa de reformas cobra R$ {{Q1}} para a reforma de banheiro. Quanto dinheiro a empresa irá faturar para reformar {{Q2}} banheiros?&lt;/p&gt;","template":"&lt;p&gt;A empresa vai faturar R$ {{response}}.&lt;/p&gt;","hint":"&lt;p&gt;Comece multiplicando o último dígito do multiplicador pelo número do multiplicando.&lt;/p&gt;","feedback":"&lt;p&gt;O resultado da multiplicação de {{Q1}} por {{Q2}} é {{A1}}&lt;/p&gt;","seed":{"parameters":[{"name":"Q1","label":null,"min":300,"max":450,"step":1},{"name":"Q2","label":null,"min":2,"max":9,"step":1}],"calculated":[{"name":"A1","label":"{{function}}","function":"{{Q1}}*{{Q2}}"}],"uniques":true},"algorithm":{"name":"calculateOperation","params":{"method":"equivLiteral","keyboard":"NUMERICAL"}}}</v>
      </c>
      <c r="D210" s="217" t="str">
        <f t="shared" si="2"/>
        <v>#REF!</v>
      </c>
    </row>
    <row r="211" ht="15.75" customHeight="1">
      <c r="A211" s="215" t="str">
        <f>Seeds!AB157</f>
        <v>M3-NyO-16b-A-4</v>
      </c>
      <c r="B211" s="216" t="str">
        <f t="shared" si="73"/>
        <v>#REF!</v>
      </c>
      <c r="C211" s="216" t="str">
        <f>Seeds!AA157</f>
        <v>{"id":"M3-NyO-16b-A-4","stimulus":"&lt;p&gt;Em um hortifruti há {{Q2}} caixas com {{Q1}} laranjas em cada uma. Quantas laranjas há no total?&lt;/p&gt;","template":"&lt;p&gt;No hortifruti há {{response}} laranjas.&lt;/p&gt;","hint":"&lt;p&gt;Comece multiplicando o último dígito do multiplicador pelo número do multiplicando.&lt;/p&gt;","feedback":"&lt;p&gt;O resultado da multiplicação de {{Q1}} por {{Q2}} é {{A1}}&lt;/p&gt;","seed":{"parameters":[{"name":"Q1","label":null,"min":200,"max":250,"step":1},{"name":"Q2","label":null,"min":2,"max":9,"step":1}],"calculated":[{"name":"A1","label":"{{function}}","function":"{{Q1}}*{{Q2}}"}],"uniques":true},"algorithm":{"name":"calculateOperation","params":{"method":"equivLiteral","keyboard":"NUMERICAL"}}}</v>
      </c>
      <c r="D211" s="217" t="str">
        <f t="shared" si="2"/>
        <v>#REF!</v>
      </c>
    </row>
    <row r="212" ht="15.75" customHeight="1">
      <c r="A212" s="215" t="str">
        <f>Seeds!AB158</f>
        <v>M3-NyO-16b-A-5</v>
      </c>
      <c r="B212" s="216" t="str">
        <f t="shared" si="73"/>
        <v>#REF!</v>
      </c>
      <c r="C212" s="216" t="str">
        <f>Seeds!AA158</f>
        <v>{"id":"M3-NyO-16b-A-5","stimulus":"&lt;p&gt;Uma olaria fabrica {{Q1}} tijolos em um dia. Quantos tijolos são fabricados em {{Q2}} dias?&lt;/p&gt;","template":"&lt;p&gt;Em {{Q2}} dias são fabricados {{response}} tijolos.&lt;/p&gt;","hint":"&lt;p&gt;Comece multiplicando o último dígito do multiplicador pelo número do multiplicando.&lt;/p&gt;","feedback":"&lt;p&gt;O resultado da multiplicação {{Q1}} por {{Q2}} é {{A1}}&lt;/p&gt;","seed":{"parameters":[{"name":"Q1","label":null,"min":300,"max":999,"step":1},{"name":"Q2","label":null,"min":2,"max":9,"step":1}],"calculated":[{"name":"A1","label":"{{function}}","function":"{{Q1}}*{{Q2}}"}],"uniques":true},"algorithm":{"name":"calculateOperation","params":{"method":"equivLiteral","keyboard":"NUMERICAL"}}}</v>
      </c>
      <c r="D212" s="217" t="str">
        <f t="shared" si="2"/>
        <v>#REF!</v>
      </c>
    </row>
    <row r="213" ht="15.75" customHeight="1">
      <c r="A213" s="215" t="str">
        <f t="shared" ref="A213:C213" si="74">#REF!</f>
        <v>#REF!</v>
      </c>
      <c r="B213" s="216" t="str">
        <f t="shared" si="74"/>
        <v>#REF!</v>
      </c>
      <c r="C213" s="216" t="str">
        <f t="shared" si="74"/>
        <v>#REF!</v>
      </c>
      <c r="D213" s="217" t="str">
        <f t="shared" si="2"/>
        <v>#REF!</v>
      </c>
    </row>
    <row r="214" ht="15.75" customHeight="1">
      <c r="A214" s="215" t="str">
        <f t="shared" ref="A214:C214" si="75">#REF!</f>
        <v>#REF!</v>
      </c>
      <c r="B214" s="216" t="str">
        <f t="shared" si="75"/>
        <v>#REF!</v>
      </c>
      <c r="C214" s="216" t="str">
        <f t="shared" si="75"/>
        <v>#REF!</v>
      </c>
      <c r="D214" s="217" t="str">
        <f t="shared" si="2"/>
        <v>#REF!</v>
      </c>
    </row>
    <row r="215" ht="15.75" customHeight="1">
      <c r="A215" s="215" t="str">
        <f t="shared" ref="A215:C215" si="76">#REF!</f>
        <v>#REF!</v>
      </c>
      <c r="B215" s="216" t="str">
        <f t="shared" si="76"/>
        <v>#REF!</v>
      </c>
      <c r="C215" s="216" t="str">
        <f t="shared" si="76"/>
        <v>#REF!</v>
      </c>
      <c r="D215" s="217" t="str">
        <f t="shared" si="2"/>
        <v>#REF!</v>
      </c>
    </row>
    <row r="216" ht="15.75" customHeight="1">
      <c r="A216" s="215" t="str">
        <f t="shared" ref="A216:C216" si="77">#REF!</f>
        <v>#REF!</v>
      </c>
      <c r="B216" s="216" t="str">
        <f t="shared" si="77"/>
        <v>#REF!</v>
      </c>
      <c r="C216" s="216" t="str">
        <f t="shared" si="77"/>
        <v>#REF!</v>
      </c>
      <c r="D216" s="217" t="str">
        <f t="shared" si="2"/>
        <v>#REF!</v>
      </c>
    </row>
    <row r="217" ht="15.75" customHeight="1">
      <c r="A217" s="215" t="str">
        <f t="shared" ref="A217:C217" si="78">#REF!</f>
        <v>#REF!</v>
      </c>
      <c r="B217" s="216" t="str">
        <f t="shared" si="78"/>
        <v>#REF!</v>
      </c>
      <c r="C217" s="216" t="str">
        <f t="shared" si="78"/>
        <v>#REF!</v>
      </c>
      <c r="D217" s="217" t="str">
        <f t="shared" si="2"/>
        <v>#REF!</v>
      </c>
    </row>
    <row r="218" ht="15.75" customHeight="1">
      <c r="A218" s="215" t="str">
        <f t="shared" ref="A218:C218" si="79">#REF!</f>
        <v>#REF!</v>
      </c>
      <c r="B218" s="216" t="str">
        <f t="shared" si="79"/>
        <v>#REF!</v>
      </c>
      <c r="C218" s="216" t="str">
        <f t="shared" si="79"/>
        <v>#REF!</v>
      </c>
      <c r="D218" s="217" t="str">
        <f t="shared" si="2"/>
        <v>#REF!</v>
      </c>
    </row>
    <row r="219" ht="15.75" customHeight="1">
      <c r="A219" s="215" t="str">
        <f t="shared" ref="A219:C219" si="80">#REF!</f>
        <v>#REF!</v>
      </c>
      <c r="B219" s="216" t="str">
        <f t="shared" si="80"/>
        <v>#REF!</v>
      </c>
      <c r="C219" s="216" t="str">
        <f t="shared" si="80"/>
        <v>#REF!</v>
      </c>
      <c r="D219" s="217" t="str">
        <f t="shared" si="2"/>
        <v>#REF!</v>
      </c>
    </row>
    <row r="220" ht="15.75" customHeight="1">
      <c r="A220" s="215" t="str">
        <f t="shared" ref="A220:C220" si="81">#REF!</f>
        <v>#REF!</v>
      </c>
      <c r="B220" s="216" t="str">
        <f t="shared" si="81"/>
        <v>#REF!</v>
      </c>
      <c r="C220" s="216" t="str">
        <f t="shared" si="81"/>
        <v>#REF!</v>
      </c>
      <c r="D220" s="217" t="str">
        <f t="shared" si="2"/>
        <v>#REF!</v>
      </c>
    </row>
    <row r="221" ht="15.75" customHeight="1">
      <c r="A221" s="215" t="str">
        <f t="shared" ref="A221:C221" si="82">#REF!</f>
        <v>#REF!</v>
      </c>
      <c r="B221" s="216" t="str">
        <f t="shared" si="82"/>
        <v>#REF!</v>
      </c>
      <c r="C221" s="216" t="str">
        <f t="shared" si="82"/>
        <v>#REF!</v>
      </c>
      <c r="D221" s="217" t="str">
        <f t="shared" si="2"/>
        <v>#REF!</v>
      </c>
    </row>
    <row r="222" ht="15.75" customHeight="1">
      <c r="A222" s="215" t="str">
        <f t="shared" ref="A222:C222" si="83">#REF!</f>
        <v>#REF!</v>
      </c>
      <c r="B222" s="216" t="str">
        <f t="shared" si="83"/>
        <v>#REF!</v>
      </c>
      <c r="C222" s="216" t="str">
        <f t="shared" si="83"/>
        <v>#REF!</v>
      </c>
      <c r="D222" s="217" t="str">
        <f t="shared" si="2"/>
        <v>#REF!</v>
      </c>
    </row>
    <row r="223" ht="15.75" customHeight="1">
      <c r="A223" s="215" t="str">
        <f t="shared" ref="A223:C223" si="84">#REF!</f>
        <v>#REF!</v>
      </c>
      <c r="B223" s="216" t="str">
        <f t="shared" si="84"/>
        <v>#REF!</v>
      </c>
      <c r="C223" s="216" t="str">
        <f t="shared" si="84"/>
        <v>#REF!</v>
      </c>
      <c r="D223" s="217" t="str">
        <f t="shared" si="2"/>
        <v>#REF!</v>
      </c>
    </row>
    <row r="224" ht="15.75" customHeight="1">
      <c r="A224" s="215" t="str">
        <f t="shared" ref="A224:C224" si="85">#REF!</f>
        <v>#REF!</v>
      </c>
      <c r="B224" s="216" t="str">
        <f t="shared" si="85"/>
        <v>#REF!</v>
      </c>
      <c r="C224" s="216" t="str">
        <f t="shared" si="85"/>
        <v>#REF!</v>
      </c>
      <c r="D224" s="217" t="str">
        <f t="shared" si="2"/>
        <v>#REF!</v>
      </c>
    </row>
    <row r="225" ht="15.75" customHeight="1">
      <c r="A225" s="215" t="str">
        <f t="shared" ref="A225:C225" si="86">#REF!</f>
        <v>#REF!</v>
      </c>
      <c r="B225" s="216" t="str">
        <f t="shared" si="86"/>
        <v>#REF!</v>
      </c>
      <c r="C225" s="216" t="str">
        <f t="shared" si="86"/>
        <v>#REF!</v>
      </c>
      <c r="D225" s="217" t="str">
        <f t="shared" si="2"/>
        <v>#REF!</v>
      </c>
    </row>
    <row r="226" ht="15.75" customHeight="1">
      <c r="A226" s="215" t="str">
        <f t="shared" ref="A226:C226" si="87">#REF!</f>
        <v>#REF!</v>
      </c>
      <c r="B226" s="216" t="str">
        <f t="shared" si="87"/>
        <v>#REF!</v>
      </c>
      <c r="C226" s="216" t="str">
        <f t="shared" si="87"/>
        <v>#REF!</v>
      </c>
      <c r="D226" s="217" t="str">
        <f t="shared" si="2"/>
        <v>#REF!</v>
      </c>
    </row>
    <row r="227" ht="15.75" customHeight="1">
      <c r="A227" s="215" t="str">
        <f t="shared" ref="A227:C227" si="88">#REF!</f>
        <v>#REF!</v>
      </c>
      <c r="B227" s="216" t="str">
        <f t="shared" si="88"/>
        <v>#REF!</v>
      </c>
      <c r="C227" s="216" t="str">
        <f t="shared" si="88"/>
        <v>#REF!</v>
      </c>
      <c r="D227" s="217" t="str">
        <f t="shared" si="2"/>
        <v>#REF!</v>
      </c>
    </row>
    <row r="228" ht="15.75" customHeight="1">
      <c r="A228" s="215" t="str">
        <f t="shared" ref="A228:C228" si="89">#REF!</f>
        <v>#REF!</v>
      </c>
      <c r="B228" s="216" t="str">
        <f t="shared" si="89"/>
        <v>#REF!</v>
      </c>
      <c r="C228" s="216" t="str">
        <f t="shared" si="89"/>
        <v>#REF!</v>
      </c>
      <c r="D228" s="217" t="str">
        <f t="shared" si="2"/>
        <v>#REF!</v>
      </c>
    </row>
    <row r="229" ht="15.75" customHeight="1">
      <c r="A229" s="215" t="str">
        <f t="shared" ref="A229:C229" si="90">#REF!</f>
        <v>#REF!</v>
      </c>
      <c r="B229" s="216" t="str">
        <f t="shared" si="90"/>
        <v>#REF!</v>
      </c>
      <c r="C229" s="216" t="str">
        <f t="shared" si="90"/>
        <v>#REF!</v>
      </c>
      <c r="D229" s="217" t="str">
        <f t="shared" si="2"/>
        <v>#REF!</v>
      </c>
    </row>
    <row r="230" ht="15.75" customHeight="1">
      <c r="A230" s="215" t="str">
        <f t="shared" ref="A230:C230" si="91">#REF!</f>
        <v>#REF!</v>
      </c>
      <c r="B230" s="216" t="str">
        <f t="shared" si="91"/>
        <v>#REF!</v>
      </c>
      <c r="C230" s="216" t="str">
        <f t="shared" si="91"/>
        <v>#REF!</v>
      </c>
      <c r="D230" s="217" t="str">
        <f t="shared" si="2"/>
        <v>#REF!</v>
      </c>
    </row>
    <row r="231" ht="15.75" customHeight="1">
      <c r="A231" s="215" t="str">
        <f t="shared" ref="A231:C231" si="92">#REF!</f>
        <v>#REF!</v>
      </c>
      <c r="B231" s="216" t="str">
        <f t="shared" si="92"/>
        <v>#REF!</v>
      </c>
      <c r="C231" s="216" t="str">
        <f t="shared" si="92"/>
        <v>#REF!</v>
      </c>
      <c r="D231" s="217" t="str">
        <f t="shared" si="2"/>
        <v>#REF!</v>
      </c>
    </row>
    <row r="232" ht="15.75" customHeight="1">
      <c r="A232" s="215" t="str">
        <f t="shared" ref="A232:C232" si="93">#REF!</f>
        <v>#REF!</v>
      </c>
      <c r="B232" s="216" t="str">
        <f t="shared" si="93"/>
        <v>#REF!</v>
      </c>
      <c r="C232" s="216" t="str">
        <f t="shared" si="93"/>
        <v>#REF!</v>
      </c>
      <c r="D232" s="217" t="str">
        <f t="shared" si="2"/>
        <v>#REF!</v>
      </c>
    </row>
    <row r="233" ht="15.75" customHeight="1">
      <c r="A233" s="215" t="str">
        <f t="shared" ref="A233:C233" si="94">#REF!</f>
        <v>#REF!</v>
      </c>
      <c r="B233" s="216" t="str">
        <f t="shared" si="94"/>
        <v>#REF!</v>
      </c>
      <c r="C233" s="216" t="str">
        <f t="shared" si="94"/>
        <v>#REF!</v>
      </c>
      <c r="D233" s="217" t="str">
        <f t="shared" si="2"/>
        <v>#REF!</v>
      </c>
    </row>
    <row r="234" ht="15.75" customHeight="1">
      <c r="A234" s="215" t="str">
        <f t="shared" ref="A234:C234" si="95">#REF!</f>
        <v>#REF!</v>
      </c>
      <c r="B234" s="216" t="str">
        <f t="shared" si="95"/>
        <v>#REF!</v>
      </c>
      <c r="C234" s="216" t="str">
        <f t="shared" si="95"/>
        <v>#REF!</v>
      </c>
      <c r="D234" s="217" t="str">
        <f t="shared" si="2"/>
        <v>#REF!</v>
      </c>
    </row>
    <row r="235" ht="15.75" customHeight="1">
      <c r="A235" s="215" t="str">
        <f t="shared" ref="A235:C235" si="96">#REF!</f>
        <v>#REF!</v>
      </c>
      <c r="B235" s="216" t="str">
        <f t="shared" si="96"/>
        <v>#REF!</v>
      </c>
      <c r="C235" s="216" t="str">
        <f t="shared" si="96"/>
        <v>#REF!</v>
      </c>
      <c r="D235" s="217" t="str">
        <f t="shared" si="2"/>
        <v>#REF!</v>
      </c>
    </row>
    <row r="236" ht="15.75" customHeight="1">
      <c r="A236" s="215" t="str">
        <f t="shared" ref="A236:C236" si="97">#REF!</f>
        <v>#REF!</v>
      </c>
      <c r="B236" s="216" t="str">
        <f t="shared" si="97"/>
        <v>#REF!</v>
      </c>
      <c r="C236" s="216" t="str">
        <f t="shared" si="97"/>
        <v>#REF!</v>
      </c>
      <c r="D236" s="217" t="str">
        <f t="shared" si="2"/>
        <v>#REF!</v>
      </c>
    </row>
    <row r="237" ht="15.75" customHeight="1">
      <c r="A237" s="215" t="str">
        <f t="shared" ref="A237:C237" si="98">#REF!</f>
        <v>#REF!</v>
      </c>
      <c r="B237" s="216" t="str">
        <f t="shared" si="98"/>
        <v>#REF!</v>
      </c>
      <c r="C237" s="216" t="str">
        <f t="shared" si="98"/>
        <v>#REF!</v>
      </c>
      <c r="D237" s="217" t="str">
        <f t="shared" si="2"/>
        <v>#REF!</v>
      </c>
    </row>
    <row r="238" ht="15.75" customHeight="1">
      <c r="A238" s="215" t="str">
        <f t="shared" ref="A238:C238" si="99">#REF!</f>
        <v>#REF!</v>
      </c>
      <c r="B238" s="216" t="str">
        <f t="shared" si="99"/>
        <v>#REF!</v>
      </c>
      <c r="C238" s="216" t="str">
        <f t="shared" si="99"/>
        <v>#REF!</v>
      </c>
      <c r="D238" s="217" t="str">
        <f t="shared" si="2"/>
        <v>#REF!</v>
      </c>
    </row>
    <row r="239" ht="15.75" customHeight="1">
      <c r="A239" s="215" t="str">
        <f t="shared" ref="A239:C239" si="100">#REF!</f>
        <v>#REF!</v>
      </c>
      <c r="B239" s="216" t="str">
        <f t="shared" si="100"/>
        <v>#REF!</v>
      </c>
      <c r="C239" s="216" t="str">
        <f t="shared" si="100"/>
        <v>#REF!</v>
      </c>
      <c r="D239" s="217" t="str">
        <f t="shared" si="2"/>
        <v>#REF!</v>
      </c>
    </row>
    <row r="240" ht="15.75" customHeight="1">
      <c r="A240" s="215" t="str">
        <f>Seeds!AB159</f>
        <v>M3-NyO-16f-I-1</v>
      </c>
      <c r="B240" s="216" t="str">
        <f t="shared" ref="B240:B244" si="101">#REF!</f>
        <v>#REF!</v>
      </c>
      <c r="C240" s="216" t="str">
        <f>Seeds!AA159</f>
        <v>{"id":"M3-NyO-16f-I-1","seed":{"parameters":[{"name":"Q1","label":null,"min":1,"max":9,"step":1},{"name":"Q2","label":null,"min":1,"max":9,"step":1},{"name":"Q3","label":null,"min":1,"max":9,"step":1}],"uniques":true},"scaffolding":[{"id":"step-0","stimulus":"&lt;p&gt;Pratique o cálculo mental resolvendo a seguinte multiplicação decompondo o primeiro fator.&lt;/p&gt;&lt;p style=\"text-align: center\"&gt;{{T1}} × {{Q3}} = ...&lt;/p&gt;","template":"&lt;p style=\"text-align: center\"&gt;{{T2}} × {{Q3}} = {{response}}&lt;/p&gt;&lt;p style=\"text-align: center\"&gt;{{Q2}} × {{Q3}} = {{response}}&lt;/p&gt;&lt;p&gt;Portanto:&lt;/p&gt;&lt;p style=\"text-align: center\"&gt;{{T1}} × {{Q3}} = {{response}}&lt;/p&gt;","seed":{"calculated":[{"name":"T1","label":"{{function}}","function":"{{Q1}}*10+{{Q2}}","temp":true},{"name":"T2","label":"{{function}}","function":"{{Q1}}*10","temp":true},{"name":"0-A1","label":"{{function}}","function":"{{Q1}}*10*{{Q3}}"},{"name":"0-A2","label":"{{function}}","function":"{{Q2}}*{{Q3}}"},{"name":"0-A3","label":"{{function}}","function":"({{Q1}}*10+{{Q2}})*{{Q3}}"}]},"algorithm":{"name":"calculateOperation","template":"Cloze with drag &amp; drop","params":{"keyboard":"NUMERICAL"}}},{"id":"step-1","stimulus":"&lt;p&gt;Para resolver a multiplicação, comece primeiro com as dezenas do multiplicando.&lt;/p&gt;","template":"&lt;p style=\"text-align: center\"&gt;{{T2}} × {{Q3}} = {{response}}&lt;/p&gt;","seed":{"calculated":[{"name":"T2","label":"{{function}}","function":"{{Q1}}*10","temp":true},{"name":"1-A1","label":"{{function}}","function":"{{Q1}}*10*{{Q3}}"}]},"algorithm":{"name":"calculateOperation","params":{"method":"equivLiteral","keyboard":"NUMERICAL"}}},{"id":"step-2","stimulus":"&lt;p&gt;Em seguida, multiplique as unidades do multiplicando.&lt;/p&gt;","template":"&lt;p style=\"text-align: center\"&gt;{{Q2}} × {{Q3}} = {{response}}&lt;/p&gt;","seed":{"calculated":[{"name":"2-A1","label":"{{function}}","function":"{{Q2}}*{{Q3}}"}]},"algorithm":{"name":"calculateOperation","params":{"method":"equivLiteral","keyboard":"NUMERICAL"}}},{"id":"step-3","stimulus":"&lt;p&gt;Agora use os resultados obtidos para calcular mentalmente a multiplicação.&lt;/p&gt;","template":"&lt;p style=\"text-align: center\"&gt;{{T2}} × {{Q3}} = {{T-A1}}&lt;/p&gt;&lt;p style=\"text-align: center\"&gt;{{Q2}} × {{Q3}} = {{T-A2}}&lt;/p&gt;&lt;p&gt;Portanto:&lt;/p&gt;&lt;p style=\"text-align: center\"&gt;{{T1}} × {{Q3}} = {{T-A1}} + {{T-A2}} = {{response}}&lt;/p&gt;","seed":{"calculated":[{"name":"T1","label":"{{function}}","function":"{{Q1}}*10+{{Q2}}","temp":true},{"name":"T2","label":"{{function}}","function":"{{Q1}}*10","temp":true},{"name":"T-A1","label":"{{function}}","function":"{{Q1}}*10*{{Q3}}","temp":true},{"name":"T-A2","label":"{{function}}","function":"{{Q2}}*{{Q3}}","temp":true},{"name":"3-A3","label":"{{function}}","function":"({{Q1}}*10+{{Q2}})*{{Q3}}"}]},"algorithm":{"name":"calculateOperation","params":{"method":"equivLiteral","keyboard":"NUMERICAL"}}}]}</v>
      </c>
      <c r="D240" s="217" t="str">
        <f t="shared" si="2"/>
        <v>#REF!</v>
      </c>
    </row>
    <row r="241" ht="15.75" customHeight="1">
      <c r="A241" s="215" t="str">
        <f>Seeds!AB160</f>
        <v>M3-NyO-16f-E-1</v>
      </c>
      <c r="B241" s="216" t="str">
        <f t="shared" si="101"/>
        <v>#REF!</v>
      </c>
      <c r="C241" s="216" t="str">
        <f>Seeds!AA160</f>
        <v>{"id":"M3-NyO-16f-E-1","seed":{"parameters":[{"name":"Q1","label":null,"min":1,"max":9,"step":1},{"name":"Q2","label":null,"min":1,"max":9,"step":1},{"name":"Q3","label":null,"min":1,"max":9,"step":1}],"uniques":true},"scaffolding":[{"id":"step-0","stimulus":"&lt;p&gt;Pratique o cálculo mental resolvendo a seguinte multiplicação decompondo o primeiro fator.&lt;/p&gt;&lt;p style=\"text-align: center\"&gt;{{T1}} × {{Q3}} = ...&lt;/p&gt;","template":"&lt;p style=\"text-align: center\"&gt;{{T2}} × {{Q3}} = {{response}}&lt;/p&gt;&lt;p style=\"text-align: center\"&gt;{{Q2}} × {{Q3}} = {{response}}&lt;/p&gt;&lt;p&gt;Portanto:&lt;/p&gt;&lt;p style=\"text-align: center\"&gt;{{T1}} × {{Q3}} = {{response}}&lt;/p&gt;","seed":{"calculated":[{"name":"T1","label":"{{function}}","function":"{{Q1}}*10+{{Q2}}","temp":true},{"name":"T2","label":"{{function}}","function":"{{Q1}}*10","temp":true},{"name":"0-A1","label":"{{function}}","function":"{{Q1}}*10*{{Q3}}"},{"name":"0-A2","label":"{{function}}","function":"{{Q2}}*{{Q3}}"},{"name":"0-A3","label":"{{function}}","function":"({{Q1}}*10+{{Q2}})*{{Q3}}"}]},"algorithm":{"name":"calculateOperation","params":{"method":"equivLiteral","keyboard":"NUMERICAL"}}},{"id":"step-1","stimulus":"&lt;p&gt;Para resolver a multiplicação, comece primeiro com as dezenas do multiplicando.&lt;/p&gt;","template":"&lt;p style=\"text-align: center\"&gt;{{T2}} × {{Q3}} = {{response}}&lt;/p&gt;","seed":{"calculated":[{"name":"T2","label":"{{function}}","function":"{{Q1}}*10","temp":true},{"name":"1-A1","label":"{{function}}","function":"{{Q1}}*10*{{Q3}}"}]},"algorithm":{"name":"calculateOperation","params":{"method":"equivLiteral","keyboard":"NUMERICAL"}}},{"id":"step-2","stimulus":"&lt;p&gt;Em seguida, multiplique as unidades do multiplicando.&lt;/p&gt;","template":"&lt;p style=\"text-align: center\"&gt;{{Q2}} × {{Q3}} = {{response}}&lt;/p&gt;","seed":{"calculated":[{"name":"2-A1","label":"{{function}}","function":"{{Q2}}*{{Q3}}"}]},"algorithm":{"name":"calculateOperation","params":{"method":"equivLiteral","keyboard":"NUMERICAL"}}},{"id":"step-3","stimulus":"&lt;p&gt;Agora use os resultados obtidos para calcular mentalmente a multiplicação.&lt;/p&gt;","template":"&lt;p style=\"text-align: center\"&gt;{{T2}} × {{Q3}} = {{T-A1}}&lt;/p&gt;&lt;p style=\"text-align: center\"&gt;{{Q2}} × {{Q3}} = {{T-A2}}&lt;/p&gt;&lt;p&gt;Portanto:&lt;/p&gt;&lt;p style=\"text-align: center\"&gt;{{T1}} × {{Q3}} = {{T-A1}} + {{T-A2}} = {{response}}&lt;/p&gt;","seed":{"calculated":[{"name":"T1","label":"{{function}}","function":"{{Q1}}*10+{{Q2}}","temp":true},{"name":"T2","label":"{{function}}","function":"{{Q1}}*10","temp":true},{"name":"T-A1","label":"{{function}}","function":"{{Q1}}*10*{{Q3}}","temp":true},{"name":"T-A2","label":"{{function}}","function":"{{Q2}}*{{Q3}}","temp":true},{"name":"3-A3","label":"{{function}}","function":"({{Q1}}*10+{{Q2}})*{{Q3}}"}]},"algorithm":{"name":"calculateOperation","params":{"method":"equivLiteral","keyboard":"NUMERICAL"}}}]}</v>
      </c>
      <c r="D241" s="217" t="str">
        <f t="shared" si="2"/>
        <v>#REF!</v>
      </c>
    </row>
    <row r="242" ht="15.75" customHeight="1">
      <c r="A242" s="215" t="str">
        <f>Seeds!AB161</f>
        <v>M3-NyO-16f-A-1</v>
      </c>
      <c r="B242" s="216" t="str">
        <f t="shared" si="101"/>
        <v>#REF!</v>
      </c>
      <c r="C242" s="216" t="str">
        <f>Seeds!AA161</f>
        <v>{"id":"M3-NyO-16f-A-1","seed":{"parameters":[{"name":"Q1","label":null,"list":[1,2]},{"name":"Q2","label":null,"min":1,"max":9,"step":1},{"name":"Q3","label":null,"min":2,"max":9,"step":1}],"uniques":true},"scaffolding":[{"id":"step-0","stimulus":"&lt;p&gt;Augusto organizou {{T1}} caixas com sabonetes na loja em que ele trabalha. Se {{Q3}} sabonetes ficaram em cada caixa, quantos sabonetes ele organizou ao todo? Para praticar o cálculo mental, resolva a multiplicação decompondo o primeiro fator.&lt;/p&gt;","template":"&lt;p style=\"text-align: center\"&gt;{{T2}} × {{Q3}} = {{response}}&lt;/p&gt;&lt;p style=\"text-align: center\"&gt;{{Q2}} × {{Q3}} = {{response}}&lt;/p&gt;&lt;p&gt;Portanto:&lt;/p&gt;&lt;p style=\"text-align: center\"&gt;{{T1}} × {{Q3}} = {{response}}&lt;/p&gt;","seed":{"calculated":[{"name":"T1","label":"{{function}}","function":"{{Q1}}*10+{{Q2}}","temp":true},{"name":"T2","label":"{{function}}","function":"{{Q1}}*10","temp":true},{"name":"0-A1","label":"{{function}}","function":"{{Q1}}*10*{{Q3}}"},{"name":"0-A2","label":"{{function}}","function":"{{Q2}}*{{Q3}}"},{"name":"0-A3","label":"{{function}}","function":"({{Q1}}*10+{{Q2}})*{{Q3}}"}]},"algorithm":{"name":"calculateOperation","params":{"method":"equivLiteral","keyboard":"NUMERICAL"}}},{"id":"step-1","stimulus":"&lt;p&gt;Para resolver a multiplicação, comece primeiro com as dezenas do multiplicando.&lt;/p&gt;","template":"&lt;p style=\"text-align: center\"&gt;{{T2}} × {{Q3}} = {{response}}&lt;/p&gt;","seed":{"calculated":[{"name":"T2","label":"{{function}}","function":"{{Q1}}*10","temp":true},{"name":"1-A1","label":"{{function}}","function":"{{Q1}}*10*{{Q3}}"}]},"algorithm":{"name":"calculateOperation","params":{"method":"equivLiteral","keyboard":"NUMERICAL"}}},{"id":"step-2","stimulus":"&lt;p&gt;Em seguida, multiplique as unidades do multiplicando.&lt;/p&gt;","template":"&lt;p style=\"text-align: center\"&gt;{{Q2}} × {{Q3}} = {{response}}&lt;/p&gt;","seed":{"calculated":[{"name":"2-A1","label":"{{function}}","function":"{{Q2}}*{{Q3}}"}]},"algorithm":{"name":"calculateOperation","params":{"method":"equivLiteral","keyboard":"NUMERICAL"}}},{"id":"step-3","stimulus":"&lt;p&gt;Agora use os resultados obtidos para calcular mentalmente a multiplicação.&lt;/p&gt;","template":"&lt;p style=\"text-align: center\"&gt;{{T2}} × {{Q3}} = {{T-A1}}&lt;/p&gt;&lt;p style=\"text-align: center\"&gt;{{Q2}} × {{Q3}} = {{T-A2}}&lt;/p&gt;&lt;p&gt;Portanto:&lt;/p&gt;&lt;p style=\"text-align: center\"&gt;{{T1}} × {{Q3}} = {{T-A1}} + {{T-A2}} = {{response}}&lt;/p&gt;","seed":{"calculated":[{"name":"T1","label":"{{function}}","function":"{{Q1}}*10+{{Q2}}","temp":true},{"name":"T2","label":"{{function}}","function":"{{Q1}}*10","temp":true},{"name":"T-A1","label":"{{function}}","function":"{{Q1}}*10*{{Q3}}","temp":true},{"name":"T-A2","label":"{{function}}","function":"{{Q2}}*{{Q3}}","temp":true},{"name":"3-A3","label":"{{function}}","function":"({{Q1}}*10+{{Q2}})*{{Q3}}"}]},"algorithm":{"name":"calculateOperation","params":{"method":"equivLiteral","keyboard":"NUMERICAL"}}}]}</v>
      </c>
      <c r="D242" s="217" t="str">
        <f t="shared" si="2"/>
        <v>#REF!</v>
      </c>
    </row>
    <row r="243" ht="15.75" customHeight="1">
      <c r="A243" s="215" t="str">
        <f>Seeds!AB162</f>
        <v>M3-NyO-16f-A-2</v>
      </c>
      <c r="B243" s="216" t="str">
        <f t="shared" si="101"/>
        <v>#REF!</v>
      </c>
      <c r="C243" s="216" t="str">
        <f>Seeds!AA162</f>
        <v>{"id":"M3-NyO-16f-A-2","seed":{"parameters":[{"name":"Q1","label":null,"list":[2,3]},{"name":"Q2","label":null,"list":[1,2,3,4,5]},{"name":"Q3","label":null,"list":[2,3,4,5]}],"uniques":true},"scaffolding":[{"id":"step-0","stimulus":"&lt;p&gt;Manuela deu {{Q3}} doces para cada um de seus {{T1}} colegas de classe. Quantos doces ela distribuiu no total? Para praticar o cálculo mental, resolva a multiplicação decompondo o primeiro fator.&lt;/p&gt;","template":"&lt;p style=\"text-align: center\"&gt;{{T2}} × {{Q3}} = {{response}}&lt;/p&gt;&lt;p style=\"text-align: center\"&gt;{{Q2}} × {{Q3}} = {{response}}&lt;/p&gt;&lt;p&gt;Portanto:&lt;/p&gt;&lt;p style=\"text-align: center\"&gt;{{T1}} × {{Q3}} = {{response}}&lt;/p&gt;","seed":{"calculated":[{"name":"T1","label":"{{function}}","function":"{{Q1}}*10+{{Q2}}","temp":true},{"name":"T2","label":"{{function}}","function":"{{Q1}}*10","temp":true},{"name":"0-A1","label":"{{function}}","function":"{{Q1}}*10*{{Q3}}"},{"name":"0-A2","label":"{{function}}","function":"{{Q2}}*{{Q3}}"},{"name":"0-A3","label":"{{function}}","function":"({{Q1}}*10+{{Q2}})*{{Q3}}"}]},"algorithm":{"name":"calculateOperation","params":{"method":"equivLiteral","keyboard":"NUMERICAL"}}},{"id":"step-1","stimulus":"&lt;p&gt;Para resolver a multiplicação, comece primeiro com as dezenas do multiplicando.&lt;/p&gt;","template":"&lt;p style=\"text-align: center\"&gt;{{T2}} × {{Q3}} = {{response}}&lt;/p&gt;","seed":{"calculated":[{"name":"T2","label":"{{function}}","function":"{{Q1}}*10","temp":true},{"name":"1-A1","label":"{{function}}","function":"{{Q1}}*10*{{Q3}}"}]},"algorithm":{"name":"calculateOperation","params":{"method":"equivLiteral","keyboard":"NUMERICAL"}}},{"id":"step-2","stimulus":"&lt;p&gt;Em seguida, multiplique as unidades do multiplicando.&lt;/p&gt;","template":"&lt;p style=\"text-align: center\"&gt;{{Q2}} × {{Q3}} = {{response}}&lt;/p&gt;","seed":{"calculated":[{"name":"2-A1","label":"{{function}}","function":"{{Q2}}*{{Q3}}"}]},"algorithm":{"name":"calculateOperation","params":{"method":"equivLiteral","keyboard":"NUMERICAL"}}},{"id":"step-3","stimulus":"&lt;p&gt;Agora use os resultados obtidos para calcular mentalmente a multiplicação.&lt;/p&gt;","template":"&lt;p style=\"text-align: center\"&gt;{{T2}} × {{Q3}} = {{T-A1}}&lt;/p&gt;&lt;p style=\"text-align: center\"&gt;{{Q2}} × {{Q3}} = {{T-A2}}&lt;/p&gt;&lt;p&gt;Portanto:&lt;/p&gt;&lt;p style=\"text-align: center\"&gt;{{T1}} × {{Q3}} = {{T-A1}} + {{T-A2}} = {{response}}&lt;/p&gt;","seed":{"calculated":[{"name":"T1","label":"{{function}}","function":"{{Q1}}*10+{{Q2}}","temp":true},{"name":"T2","label":"{{function}}","function":"{{Q1}}*10","temp":true},{"name":"T-A1","label":"{{function}}","function":"{{Q1}}*10*{{Q3}}","temp":true},{"name":"T-A2","label":"{{function}}","function":"{{Q2}}*{{Q3}}","temp":true},{"name":"3-A3","label":"{{function}}","function":"({{Q1}}*10+{{Q2}})*{{Q3}}"}]},"algorithm":{"name":"calculateOperation","params":{"method":"equivLiteral","keyboard":"NUMERICAL"}}}]}</v>
      </c>
      <c r="D243" s="217" t="str">
        <f t="shared" si="2"/>
        <v>#REF!</v>
      </c>
    </row>
    <row r="244" ht="15.75" customHeight="1">
      <c r="A244" s="215" t="str">
        <f>Seeds!AB163</f>
        <v>M3-NyO-16f-A-3</v>
      </c>
      <c r="B244" s="216" t="str">
        <f t="shared" si="101"/>
        <v>#REF!</v>
      </c>
      <c r="C244" s="216" t="str">
        <f>Seeds!AA163</f>
        <v>{"id":"M3-NyO-16f-A-3","seed":{"parameters":[{"name":"Q1","label":null,"list":[1,2]},{"name":"Q2","label":null,"min":1,"max":9,"step":1},{"name":"Q3","label":null,"min":2,"max":9,"step":1}],"uniques":true},"scaffolding":[{"id":"step-0","stimulus":"&lt;p&gt;Geraldo mantém {{T1}} gansos em cada cercado. Se ele tem {{Q3}} cercados, quantos gansos ele tem ao todo? Para praticar o cálculo mental, resolva a multiplicação decompondo o primeiro fator.&lt;/p&gt;","template":"&lt;p style=\"text-align: center\"&gt;{{T2}} × {{Q3}} = {{response}}&lt;/p&gt;&lt;p style=\"text-align: center\"&gt;{{Q2}} × {{Q3}} = {{response}}&lt;/p&gt;&lt;p&gt;Portanto:&lt;/p&gt;&lt;p style=\"text-align: center\"&gt;{{T1}} × {{Q3}} = {{response}}&lt;/p&gt;","seed":{"calculated":[{"name":"T1","label":"{{function}}","function":"{{Q1}}*10+{{Q2}}","temp":true},{"name":"T2","label":"{{function}}","function":"{{Q1}}*10","temp":true},{"name":"0-A1","label":"{{function}}","function":"{{Q1}}*10*{{Q3}}"},{"name":"0-A2","label":"{{function}}","function":"{{Q2}}*{{Q3}}"},{"name":"0-A3","label":"{{function}}","function":"({{Q1}}*10+{{Q2}})*{{Q3}}"}]},"algorithm":{"name":"calculateOperation","params":{"method":"equivLiteral","keyboard":"NUMERICAL"}}},{"id":"step-1","stimulus":"&lt;p&gt;Para resolver a multiplicação, comece primeiro com as dezenas do multiplicando.&lt;/p&gt;","template":"&lt;p style=\"text-align: center\"&gt;{{T2}} × {{Q3}} = {{response}}&lt;/p&gt;","seed":{"calculated":[{"name":"T2","label":"{{function}}","function":"{{Q1}}*10","temp":true},{"name":"1-A1","label":"{{function}}","function":"{{Q1}}*10*{{Q3}}"}]},"algorithm":{"name":"calculateOperation","params":{"method":"equivLiteral","keyboard":"NUMERICAL"}}},{"id":"step-2","stimulus":"&lt;p&gt;Em seguida, multiplique as unidades do multiplicando.&lt;/p&gt;","template":"&lt;p style=\"text-align: center\"&gt;{{Q2}} × {{Q3}} = {{response}}&lt;/p&gt;","seed":{"calculated":[{"name":"2-A1","label":"{{function}}","function":"{{Q2}}*{{Q3}}"}]},"algorithm":{"name":"calculateOperation","params":{"method":"equivLiteral","keyboard":"NUMERICAL"}}},{"id":"step-3","stimulus":"&lt;p&gt;Agora use os resultados obtidos para calcular mentalmente a multiplicação.&lt;/p&gt;","template":"&lt;p style=\"text-align: center\"&gt;{{T2}} × {{Q3}} = {{T-A1}}&lt;/p&gt;&lt;p style=\"text-align: center\"&gt;{{Q2}} × {{Q3}} = {{T-A2}}&lt;/p&gt;&lt;p&gt;Portanto:&lt;/p&gt;&lt;p style=\"text-align: center\"&gt;{{T1}} × {{Q3}} = {{T-A1}} + {{T-A2}} = {{response}}&lt;/p&gt;","seed":{"calculated":[{"name":"T1","label":"{{function}}","function":"{{Q1}}*10+{{Q2}}","temp":true},{"name":"T2","label":"{{function}}","function":"{{Q1}}*10","temp":true},{"name":"T-A1","label":"{{function}}","function":"{{Q1}}*10*{{Q3}}","temp":true},{"name":"T-A2","label":"{{function}}","function":"{{Q2}}*{{Q3}}","temp":true},{"name":"3-A3","label":"{{function}}","function":"({{Q1}}*10+{{Q2}})*{{Q3}}"}]},"algorithm":{"name":"calculateOperation","params":{"method":"equivLiteral","keyboard":"NUMERICAL"}}}]}</v>
      </c>
      <c r="D244" s="217" t="str">
        <f t="shared" si="2"/>
        <v>#REF!</v>
      </c>
    </row>
    <row r="245" ht="15.75" customHeight="1">
      <c r="A245" s="215" t="str">
        <f t="shared" ref="A245:C245" si="102">#REF!</f>
        <v>#REF!</v>
      </c>
      <c r="B245" s="216" t="str">
        <f t="shared" si="102"/>
        <v>#REF!</v>
      </c>
      <c r="C245" s="216" t="str">
        <f t="shared" si="102"/>
        <v>#REF!</v>
      </c>
      <c r="D245" s="217" t="str">
        <f t="shared" si="2"/>
        <v>#REF!</v>
      </c>
    </row>
    <row r="246" ht="15.75" customHeight="1">
      <c r="A246" s="215" t="str">
        <f t="shared" ref="A246:C246" si="103">#REF!</f>
        <v>#REF!</v>
      </c>
      <c r="B246" s="216" t="str">
        <f t="shared" si="103"/>
        <v>#REF!</v>
      </c>
      <c r="C246" s="216" t="str">
        <f t="shared" si="103"/>
        <v>#REF!</v>
      </c>
      <c r="D246" s="217" t="str">
        <f t="shared" si="2"/>
        <v>#REF!</v>
      </c>
    </row>
    <row r="247" ht="15.75" customHeight="1">
      <c r="A247" s="215" t="str">
        <f t="shared" ref="A247:C247" si="104">#REF!</f>
        <v>#REF!</v>
      </c>
      <c r="B247" s="216" t="str">
        <f t="shared" si="104"/>
        <v>#REF!</v>
      </c>
      <c r="C247" s="216" t="str">
        <f t="shared" si="104"/>
        <v>#REF!</v>
      </c>
      <c r="D247" s="217" t="str">
        <f t="shared" si="2"/>
        <v>#REF!</v>
      </c>
    </row>
    <row r="248" ht="15.75" customHeight="1">
      <c r="A248" s="215" t="str">
        <f t="shared" ref="A248:C248" si="105">#REF!</f>
        <v>#REF!</v>
      </c>
      <c r="B248" s="216" t="str">
        <f t="shared" si="105"/>
        <v>#REF!</v>
      </c>
      <c r="C248" s="216" t="str">
        <f t="shared" si="105"/>
        <v>#REF!</v>
      </c>
      <c r="D248" s="217" t="str">
        <f t="shared" si="2"/>
        <v>#REF!</v>
      </c>
    </row>
    <row r="249" ht="15.75" customHeight="1">
      <c r="A249" s="215" t="str">
        <f t="shared" ref="A249:C249" si="106">#REF!</f>
        <v>#REF!</v>
      </c>
      <c r="B249" s="216" t="str">
        <f t="shared" si="106"/>
        <v>#REF!</v>
      </c>
      <c r="C249" s="216" t="str">
        <f t="shared" si="106"/>
        <v>#REF!</v>
      </c>
      <c r="D249" s="217" t="str">
        <f t="shared" si="2"/>
        <v>#REF!</v>
      </c>
    </row>
    <row r="250" ht="15.75" customHeight="1">
      <c r="A250" s="215" t="str">
        <f>Seeds!AB164</f>
        <v>M3-NyO-18a-I-1</v>
      </c>
      <c r="B250" s="216" t="str">
        <f t="shared" ref="B250:B296" si="107">#REF!</f>
        <v>#REF!</v>
      </c>
      <c r="C250" s="216" t="str">
        <f>Seeds!AA164</f>
        <v>{"id":"M3-NyO-18a-I-1","stimulus":"&lt;p&gt;Selecione o resultado da divisão de {{T1}} em {{Q1}} partes iguais.&lt;/p&gt;","hint":"&lt;p&gt;Dividir é repartir uma quantidade em partes iguais.&lt;/p&gt;","feedback":"&lt;p&gt;Dividir é repartir uma quantidade em partes iguais.&lt;/p&gt;&lt;p style=\"text-align: center\"&gt;{{T1}} : {{Q1}} = {{Q2}}&lt;/p&gt;","seed":{"parameters":[{"name":"Q1","label":null,"min":3,"max":9,"step":1},{"name":"Q2","label":null,"min":3,"max":9,"step":1}],"calculated":[{"name":"A1","label":"{{function}}","function":"{{Q2}}"},{"name":"A2","label":"{{function}}","function":"{{Q2}}+1","incorrect":true},{"name":"A3","label":"{{function}}","function":" {{Q2}}+2","incorrect":true},{"name":"A4","label":"{{function}}","function":"{{Q2}}-1","incorrect":true},{"name":"A5","label":"{{function}}","function":"{{Q2}}-2","incorrect":true},{"name":"T1","label":"{{function}}","function":"{{Q1}}*{{Q2}}","temp":true}],"uniques":true},"algorithm":{"name":"trueFalse","template":"Multiple choice – standard","params":{"countCorrect":1,"countIncorrect":2,"showCheckIcon":false,
            "columns": 3
        }
    }
}</v>
      </c>
      <c r="D250" s="217" t="str">
        <f t="shared" si="2"/>
        <v>#REF!</v>
      </c>
    </row>
    <row r="251" ht="15.75" customHeight="1">
      <c r="A251" s="215" t="str">
        <f>Seeds!AB165</f>
        <v>M3-NyO-18a-E-1</v>
      </c>
      <c r="B251" s="216" t="str">
        <f t="shared" si="107"/>
        <v>#REF!</v>
      </c>
      <c r="C251" s="216" t="str">
        <f>Seeds!AA165</f>
        <v>{"id":"M3-NyO-18a-E-1","seed":{"parameters":[{"name":"Q1","label":null,"min":2,"max":9,"step":1},{"name":"Q2","label":null,"min":2,"max":9,"step":1}],"uniques":true},"scaffolding":[{"id":"step-0","stimulus":"&lt;p&gt;Calcule o resultado de repartir {{T1}} em {{Q1}} partes iguais.&lt;/p&gt;","template":"&lt;p&gt;O resultado é {{response}}.&lt;/p&gt;","seed":{"parameters":[],"calculated":[{"name":"T1","function":"{{Q1}}*{{Q2}}","temp":true},{"name":"0-A1","label":"{{function}}","function":"{{Q2}}"}]},"algorithm":{"name":"calculateOperation","params":{"method":"equivLiteral","keyboard":"NUMERICAL"}}},{"id":"step-1","stimulus":"&lt;p&gt;O que pede o enunciado?&lt;/p&gt;","seed":{"calculated":[{"name":"T1","function":"{{Q1}}*{{Q2}}","temp":true},{"name":"1-A1","label":"&lt;p&gt;O resultado de repartir {{T1}} em {{Q1}}.&lt;/p&gt;"},{"name":"1-A2","label":"&lt;p&gt;O resultado de adicionar {{Q1}} a {{T1}}.&lt;/p&gt;","incorrect":true},{"name":"1-A3","label":"&lt;p&gt;O resultado de multiplicar {{Q1}} por {{T1}}.&lt;/p&gt;","incorrect":true}]},"algorithm":{"name":"trueFalse","template":"Multiple choice – standard"}},{"id":"step-2","stimulus":"&lt;p&gt;Que operação deve ser realizada para repartir essa quantidade?&lt;/p&gt;","seed":{"calculated":[{"name":"T1","function":"{{Q1}}*{{Q2}}","temp":true},{"name":"2-A1","label":"{{T1}} : {{Q1}}"},{"name":"2-A2","label":"{{Q1}} : {{T1}}","incorrect":true},{"name":"2-A3","label":"{{T1}} + {{Q1}}","incorrect":true}]},"algorithm":{"name":"trueFalse","template":"Multiple choice – standard"}},{"id":"step-3","stimulus":"&lt;p&gt;Portanto, calcule qual é o resultado de repartir {{T1}} em {{Q1}} partes iguais.&lt;/p&gt;","template":"&lt;p style=\"text-align: center\"&gt;{{T1}} : {{Q1}} = {{response}}&lt;/p&gt;","seed":{"calculated":[{"name":"T1","function":"{{Q1}}*{{Q2}}","temp":true},{"name":"3-A1","label":"{{function}}","function":"{{T1}}/{{Q1}}"}]},"algorithm":{"name":"calculateOperation","params":{"method":"equivLiteral","keyboard":"NUMERICAL"}}}]}</v>
      </c>
      <c r="D251" s="217" t="str">
        <f t="shared" si="2"/>
        <v>#REF!</v>
      </c>
    </row>
    <row r="252" ht="15.75" customHeight="1">
      <c r="A252" s="215" t="str">
        <f>Seeds!AB166</f>
        <v>M3-NyO-18a-A-1</v>
      </c>
      <c r="B252" s="216" t="str">
        <f t="shared" si="107"/>
        <v>#REF!</v>
      </c>
      <c r="C252" s="216" t="str">
        <f>Seeds!AA166</f>
        <v>{"id":"M3-NyO-18a-A-1","seed":{"parameters":[{"name":"Q1","label":null,"min":2,"max":8,"step":1},{"name":"Q2","label":null,"min":2,"max":9,"step":1}],"uniques":true},"scaffolding":[{"id":"step-0","stimulus":"&lt;p&gt;Valéria comprou {{T1}} adesivos que ela deseja distribuir entre seus {{Q1}} sobrinhos de modo que todos ganhem o mesmo número de adesivos. Quantos cada sobrinho vai receber?&lt;/p&gt;","template":"&lt;p&gt;Cada sobrinho vai ganhar {{response}} adesivos.&lt;/p&gt;","seed":{"parameters":[],"calculated":[{"name":"T1","function":"{{Q1}}*{{Q2}}","temp":true},{"name":"0-A1","function":"{{Q2}}"}]},"algorithm":{"name":"calculateOperation","params":{"method":"equivLiteral","keyboard":"NUMERICAL"}}},{"id":"step-1","stimulus":"&lt;p&gt;Quantos adesivos serão distribuídos?&lt;/p&gt;","template":"&lt;p&gt;Serão distribuídos {{response}} adesivos entre {{response}} sobrinhos.&lt;/p&gt;","seed":{"parameters":[],"calculated":[{"name":"T1","function":"{{Q1}}*{{Q2}}","temp":true},{"name":"1-A1","label":"{{function}}","function":"{{Q1}}*{{Q2}}"},{"name":"1-A2","label":"{{function}}","function":"{{Q1}}"}]},"algorithm":{"name":"calculateOperation","params":{"method":"equivLiteral","keyboard":"NUMERICAL"}}},{"id":"step-2","stimulus":"&lt;p&gt;Que cálculo deve ser feito para calcular a distribuição dos adesivos?&lt;/p&gt;","seed":{"calculated":[{"name":"T1","function":"{{Q1}}*{{Q2}}","temp":true},{"name":"2-A1","label":"{{T1}} : {{Q1}}"},{"name":"2-A2","label":"{{Q1}} : {{T1}}","incorrect":true},{"name":"2-A3","label":"{{T1}} × {{Q1}}","incorrect":true}]},"algorithm":{"name":"trueFalse","template":"Multiple choice – standard"}},{"id":"step-3","stimulus":"&lt;p&gt;Portanto, calcule o número de adesivos que cada um dos sobrinhos de Valéria vai receber.&lt;/p&gt;","template":"&lt;p style=\"text-align: center\"&gt;{{T1}} : {{Q1}} = {{response}}&lt;/p&gt;","seed":{"calculated":[{"name":"T1","function":"{{Q1}}*{{Q2}}","temp":true},{"name":"3-A1","label":"{{function}}","function":"{{Q2}}"}]},"algorithm":{"name":"calculateOperation","params":{"method":"equivLiteral","keyboard":"NUMERICAL"}}}]}</v>
      </c>
      <c r="D252" s="217" t="str">
        <f t="shared" si="2"/>
        <v>#REF!</v>
      </c>
    </row>
    <row r="253" ht="15.75" customHeight="1">
      <c r="A253" s="215" t="str">
        <f>Seeds!AB167</f>
        <v>M3-NyO-18a-A-2</v>
      </c>
      <c r="B253" s="216" t="str">
        <f t="shared" si="107"/>
        <v>#REF!</v>
      </c>
      <c r="C253" s="216" t="str">
        <f>Seeds!AA167</f>
        <v>{"id":"M3-NyO-18a-A-2","seed":{"parameters":[{"name":"Q1","label":null,"min":2,"max":9,"step":1},{"name":"Q2","label":null,"min":2,"max":9,"step":1}],"uniques":true},"scaffolding":[{"id":"step-0","stimulus":"&lt;p&gt;Em um trem viajam {{T1}} pessoas distribuídas em {{Q1}} vagões, sendo igual o número de passageiros por vagão. Quantas pessoas viajam em cada vagão do trem?&lt;/p&gt;","template":"&lt;p&gt;Em cada vagão viajam{{response}} pessoas.&lt;/p&gt;","seed":{"parameters":[],"calculated":[{"name":"T1","function":"{{Q1}}*{{Q2}}","temp":true},{"name":"0-A1","function":"{{Q2}}"}]},"algorithm":{"name":"calculateOperation","params":{"method":"equivLiteral","keyboard":"NUMERICAL"}}},{"id":"step-1","stimulus":"&lt;p&gt;Quantas pessoas estão distribuídas no trem?&lt;/p&gt;","template":"&lt;p&gt;Há {{response}} pessoas distribuídas em {{response}} vagões.&lt;/p&gt;","seed":{"parameters":[],"calculated":[{"name":"T1","function":"{{Q1}}*{{Q2}}","temp":true},{"name":"1-A1","label":"{{function}}","function":"{{Q1}}*{{Q2}}"},{"name":"1-A2","label":"{{function}}","function":"{{Q1}}"}]},"algorithm":{"name":"calculateOperation","params":{"method":"equivLiteral","keyboard":"NUMERICAL"}}},{"id":"step-2","stimulus":"&lt;p&gt;Que cálculo deve ser feito para obter o número de pessoas viajando em cada vagão?&lt;/p&gt;","seed":{"calculated":[{"name":"T1","function":"{{Q1}}*{{Q2}}","temp":true},{"name":"2-A1","label":"{{T1}} : {{Q1}}"},{"name":"2-A2","label":"{{Q1}} : {{T1}}","incorrect":true},{"name":"2-A3","label":"{{T1}} − {{Q1}}","incorrect":true}]},"algorithm":{"name":"trueFalse","template":"Multiple choice – standard"}},{"id":"step-3","stimulus":"&lt;p&gt;Portanto, calcule o número de pessoas viajando em cada vagão.&lt;/p&gt;","template":"&lt;p style=\"text-align: center\"&gt;{{T1}} : {{Q1}} = {{response}}&lt;/p&gt;","seed":{"calculated":[{"name":"T1","function":"{{Q1}}*{{Q2}}","temp":true},{"name":"3-A1","label":"{{function}}","function":"{{Q2}}"}]},"algorithm":{"name":"calculateOperation","params":{"method":"equivLiteral","keyboard":"NUMERICAL"}}}]}</v>
      </c>
      <c r="D253" s="217" t="str">
        <f t="shared" si="2"/>
        <v>#REF!</v>
      </c>
    </row>
    <row r="254" ht="15.75" customHeight="1">
      <c r="A254" s="215" t="str">
        <f>Seeds!AB168</f>
        <v>M3-NyO-18a-A-3</v>
      </c>
      <c r="B254" s="216" t="str">
        <f t="shared" si="107"/>
        <v>#REF!</v>
      </c>
      <c r="C254" s="216" t="str">
        <f>Seeds!AA168</f>
        <v>{"id":"M3-NyO-18a-A-3","seed":{"parameters":[{"name":"Q1","label":null,"min":2,"max":9,"step":1},{"name":"Q2","label":null,"min":2,"max":9,"step":1}],"uniques":true},"scaffolding":[{"id":"step-0","stimulus":"&lt;p&gt;Francisco trouxe {{T1}} pequenos sanduíches para um piquenique para distribuir entre seus {{Q1}} amigos de modo que cada amigo recebeu a mesma quantidade de sanduíches. Quantos sanduíches cada amigo recebeu?&lt;/p&gt;","template":"&lt;p&gt;Cada amigo recebeu {{response}} sanduíches.&lt;/p&gt;","seed":{"parameters":[],"calculated":[{"name":"T1","function":"{{Q1}}*{{Q2}}","temp":true},{"name":"0-A1","function":"{{Q2}}"}]},"algorithm":{"name":"calculateOperation","params":{"method":"equivLiteral","keyboard":"NUMERICAL"}}},{"id":"step-1","stimulus":"&lt;p&gt;Quantos sanduíches foram distribuídos?&lt;/p&gt;","template":"&lt;p&gt;Foram distribuídos {{response}} sanduíches entre {{response}} amigos.&lt;/p&gt;","seed":{"parameters":[],"calculated":[{"name":"T1","function":"{{Q1}}*{{Q2}}","temp":true},{"name":"1-A1","label":"{{function}}","function":"{{Q1}}*{{Q2}}"},{"name":"1-A2","label":"{{function}}","function":"{{Q1}}"}]},"algorithm":{"name":"calculateOperation","params":{"method":"equivLiteral","keyboard":"NUMERICAL"}}},{"id":"step-2","stimulus":"&lt;p&gt;Que cálculo deve ser feito para distribuir os sanduíches entre os amigos?&lt;/p&gt;","seed":{"calculated":[{"name":"T1","function":"{{Q1}}*{{Q2}}","temp":true},{"name":"2-A1","label":"{{T1}} : {{Q1}}"},{"name":"2-A2","label":"{{Q1}} : {{T1}}","incorrect":true},{"name":"2-A3","label":"{{T1}} + {{Q1}}","incorrect":true}]},"algorithm":{"name":"trueFalse","template":"Multiple choice – standard"}},{"id":"step-3","stimulus":"&lt;p&gt;Então, encontre o número de sanduíches que cada amigo recebeu.&lt;/p&gt;","template":"&lt;p style=\"text-align: center\"&gt;{{T1}} : {{Q1}} = {{response}}&lt;/p&gt;","seed":{"calculated":[{"name":"T1","function":"{{Q1}}*{{Q2}}","temp":true},{"name":"3-A1","label":"{{function}}","function":"{{Q2}}"}]},"algorithm":{"name":"calculateOperation","params":{"method":"equivLiteral","keyboard":"NUMERICAL"}}}]}</v>
      </c>
      <c r="D254" s="217" t="str">
        <f t="shared" si="2"/>
        <v>#REF!</v>
      </c>
    </row>
    <row r="255" ht="15.75" customHeight="1">
      <c r="A255" s="215" t="str">
        <f>Seeds!AB169</f>
        <v>M3-NyO-18a-A-4</v>
      </c>
      <c r="B255" s="216" t="str">
        <f t="shared" si="107"/>
        <v>#REF!</v>
      </c>
      <c r="C255" s="216" t="str">
        <f>Seeds!AA169</f>
        <v>{"id":"M3-NyO-18a-A-4","seed":{"parameters":[{"name":"Q1","label":null,"min":2,"max":9,"step":1},{"name":"Q2","label":null,"min":2,"max":9,"step":1}],"uniques":true},"scaffolding":[{"id":"step-0","stimulus":"&lt;p&gt;Clara tem {{T1}} gibis distribuídos em {{Q1}} prateleiras de uma estante sendo igual o número de gibis em cada prateleira. Quantos gibis há por prateleira?&lt;/p&gt;","template":"&lt;p&gt;Em cada prateleira há {{response}} gibis.&lt;/p&gt;","seed":{"parameters":[],"calculated":[{"name":"T1","function":"{{Q1}}*{{Q2}}","temp":true},{"name":"0-A1","function":"{{Q2}}"}]},"algorithm":{"name":"calculateOperation","params":{"method":"equivLiteral","keyboard":"NUMERICAL"}}},{"id":"step-1","stimulus":"&lt;p&gt;Quantos gibis tem na estante?&lt;/p&gt;","template":"&lt;p&gt;Há {{response}} gibis em {{response}} prateleiras.&lt;/p&gt;","seed":{"parameters":[],"calculated":[{"name":"T1","function":"{{Q1}}*{{Q2}}","temp":true},{"name":"1-A1","label":"{{function}}","function":"{{Q1}}*{{Q2}}"},{"name":"1-A2","label":"{{function}}","function":"{{Q1}}"}]},"algorithm":{"name":"calculateOperation","params":{"method":"equivLiteral","keyboard":"NUMERICAL"}}},{"id":"step-2","stimulus":"&lt;p&gt;Que cálculo deve ser feito para obter quantos gibis há por prateleira?&lt;/p&gt;","seed":{"calculated":[{"name":"T1","function":"{{Q1}}*{{Q2}}","temp":true},{"name":"2-A1","label":"{{T1}} : {{Q1}}"},{"name":"2-A2","label":"{{Q1}} : {{T1}}","incorrect":true},{"name":"2-A3","label":"{{T1}} × {{Q1}}","incorrect":true}]},"algorithm":{"name":"trueFalse","template":"Multiple choice – standard"}},{"id":"step-3","stimulus":"&lt;p&gt;Portanto, calcule quantos gibis Clara colocou em cada prateleira.&lt;/p&gt;","template":"&lt;p style=\"text-align: center\"&gt;{{T1}} : {{Q1}} = {{response}}&lt;/p&gt;","seed":{"calculated":[{"name":"T1","function":"{{Q1}}*{{Q2}}","temp":true},{"name":"3-A1","label":"{{function}}","function":"{{Q2}}"}]},"algorithm":{"name":"calculateOperation","params":{"method":"equivLiteral","keyboard":"NUMERICAL"}}}]}</v>
      </c>
      <c r="D255" s="217" t="str">
        <f t="shared" si="2"/>
        <v>#REF!</v>
      </c>
    </row>
    <row r="256" ht="15.75" customHeight="1">
      <c r="A256" s="215" t="str">
        <f>Seeds!AB170</f>
        <v>M3-NyO-18a-A-5</v>
      </c>
      <c r="B256" s="216" t="str">
        <f t="shared" si="107"/>
        <v>#REF!</v>
      </c>
      <c r="C256" s="216" t="str">
        <f>Seeds!AA170</f>
        <v>{"id":"M3-NyO-18a-A-5","seed":{"parameters":[{"name":"Q1","label":null,"min":2,"max":9,"step":1},{"name":"Q2","label":null,"min":2,"max":9,"step":1}],"uniques":true},"scaffolding":[{"id":"step-0","stimulus":"&lt;p&gt;Um colecionador tem {{T1}} selos de animais que ele dividiu em {{Q1}} envelopes de modo que cada envelope ficou com o mesmo número de selos. Quantos selos ele colocou em cada envelope?&lt;/p&gt;","template":"&lt;p&gt;Cada envelope ficou com {{response}} selos.&lt;/p&gt;","seed":{"parameters":[],"calculated":[{"name":"T1","function":"{{Q1}}*{{Q2}}","temp":true},{"name":"0-A1","function":"{{Q2}}"}]},"algorithm":{"name":"calculateOperation","params":{"method":"equivLiteral","keyboard":"NUMERICAL"}}},{"id":"step-1","stimulus":"&lt;p&gt;Quantos selos foram distribuídos entre os envelopes?&lt;/p&gt;","template":"&lt;p&gt;Foram distribuídos {{response}} selos em {{response}} envelopes.&lt;/p&gt;","seed":{"parameters":[],"calculated":[{"name":"T1","function":"{{Q1}}*{{Q2}}","temp":true},{"name":"1-A1","label":"{{function}}","function":"{{Q1}}*{{Q2}}"},{"name":"1-A2","label":"{{function}}","function":"{{Q1}}"}]},"algorithm":{"name":"calculateOperation","params":{"method":"equivLiteral","keyboard":"NUMERICAL"}}},{"id":"step-2","stimulus":"&lt;p&gt;Que cálculo deve ser feito para obter quantos selos há por envelope?&lt;/p&gt;","seed":{"calculated":[{"name":"T1","function":"{{Q1}}*{{Q2}}","temp":true},{"name":"2-A1","label":"{{T1}} : {{Q1}}"},{"name":"2-A2","label":"{{Q1}} : {{T1}}","incorrect":true},{"name":"2-A3","label":"{{T1}} − {{Q1}}","incorrect":true}]},"algorithm":{"name":"trueFalse","template":"Multiple choice – standard"}},{"id":"step-3","stimulus":"&lt;p&gt;Portanto, calcule a quantidade de selos que foram colocados em cada envelope.&lt;/p&gt;","template":"&lt;p style=\"text-align: center\"&gt;{{T1}} : {{Q1}} = {{response}}&lt;/p&gt;","seed":{"calculated":[{"name":"T1","function":"{{Q1}}*{{Q2}}","temp":true},{"name":"3-A1","label":"{{function}}","function":"{{Q2}}"}]},"algorithm":{"name":"calculateOperation","params":{"method":"equivLiteral","keyboard":"NUMERICAL"}}}]}</v>
      </c>
      <c r="D256" s="217" t="str">
        <f t="shared" si="2"/>
        <v>#REF!</v>
      </c>
    </row>
    <row r="257" ht="15.75" customHeight="1">
      <c r="A257" s="215" t="str">
        <f>Seeds!AB171</f>
        <v>M3-NyO-18b-I-1</v>
      </c>
      <c r="B257" s="216" t="str">
        <f t="shared" si="107"/>
        <v>#REF!</v>
      </c>
      <c r="C257" s="216" t="str">
        <f>Seeds!AA171</f>
        <v>{"id":"M3-NyO-18b-I-1","stimulus":"&lt;p&gt;A partir desta divisão, selecione a afirmação correta.&lt;/p&gt;&lt;p style=\"text-align: center\"&gt;{{T1}} : {{Q1}} = {{Q2}} e {{Q3}}&lt;/p&gt;","hint":"&lt;p&gt;dividendo : divisor = quociente + resto&lt;/p&gt;","feedback":"&lt;p&gt;Os termos da divisão são:&lt;/p&gt;&lt;p&gt;dividendo : divisor = quociente + resto&lt;/p&gt;","seed":{"parameters":[{"name":"Q1","label":null,"min":3,"max":9,"step":1},{"name":"Q2","label":null,"min":3,"max":9,"step":1},{"name":"Q3","label":null,"list":[1,2]}],"calculated":[{"name":"T1","label":"{{function}}","function":"{{Q1}}*{{Q2}}+{{Q3}}","temp":true},{"name":"A1","label":"{{T1}} é o dividendo."},{"name":"A2","label":"{{Q1}} é o divisor."},{"name":"A3","label":"{{Q2}} é o quociente."},{"name":"A4","label":"{{Q3}} é o resto."},{"name":"A5","label":"{{T1}} é o divisor.","incorrect":true,"feedback":"&lt;p&gt;{{T1}} é o dividendo.&lt;/p&gt;"},{"name":"A6","label":"{{T1}} é o quociente.","incorrect":true,"feedback":"&lt;p&gt;{{T1}} é o dividendo.&lt;/p&gt;"},{"name":"A7","label":"{{Q1}} é o dividendo.","incorrect":true,"feedback":"&lt;p&gt;{{Q1}} é o divisor.&lt;/p&gt;"},{"name":"A8","label":"{{Q1}} é o quociente.","incorrect":true,"feedback":"&lt;p&gt;{{Q1}} é o divisor.&lt;/p&gt;"},{"name":"A9","label":"{{Q2}} é o resto.","incorrect":true,"feedback":"&lt;p&gt;{{Q2}} é o quociente.&lt;/p&gt;"},{"name":"A10","label":"{{Q2}} é o divisor.","incorrect":true,"feedback":"&lt;p&gt;{{Q2}} é o quociente.&lt;/p&gt;"},{"name":"A11","label":"{{Q3}} é o dividendo.","incorrect":true,"feedback":"&lt;p&gt;{{Q3}} é o resto.&lt;/p&gt;"}],"uniques":true},"algorithm":{"name":"trueFalse","template":"Multiple choice – standard","params":{"countCorrect":1,"countIncorrect":2,"showCheckIcon":false,
            "columns": 3
        }
    }
}</v>
      </c>
      <c r="D257" s="217" t="str">
        <f t="shared" si="2"/>
        <v>#REF!</v>
      </c>
    </row>
    <row r="258" ht="15.75" customHeight="1">
      <c r="A258" s="215" t="str">
        <f>Seeds!AB172</f>
        <v>M3-NyO-18b-E-1</v>
      </c>
      <c r="B258" s="216" t="str">
        <f t="shared" si="107"/>
        <v>#REF!</v>
      </c>
      <c r="C258" s="216" t="str">
        <f>Seeds!AA172</f>
        <v>{"id":"M3-NyO-18b-E-1","stimulus":"&lt;p&gt;Nomeie os termos desta divisão.&lt;/p&gt;&lt;p style=\"text-align: center\"&gt;{{T1}} : {{Q1}} = {{Q2}}&lt;/p&gt;","template":"&lt;p&gt;{{T1}} é o {{response}}.&lt;/p&gt;&lt;p&gt;{{Q1}} é o {{response}}.&lt;/p&gt;&lt;p&gt;{{Q2}} é o {{response}}.&lt;/p&gt;","hint":"&lt;p style=\"text-align: center\"&gt;dividendo : divisor = quociente + resto&lt;/p&gt;","feedback":"&lt;p&gt;Os termos da divisão são:&lt;/p&gt;&lt;p style=\"text-align: center\"&gt;dividendo : divisor = quociente + resto&lt;/p&gt;","seed":{"parameters":[{"name":"Q1","label":null,"min":2,"max":10,"step":1},{"name":"Q2","label":null,"min":2,"max":10,"step":1}],"calculated":[{"name":"T1","function":"{{Q1}}*{{Q2}}","temp":true},{"name":"A1","label":"dividendo"},{"name":"A2","label":"divisor"},{"name":"A3","label":"quociente"}],"uniques":true},"algorithm":{"name":"calculateOperation","template":"Cloze with text"}}</v>
      </c>
      <c r="D258" s="217" t="str">
        <f t="shared" si="2"/>
        <v>#REF!</v>
      </c>
    </row>
    <row r="259" ht="15.75" customHeight="1">
      <c r="A259" s="215" t="str">
        <f>Seeds!AB173</f>
        <v>M3-NyO-18b-E-2</v>
      </c>
      <c r="B259" s="216" t="str">
        <f t="shared" si="107"/>
        <v>#REF!</v>
      </c>
      <c r="C259" s="216" t="str">
        <f>Seeds!AA173</f>
        <v>{"id":"M3-NyO-18b-E-2","stimulus":"&lt;p&gt;Nomeie os termos desta divisão.&lt;/p&gt;&lt;p style=\"text-align: center\"&gt;{{T1}} : {{Q1}} = {{Q2}}&lt;/p&gt;","template":"&lt;p&gt;{{Q2}} é o {{response}}.&lt;/p&gt;&lt;p&gt;{{Q1}} é o {{response}}.&lt;/p&gt;&lt;p&gt;{{T1}} é o {{response}}.&lt;/p&gt;","hint":"&lt;p style=\"text-align: center\"&gt;dividendo : divisor = quociente + resto&lt;/p&gt;","feedback":"&lt;p&gt;Os termos da divisão são:&lt;/p&gt;&lt;p style=\"text-align: center\"&gt;dividendo : divisor = quociente + resto&lt;/p&gt;","seed":{"parameters":[{"name":"Q1","label":null,"min":2,"max":10,"step":1},{"name":"Q2","label":null,"min":2,"max":10,"step":1}],"calculated":[{"name":"T1","label":"{{function}}","function":"{{Q1}}*{{Q2}}","temp":true},{"name":"A1","label":"quociente"},{"name":"A2","label":"divisor"},{"name":"A3","label":"dividendo"}],"uniques":true},"algorithm":{"name":"calculateOperation","template":"Cloze with text"}}</v>
      </c>
      <c r="D259" s="217" t="str">
        <f t="shared" si="2"/>
        <v>#REF!</v>
      </c>
    </row>
    <row r="260" ht="15.75" customHeight="1">
      <c r="A260" s="215" t="str">
        <f>Seeds!AB174</f>
        <v>M3-NyO-19a-I-1</v>
      </c>
      <c r="B260" s="216" t="str">
        <f t="shared" si="107"/>
        <v>#REF!</v>
      </c>
      <c r="C260" s="216" t="str">
        <f>Seeds!AA174</f>
        <v>{"id":"M3-NyO-19a-I-1","stimulus":"&lt;p&gt;Arraste as seguintes divisões para a sua classificação correspondente.&lt;/p&gt;","hint":"&lt;p&gt;Uma divisão é exata se o resto for zero. Se o resto não for zero, é uma divisão não exata.&lt;/p&gt;","feedback":"&lt;p&gt;Uma divisão é exata se o resto for zero. Se o resto não for zero, é uma divisão não exata.&lt;/p&gt;","seed":{"parameters":[{"name":"Q1","label":null,"min":3,"max":9,"step":1},{"name":"Q2","label":null,"min":3,"max":9,"step":1},{"name":"Q3","label":null,"min":3,"max":9,"step":1},{"name":"Q4","label":null,"min":3,"max":9,"step":1},{"name":"Q5","label":null,"min":3,"max":9,"step":1},{"name":"Q6","label":null,"min":3,"max":9,"step":1}],"calculated":[{"name":"T1","function":"{{Q1}}*{{Q2}}","temp":true},{"name":"T2","function":"{{Q3}}*{{Q4}}+1","temp":true},{"name":"T3","function":"{{Q5}}*{{Q6}}+2","temp":true},{"name":"A1","function":"{{T1}} : {{Q1}}","label":"É uma divisão exata"},{"name":"A2","function":"{{T2}} : {{Q3}}","label":"É uma divisão não exata com resto 1"},{"name":"A3","function":"{{T3}} : {{Q5}}","label":"É uma divisão não exata com resto 2"}],"isNumToWords":true,"uniques":true},"algorithm":{"name":"linkOperationResult","params":{"invert":true},"template":"Match list"}}</v>
      </c>
      <c r="D260" s="217" t="str">
        <f t="shared" si="2"/>
        <v>#REF!</v>
      </c>
    </row>
    <row r="261" ht="15.75" customHeight="1">
      <c r="A261" s="215" t="str">
        <f>Seeds!AB175</f>
        <v>M3-NyO-19a-E-1</v>
      </c>
      <c r="B261" s="216" t="str">
        <f t="shared" si="107"/>
        <v>#REF!</v>
      </c>
      <c r="C261" s="216" t="str">
        <f>Seeds!AA175</f>
        <v>{"id":"M3-NyO-19a-E-1","stimulus":"&lt;p&gt;Calcule a seguinte divisão e indique de qual tipo se trata.&lt;/p&gt;&lt;p style=\"text-align: center\"&gt;{{Q1}} : {{Q2}}&lt;/p&gt;","hint":"&lt;p&gt;Uma divisão é exata se o resto for zero. Se o resto não for zero, é uma divisão não exata.&lt;/p&gt;","feedback":"&lt;p&gt;Uma divisão é exata se o resto for zero. Se o resto não for zero, é uma divisão não exata. Neste caso:&lt;/p&gt;&lt;p style=\"text-align: center\"&gt;{{Q1}} : {{Q2}} = {{T1}} com resto {{T2}}&lt;/p&gt;","seed":{"parameters":[{"name":"Q1","label":null,"min":21,"max":59,"step":2},{"name":"Q2","label":null,"min":2,"max":10,"step":2}],"calculated":[{"name":"A1","label":"É uma divisão não exata.","function":""},{"name":"A2","label":"É uma divisão exata.","function":"","incorrect":true},{"name":"T1","label":"{{function}}","function":"math.floor({{Q1}}/{{Q2}})","temp":true},{"name":"T2","label":"{{function}}","function":"{{Q1}}-{{Q2}}*math.floor({{Q1}}/{{Q2}})","temp":true}],"isNumToWords":true,"uniques":true},"algorithm":{"name":"trueFalse","template":"Multiple choice – standard","params":{"countCorrect":1,"countIncorrect":1,"showCheckIcon":true}}}</v>
      </c>
      <c r="D261" s="217" t="str">
        <f t="shared" si="2"/>
        <v>#REF!</v>
      </c>
    </row>
    <row r="262" ht="15.75" customHeight="1">
      <c r="A262" s="215" t="str">
        <f>Seeds!AB176</f>
        <v>M3-NyO-19a-E-2</v>
      </c>
      <c r="B262" s="216" t="str">
        <f t="shared" si="107"/>
        <v>#REF!</v>
      </c>
      <c r="C262" s="216" t="str">
        <f>Seeds!AA176</f>
        <v>{"id":"M3-NyO-19a-E-2","stimulus":"&lt;p&gt;Calcule a seguinte divisão e indique de qual tipo se trata.&lt;/p&gt;&lt;p style=\"text-align: center\"&gt;{{T1}} : {{Q1}}&lt;/p&gt;","hint":"&lt;p&gt;Uma divisão é exata se o resto for zero. Se o resto não for zero, é uma divisão não exata.&lt;/p&gt;","feedback":"&lt;p&gt;Uma divisão é exata se o resto for zero. Se o resto não for zero, é uma divisão não exata. Neste caso:&lt;/p&gt;&lt;p style=\"text-align: center\"&gt;{{T1}} : {{Q1}} = {{Q2}} com resto 0&lt;/p&gt;","seed":{"parameters":[{"name":"Q1","label":null,"min":2,"max":9,"step":1},{"name":"Q2","label":null,"min":2,"max":9,"step":1}],"calculated":[{"name":"T1","function":"{{Q1}}*{{Q2}}","temp":true},{"name":"A1","label":"É uma divisão exata.","function":""},{"name":"A2","label":"É uma divisão não exata.","function":"","incorrect":true}],"isNumToWords":true,"uniques":true},"algorithm":{"name":"trueFalse","template":"Multiple choice – standard","params":{"countCorrect":1,"countIncorrect":1,"showCheckIcon": false,
            "columns": 2
        }
    }
}</v>
      </c>
      <c r="D262" s="217" t="str">
        <f t="shared" si="2"/>
        <v>#REF!</v>
      </c>
    </row>
    <row r="263" ht="15.75" customHeight="1">
      <c r="A263" s="215" t="str">
        <f>Seeds!AB177</f>
        <v>M3-NyO-19a-A-1</v>
      </c>
      <c r="B263" s="216" t="str">
        <f t="shared" si="107"/>
        <v>#REF!</v>
      </c>
      <c r="C263" s="216" t="str">
        <f>Seeds!AA177</f>
        <v>{"id":"M3-NyO-19a-A-1","stimulus":"&lt;p&gt;Leo quer organizar seus {{T1}} brinquedos em {{Q1}} caixas e que tenha a mesma quantidade de brinquedos em cada caixa. Faça o cálculo de quantos brinquedos haverá por caixa e indique que tipo de divisão foi realizada.&lt;/p&gt;","hint":"&lt;p&gt;Uma divisão é exata quando o resto for zero. Se o resto for diferente de zero, a divisão é não exata.&lt;/p&gt;","feedback":"&lt;p&gt;Uma divisão é exata quando o resto for zero. Se o resto for diferente de zero, a divisão é não exata. Neste caso:&lt;/p&gt;&lt;p style=\"text-align: center\"&gt;{{T1}} : {{Q1}} = {{Q2}} com resto 0&lt;/p&gt;","seed":{"parameters":[{"name":"Q1","label":null,"min":2,"max":9,"step":1},{"name":"Q2","label":null,"min":2,"max":9,"step":1}],"calculated":[{"name":"T1","function":"{{Q1}}*{{Q2}}","temp":true},{"name":"A1","label":"Uma divisão exata."},{"name":"A2","label":"Uma divisão não exata.","incorrect":true}],"isNumToWords":true,"uniques":true},"algorithm":{"name":"trueFalse","template":"Multiple choice – standard","params":{"countCorrect":1,"countIncorrect":1,"showCheckIcon":false,
            "columns": 2
        }
    }
}</v>
      </c>
      <c r="D263" s="217" t="str">
        <f t="shared" si="2"/>
        <v>#REF!</v>
      </c>
    </row>
    <row r="264" ht="15.75" customHeight="1">
      <c r="A264" s="215" t="str">
        <f>Seeds!AB178</f>
        <v>M3-NyO-19a-A-2</v>
      </c>
      <c r="B264" s="216" t="str">
        <f t="shared" si="107"/>
        <v>#REF!</v>
      </c>
      <c r="C264" s="216" t="str">
        <f>Seeds!AA178</f>
        <v>{"id":"M3-NyO-19a-A-2","stimulus":"&lt;p&gt;Leo quer organizar seus {{Q1}} brinquedos em {{Q2}} caixas e que tenha a mesma quantidade de brinquedos em cada caixa. Faça o cálculo de quantos brinquedos haverá por caixa e indique que tipo de divisão foi realizada.&lt;/p&gt;","hint":"&lt;p&gt;Uma divisão é exata quando o resto for zero. Se o resto for diferente de zero, a divisão é não exata.&lt;/p&gt;","feedback":"&lt;p&gt;Uma divisão é exata quando o resto for zero. Se o resto for diferente de zero, a divisão é não exata. Neste caso:&lt;/p&gt;&lt;p style=\"text-align: center\"&gt;{{Q1}} : {{Q2}} = {{T1}} com resto {{T2}}&lt;/p&gt;","seed":{"parameters":[{"name":"Q1","label":null,"min":21,"max":59,"step":2},{"name":"Q2","label":null,"min":2,"max":10,"step":2}],"calculated":[{"name":"T1","function":"math.floor({{Q1}}/{{Q2}})","temp":true},{"name":"T2","function":"{{Q1}}-{{Q2}}*math.floor({{Q1}}/{{Q2}})","temp":true},{"name":"A1","label":"Uma divisão não exata."},{"name":"A2","label":"Uma divisão exata.","incorrect":true}],"isNumToWords":true,"uniques":true},"algorithm":{"name":"trueFalse","template":"Multiple choice – standard","params":{"countCorrect":1,"countIncorrect":1,"showCheckIcon":false,
            "columns": 2
        }
    }
}</v>
      </c>
      <c r="D264" s="217" t="str">
        <f t="shared" si="2"/>
        <v>#REF!</v>
      </c>
    </row>
    <row r="265" ht="15.75" customHeight="1">
      <c r="A265" s="215" t="str">
        <f>Seeds!AB179</f>
        <v>M3-NyO-19a-A-3</v>
      </c>
      <c r="B265" s="216" t="str">
        <f t="shared" si="107"/>
        <v>#REF!</v>
      </c>
      <c r="C265" s="216" t="str">
        <f>Seeds!AA179</f>
        <v>{"id":"M3-NyO-19a-A-3","stimulus":"&lt;p&gt;Uma escola recebeu a encomenda de {{T1}} livros de matemática. O bibliotecário deseja dividi-los em {{Q1}} estantes de modo que fique a mesma quantidade de livros em cada estante. Faça o cálculo do número de livros por estante e indique que tipo de divisão foi realizada.&lt;/p&gt;","hint":"&lt;p&gt;Uma divisão é exata quando o resto for zero. Se o resto for diferente de zero, a divisão é não exata.&lt;/p&gt;","feedback":"&lt;p&gt;Uma divisão é exata quando o resto for zero. Se o resto for diferente de zero, a divisão é não exata. Neste caso:&lt;/p&gt;&lt;p style=\"text-align: center\"&gt;{{T1}} : {{Q1}} = {{Q2}} com resto 0&lt;/p&gt;","seed":{"parameters":[{"name":"Q1","label":null,"min":2,"max":9,"step":1},{"name":"Q2","label":null,"min":2,"max":9,"step":1}],"calculated":[{"name":"T1","function":"{{Q1}}*{{Q2}}","temp":true},{"name":"A1","label":"Uma divisão exata."},{"name":"A2","label":"Uma divisão não exata.","incorrect":true}],"isNumToWords":true,"uniques":true},"algorithm":{"name":"trueFalse","template":"Multiple choice – standard","params":{"countCorrect":1,"countIncorrect":1,"showCheckIcon":false,"columns":2}}}</v>
      </c>
      <c r="D265" s="217" t="str">
        <f t="shared" si="2"/>
        <v>#REF!</v>
      </c>
    </row>
    <row r="266" ht="15.75" customHeight="1">
      <c r="A266" s="215" t="str">
        <f>Seeds!AB180</f>
        <v>M3-NyO-19a-A-4</v>
      </c>
      <c r="B266" s="216" t="str">
        <f t="shared" si="107"/>
        <v>#REF!</v>
      </c>
      <c r="C266" s="216" t="str">
        <f>Seeds!AA180</f>
        <v>{"id":"M3-NyO-19a-A-4","stimulus":"&lt;p&gt;Uma escola recebeu a encomenda de {{Q1}} livros de matemática. O bibliotecário deseja dividi-los em {{Q2}} estantes de modo que fique a mesma quantidade de livros em cada estante. Faça o cálculo do número de livros por estante e indique que tipo de divisão foi realizada.&lt;/p&gt;","hint":"&lt;p&gt;Uma divisão é exata quando o resto for zero. Se o resto for diferente de zero, a divisão é não exata.&lt;/p&gt;","feedback":"&lt;p&gt;Uma divisão é exata quando o resto for zero. Se o resto for diferente de zero, a divisão é não exata. Neste caso:&lt;/p&gt;&lt;p style=\"text-align: center\"&gt;{{Q1}} : {{Q2}} = {{T1}} com resto {{T2}}&lt;/p&gt;","seed":{"parameters":[{"name":"Q1","label":null,"min":21,"max":59,"step":2},{"name":"Q2","label":null,"min":2,"max":10,"step":2}],"calculated":[{"name":"T1","function":"math.floor({{Q1}}/{{Q2}})","temp":true},{"name":"T2","function":"{{Q1}}-{{Q2}}*math.floor({{Q1}}/{{Q2}})","temp":true},{"name":"A1","label":"Uma divisão não exata."},{"name":"A2","label":"Uma divisão exata.","incorrect":true}],"isNumToWords":true,"uniques":true},"algorithm":{"name":"trueFalse","template":"Multiple choice – standard","params":{"countCorrect":1,"countIncorrect":1,"showCheckIcon":false,"columns":2}}}</v>
      </c>
      <c r="D266" s="217" t="str">
        <f t="shared" si="2"/>
        <v>#REF!</v>
      </c>
    </row>
    <row r="267" ht="15.75" customHeight="1">
      <c r="A267" s="215" t="str">
        <f>Seeds!AB181</f>
        <v>M3-NyO-19a-A-5</v>
      </c>
      <c r="B267" s="216" t="str">
        <f t="shared" si="107"/>
        <v>#REF!</v>
      </c>
      <c r="C267" s="216" t="str">
        <f>Seeds!AA181</f>
        <v>{"id":"M3-NyO-19a-A-5","stimulus":"&lt;p&gt;Um florista tem {{T1}} cactos e deseja fazer terrários com eles, de modo que a quantidade de cactos em cada terrário seja {{Q2}}. Faça o cálculo de quantos terrários ele pode fazer e indique que tipo de divisão foi realizada.&lt;/p&gt;","hint":"&lt;p&gt;Uma divisão é exata quando o resto for zero. Se o resto for diferente de zero, a divisão é não exata.&lt;/p&gt;","feedback":"&lt;p&gt;Uma divisão é exata quando o resto for zero. Se o resto for diferente de zero, a divisão é não exata. Neste caso:&lt;/p&gt;&lt;p style=\"text-align: center\"&gt;{{T1}} : {{Q1}} = {{Q2}} com resto 0&lt;/p&gt;","seed":{"parameters":[{"name":"Q1","label":null,"min":2,"max":9,"step":1},{"name":"Q2","label":null,"min":2,"max":9,"step":1}],"calculated":[{"name":"T1","function":"{{Q1}}*{{Q2}}","temp":true},{"name":"A1","label":"Uma divisão exata."},{"name":"A2","label":"Uma divisão não exata.","incorrect":true}],"isNumToWords":true,"uniques":true},"algorithm":{"name":"trueFalse","template":"Multiple choice – standard","params":{"countCorrect":1,"countIncorrect":1,"showCheckIcon":false,"columns":2}}}</v>
      </c>
      <c r="D267" s="217" t="str">
        <f t="shared" si="2"/>
        <v>#REF!</v>
      </c>
    </row>
    <row r="268" ht="15.75" customHeight="1">
      <c r="A268" s="215" t="str">
        <f>Seeds!AB182</f>
        <v>M3-NyO-19a-A-6</v>
      </c>
      <c r="B268" s="216" t="str">
        <f t="shared" si="107"/>
        <v>#REF!</v>
      </c>
      <c r="C268" s="216" t="str">
        <f>Seeds!AA182</f>
        <v>{"id":"M3-NyO-19a-A-6","stimulus":"&lt;p&gt;Um florista tem {{Q1}} cactos e deseja fazer terrários com eles, de modo que a quantidade de cactos em cada terrário seja {{Q2}}. Faça o cálculo de quantos terrários ele pode fazer e indique que tipo de divisão foi realizada.&lt;/p&gt;","hint":"&lt;p&gt;Uma divisão é exata quando o resto for zero. Se o resto for diferente de zero, a divisão é não exata.&lt;/p&gt;","feedback":"&lt;p&gt;Uma divisão é exata quando o resto for zero. Se o resto for diferente de zero, a divisão é não exata. Neste caso:&lt;/p&gt;&lt;p style=\"text-align: center\"&gt;{{Q1}} : {{Q2}} = {{T1}} com resto {{T2}}&lt;/p&gt;","seed":{"parameters":[{"name":"Q1","label":null,"min":21,"max":59,"step":2},{"name":"Q2","label":null,"min":2,"max":10,"step":2}],"calculated":[{"name":"T1","function":"math.floor({{Q1}}/{{Q2}})","temp":true},{"name":"T2","function":"{{Q1}}-{{Q2}}*math.floor({{Q1}}/{{Q2}})","temp":true},{"name":"A1","label":"Uma divisão exata."},{"name":"A2","label":"Uma divisão não exata.","incorrect":true}],"isNumToWords":true,"uniques":true},"algorithm":{"name":"trueFalse","template":"Multiple choice – standard","params":{"countCorrect":1,"countIncorrect":1,"showCheckIcon":false,"columns":2}}}</v>
      </c>
      <c r="D268" s="217" t="str">
        <f t="shared" si="2"/>
        <v>#REF!</v>
      </c>
    </row>
    <row r="269" ht="15.75" customHeight="1">
      <c r="A269" s="215" t="str">
        <f>Seeds!AB183</f>
        <v>M3-NyO-19b-I-1</v>
      </c>
      <c r="B269" s="216" t="str">
        <f t="shared" si="107"/>
        <v>#REF!</v>
      </c>
      <c r="C269" s="216" t="str">
        <f>Seeds!AA183</f>
        <v>{"id":"M3-NyO-19b-I-1","stimulus":"&lt;p&gt;Escolha a opção que indica como tirar a prova real da divisão a seguir.&lt;/p&gt;&lt;p style=\"text-align: center\"&gt;{{Q1}} : {{Q2}} = {{T1}}, com resto = {{T2}}&lt;/p&gt;","hint":"&lt;p&gt;Ao tirar a prova real da divisão pode-se verificar se a divisão foi calculada corretamente.&lt;/p&gt;","feedback":"&lt;p&gt;Ao tirar a prova real da divisão pode-se verificar se a divisão foi calculada corretamente.&lt;/p&gt;","seed":{"parameters":[{"name":"Q1","label":null,"min":10,"max":39,"step":1},{"name":"Q2","label":null,"min":4,"max":9,"step":1}],"calculated":[{"name":"A1","label":"{{Q1}} = {{Q2}} × {{T1}} + {{T2}}","function":""},{"name":"A2","label":"{{Q2}} = {{Q1}} × {{T1}} + {{T2}}","function":"","incorrect":true},{"name":"A3","label":"{{Q1}} = {{Q2}} + {{T1}} + {{T2}}","function":"","incorrect":true},{"name":"A4","label":"{{Q1}} = {{Q2}} × {{T1}} × {{T2}}","function":"","incorrect":true},{"name":"A5","label":"{{Q1}} = {{Q2}} × ({{T1}} + {{T2}})","function":"","incorrect":true},{"name":"T1","label":"","function":"math.floor({{Q1}}/{{Q2}})","temp":true},{"name":"T2","label":"","function":"{{Q1}}-{{Q2}}*{{T1}}","temp":true}],"uniques":true},"algorithm":{"name":"trueFalse","template":"Multiple choice – standard","params":{"countCorrect":1,"countIncorrect":2,"showCheckIcon":true}}}</v>
      </c>
      <c r="D269" s="217" t="str">
        <f t="shared" si="2"/>
        <v>#REF!</v>
      </c>
    </row>
    <row r="270" ht="15.75" customHeight="1">
      <c r="A270" s="215" t="str">
        <f>Seeds!AB184</f>
        <v>M3-NyO-19b-E-1</v>
      </c>
      <c r="B270" s="216" t="str">
        <f t="shared" si="107"/>
        <v>#REF!</v>
      </c>
      <c r="C270" s="216" t="str">
        <f>Seeds!AA184</f>
        <v>{"id":"M3-NyO-19b-E-1","stimulus":"&lt;p&gt;Se em uma divisão o divisor é {{Q2}}, o quociente é {{T1}} e o resto é {{T2}}, qual é o valor do dividendo?&lt;/p&gt;","template":"&lt;p&gt;O dividendo vale {{response}}.&lt;/p&gt;","hint":"&lt;p&gt;Com a prova real da divisão pode-se verificar se a divisão foi calculada corretamente.&lt;/p&gt;","feedback":"&lt;p&gt;Com a prova real da divisão pode-se verificar se a divisão foi calculada corretamente:&lt;/p&gt;&lt;p style=\"text-align: center\"&gt;divisor × quociente + resto = dividendo&lt;/p&gt;&lt;p style=\"text-align: center\"&gt;{{Q2}} × {{T1}} + {{T2}} = {{A1}}&lt;/p&gt;","seed":{"parameters":[{"name":"Q1","label":null,"min":10,"max":39,"step":1},{"name":"Q2","label":null,"min":4,"max":9,"step":1}],"calculated":[{"name":"A1","label":"{{function}}","function":"{{Q1}}"},{"name":"T1","label":"","function":"math.floor({{Q1}}/{{Q2}})","temp":true},{"name":"T2","label":"","function":"{{Q1}}-{{Q2}}*{{T1}}","temp":true}],"uniques":true},"algorithm":{"name":"calculateOperation","params":{"method":"equivLiteral","keyboard":"NUMERICAL"}}}</v>
      </c>
      <c r="D270" s="217" t="str">
        <f t="shared" si="2"/>
        <v>#REF!</v>
      </c>
    </row>
    <row r="271" ht="15.75" customHeight="1">
      <c r="A271" s="215" t="str">
        <f>Seeds!AB185</f>
        <v>M3-NyO-19b-A-1</v>
      </c>
      <c r="B271" s="216" t="str">
        <f t="shared" si="107"/>
        <v>#REF!</v>
      </c>
      <c r="C271" s="216" t="str">
        <f>Seeds!AA185</f>
        <v>{"id":"M3-NyO-19b-A-1","stimulus":"&lt;p&gt;Em uma premiação, havia {{Q2}} mesas e cada uma foi ocupada por {{Q1}} convidados. No entanto, {{Q3}} convidados ficara sem lugar entre as mesas. Aplique a prova real da divisão para descobrir quantos convidados estiveram na cerimônia de premiação.&lt;/p&gt;","template":"&lt;p&gt;Havia {{response}} convidados.&lt;/p&gt;","hint":"&lt;p&gt;Com a prova real da divisão pode-se verificar se a divisão foi calculada corretamente.&lt;/p&gt;","feedback":"&lt;p&gt;Com a prova real da divisão pode-se verificar se a divisão foi calculada corretamente:&lt;/p&gt;&lt;p style=\"text-align: center\"&gt;divisor × quociente + resto = dividendo&lt;/p&gt;&lt;p style=\"text-align: center\"&gt;{{Q1}} convidados em cada mesa × {{Q2}} mesas + {{Q3}} convidados sem mesa = {{A1}} convidados no total&lt;/p&gt;","seed":{"parameters":[{"name":"Q1","label":null,"list":[5,6,7,8]},{"name":"Q2","label":null,"list":[6,7,8,9]},{"name":"Q3","label":null,"list":[2,3,4]}],"calculated":[{"name":"A1","label":"{{function}}","function":"{{Q1}}*{{Q2}}+{{Q3}}"}],"uniques":true},"algorithm":{"name":"calculateOperation","params":{"method":"equivLiteral","keyboard":"NUMERICAL"}}}</v>
      </c>
      <c r="D271" s="217" t="str">
        <f t="shared" si="2"/>
        <v>#REF!</v>
      </c>
    </row>
    <row r="272" ht="15.75" customHeight="1">
      <c r="A272" s="215" t="str">
        <f>Seeds!AB186</f>
        <v>M3-NyO-19b-A-2</v>
      </c>
      <c r="B272" s="216" t="str">
        <f t="shared" si="107"/>
        <v>#REF!</v>
      </c>
      <c r="C272" s="216" t="str">
        <f>Seeds!AA186</f>
        <v>{"id":"M3-NyO-19b-A-2","stimulus":"&lt;p&gt;Em um trem, {{Q1}} os passageiros viajam sentados em cada um dos {{Q2}} vagões, porém há ainda {{Q3}} pessoas em pé ao longo do trem. Aplique a prova real da divisão para calcular o número de passageiros do trem.&lt;/p&gt;","template":"&lt;p&gt;No trem viajam {{response}} passageiros.&lt;/p&gt;","hint":"&lt;p&gt;Com a prova real da divisão pode-se verificar se a divisão foi calculada corretamente.&lt;/p&gt;","feedback":"&lt;p&gt;Com a prova real da divisão pode-se verificar se a divisão foi calculada corretamente:&lt;/p&gt;&lt;p style=\"text-align: center\"&gt;divisor × quociente + resto = dividendo&lt;/p&gt;&lt;p style=\"text-align: center\"&gt;{{Q1}} passageiros sentados × {{Q2}} vagões + {{Q3}} passageiros em pé = {{A1}} passageiros no total&lt;/p&gt;","seed":{"parameters":[{"name":"Q1","label":null,"list":[5,6,7,8,9]},{"name":"Q2","label":null,"list":[7,8,9]},{"name":"Q3","label":null,"list":[2,3,4]}],"calculated":[{"name":"A1","label":"{{function}}","function":"{{Q1}}*{{Q2}}+{{Q3}}"}],"uniques":true},"algorithm":{"name":"calculateOperation","params":{"method":"equivLiteral","keyboard":"NUMERICAL"}}}</v>
      </c>
      <c r="D272" s="217" t="str">
        <f t="shared" si="2"/>
        <v>#REF!</v>
      </c>
    </row>
    <row r="273" ht="15.75" customHeight="1">
      <c r="A273" s="215" t="str">
        <f>Seeds!AB187</f>
        <v>M3-NyO-19b-A-3</v>
      </c>
      <c r="B273" s="216" t="str">
        <f t="shared" si="107"/>
        <v>#REF!</v>
      </c>
      <c r="C273" s="216" t="str">
        <f>Seeds!AA187</f>
        <v>{"id":"M3-NyO-19b-A-3","stimulus":"&lt;p&gt;Para organizar uma atividade, um professor decidiu dividir a turma em {{Q1}} grupos com {{Q2}} alunos cada. Porém, nessa divisão, {{Q3}} alunos ficaram sem grupo. Aplique a prova real da divisão para descobrir quantos alunos tem a turma.&lt;/p&gt;","template":"&lt;p&gt;Na turma há {{response}} alunos.&lt;/p&gt;","hint":"&lt;p&gt;Com a prova real da divisão pode-se verificar se a divisão foi calculada corretamente.&lt;/p&gt;","feedback":"&lt;p&gt;Com a prova real da divisão pode-se verificar se a divisão foi calculada corretamente:&lt;/p&gt;&lt;p style=\"text-align: center\"&gt;divisor × quociente + resto = dividendo&lt;/p&gt;&lt;p style=\"text-align: center\"&gt;{{Q2}} alunos em cada grupo × {{Q1}} grupos + {{Q3}} alunos sem grupo = {{A1}} alunos no total&lt;/p&gt;","seed":{"parameters":[{"name":"Q1","label":null,"list":[4,5,6]},{"name":"Q2","label":null,"list":[4,5,6]},{"name":"Q3","label":null,"list":[2,3]}],"calculated":[{"name":"A1","label":"{{function}}","function":"{{Q1}}*{{Q2}}+{{Q3}}"}],"uniques":true},"algorithm":{"name":"calculateOperation","params":{"method":"equivLiteral","keyboard":"NUMERICAL"}}}</v>
      </c>
      <c r="D273" s="217" t="str">
        <f t="shared" si="2"/>
        <v>#REF!</v>
      </c>
    </row>
    <row r="274" ht="15.75" customHeight="1">
      <c r="A274" s="215" t="str">
        <f>Seeds!AB188</f>
        <v>M3-NyO-19b-A-4</v>
      </c>
      <c r="B274" s="216" t="str">
        <f t="shared" si="107"/>
        <v>#REF!</v>
      </c>
      <c r="C274" s="216" t="str">
        <f>Seeds!AA188</f>
        <v>{"id":"M3-NyO-19b-A-4","stimulus":"&lt;p&gt;Pedro tentou distribuir todas as fotos dele em {{Q1}} álbuns. Em cada álbum ele conseguiu colocar {{Q2}} fotos, mas ao final {{Q3}} fotos ficaram sobrando. Aplique a prova real da divisão para calcular o número total de fotos que Pedro tem.&lt;/p&gt;","template":"&lt;p&gt;Pedro tem {{response}} fotos.&lt;/p&gt;","hint":"&lt;p&gt;Com a prova real da divisão pode-se verificar se a divisão foi calculada corretamente.&lt;/p&gt;","feedback":"&lt;p&gt;Com a prova real da divisão pode-se verificar se a divisão foi calculada corretamente:&lt;/p&gt;&lt;p style=\"text-align: center\"&gt;divisor × quociente + resto = dividendo&lt;/p&gt;&lt;p style=\"text-align: center\"&gt;{{Q2}} fotos em cada álbum × {{Q1}} álbuns + {{Q3}} fotos sobrando = {{A1}} fotos no total&lt;/p&gt;","seed":{"parameters":[{"name":"Q1","label":null,"list":[5,6,7,8,9]},{"name":"Q2","label":null,"list":[5,6,7,8,9]},{"name":"Q3","label":null,"list":[2,3,4]}],"calculated":[{"name":"A1","label":"{{function}}","function":"{{Q1}}*{{Q2}}+{{Q3}}"}],"uniques":true},"algorithm":{"name":"calculateOperation","params":{"method":"equivLiteral","keyboard":"NUMERICAL"}}}</v>
      </c>
      <c r="D274" s="217" t="str">
        <f t="shared" si="2"/>
        <v>#REF!</v>
      </c>
    </row>
    <row r="275" ht="15.75" customHeight="1">
      <c r="A275" s="215" t="str">
        <f>Seeds!AB189</f>
        <v>M3-NyO-19b-A-5</v>
      </c>
      <c r="B275" s="216" t="str">
        <f t="shared" si="107"/>
        <v>#REF!</v>
      </c>
      <c r="C275" s="216" t="str">
        <f>Seeds!AA189</f>
        <v>{"id":"M3-NyO-19b-A-5","stimulus":"&lt;p&gt;Laís distribuiu os brinquedos dela em {{Q1}} baús, de modo que em cada baú ficaram {{Q2}} brinquedos e restaram ainda {{Q3}} para serem guardados em outro lugar. Aplique a prova real da divisão para calcular quantos brinquedos Laís tem.&lt;/p&gt;","template":"&lt;p&gt;Laís tem {{response}} brinquedos.&lt;/p&gt;","hint":"&lt;p&gt;Com a prova real da divisão pode-se verificar se a divisão foi calculada corretamente.&lt;/p&gt;","feedback":"&lt;p&gt;Com a prova real da divisão pode-se verificar se a divisão foi calculada corretamente:&lt;/p&gt;&lt;p style=\"text-align: center\"&gt;divisor × quociente + resto = dividendo&lt;/p&gt;&lt;p style=\"text-align: center\"&gt;{{Q2}} brinquedos em cada baú × {{Q1}} baús + {{Q3}} brinquedos restantes = {{A1}} brinquedos no total&lt;/p&gt;","seed":{"parameters":[{"name":"Q1","label":null,"list":[4,5,6]},{"name":"Q2","label":null,"list":[4,5,6,7,8]},{"name":"Q3","label":null,"list":[2,3]}],"calculated":[{"name":"A1","label":"{{function}}","function":"{{Q1}}*{{Q2}}+{{Q3}}"}],"uniques":true},"algorithm":{"name":"calculateOperation","params":{"method":"equivLiteral","keyboard":"NUMERICAL"}}}</v>
      </c>
      <c r="D275" s="217" t="str">
        <f t="shared" si="2"/>
        <v>#REF!</v>
      </c>
    </row>
    <row r="276" ht="15.75" customHeight="1">
      <c r="A276" s="215" t="str">
        <f>Seeds!AB190</f>
        <v>M3-NyO-20a-I-1</v>
      </c>
      <c r="B276" s="216" t="str">
        <f t="shared" si="107"/>
        <v>#REF!</v>
      </c>
      <c r="C276" s="216" t="str">
        <f>Seeds!AA190</f>
        <v>{"id":"M3-NyO-20a-I-1","stimulus":"&lt;p&gt;Selecione o quociente e o resto desta divisão.&lt;/p&gt;&lt;p style=\"text-align: center\"&gt;{{T1}} : {{Q1}}&lt;/p&gt;","template":"&lt;p style=\"text-align: center\"&gt;Quociente = {{response}}&lt;/p&gt;&lt;p&gt;Resto = {{response}}&lt;/p&gt;","hint":"&lt;p&gt;Divida o dividendo pelo divisor.&lt;/p&gt;","feedback":"&lt;p&gt;Uma divisão é a repartição de um dividendo em tantas partes iguais quantas indicadar o divisor.&lt;/p&gt;","seed":{"parameters":[{"name":"Q1","label":null,"min":4,"max":9,"step":1},{"name":"Q2","label":null,"min":10,"max":99,"step":1},{"name":"Q3","label":null,"min":1,"max":3,"step":1},{"name":"Q4","label":null,"min":1,"max":3,"step":1}],"calculated":[{"name":"T1","function":"{{Q1}}*{{Q2}}+{{Q3}}","temp":true},{"name":"A1","label":"{{Q2}}","group":"1"},{"name":"A2","label":"{{function}}","function":"{{Q1}}*{{T1}}","group":"1","incorrect":true},{"name":"A3","label":"{{function}}","function":"{{Q1}}+{{T1}}","group":"1","incorrect":true},{"name":"A4","label":"{{Q3}}","group":"2"},{"name":"A5","label":"{{Q4}}","group":"2","incorrect":true},{"name":"A6","label":"0","group":"2","incorrect":true}],"uniques":true},"algorithm":{"name":"groupResponses","template":"Cloze with drop down"}}</v>
      </c>
      <c r="D276" s="217" t="str">
        <f t="shared" si="2"/>
        <v>#REF!</v>
      </c>
    </row>
    <row r="277" ht="15.75" customHeight="1">
      <c r="A277" s="215" t="str">
        <f>Seeds!AB191</f>
        <v>M3-NyO-20a-E-1</v>
      </c>
      <c r="B277" s="216" t="str">
        <f t="shared" si="107"/>
        <v>#REF!</v>
      </c>
      <c r="C277" s="216" t="str">
        <f>Seeds!AA191</f>
        <v>{"id":"M3-NyO-20a-E-1","stimulus":"&lt;p&gt;Calcule esta divisão.&lt;/p&gt;","template":"&lt;p style=\"text-align: center\"&gt;{{T1}} : {{Q1}} = {{response}}; resto = {{response}}&lt;/p&gt;","hint":"&lt;p&gt;Divida o dividendo pelo divisor.&lt;/p&gt;","feedback":"&lt;p&gt;Uma divisão é a repartição de um dividendo em tantas partes iguais quantas indicadar o divisor.&lt;/p&gt;","seed":{"parameters":[{"name":"Q1","label":null,"min":4,"max":9,"step":1},{"name":"Q2","label":null,"min":10,"max":99,"step":1},{"name":"Q3","label":null,"min":1,"max":3,"step":1}],"calculated":[{"name":"T1","function":"{{Q1}}*{{Q2}}+{{Q3}}","temp":true},{"name":"A1","label":"{{function}}","function":"{{Q2}}"},{"name":"A2","label":"{{function}}","function":"{{Q3}}"}],"uniques":true},"algorithm":{"name":"calculateOperation","params":{"method":"equivLiteral","keyboard":"NUMERICAL"}}}</v>
      </c>
      <c r="D277" s="217" t="str">
        <f t="shared" si="2"/>
        <v>#REF!</v>
      </c>
    </row>
    <row r="278" ht="15.75" customHeight="1">
      <c r="A278" s="215" t="str">
        <f>Seeds!AB192</f>
        <v>M3-NyO-20a-A-1</v>
      </c>
      <c r="B278" s="216" t="str">
        <f t="shared" si="107"/>
        <v>#REF!</v>
      </c>
      <c r="C278" s="216" t="str">
        <f>Seeds!AA192</f>
        <v>{"id":"M3-NyO-20a-A-1","stimulus":"&lt;p&gt;Em uma fazenda existem {{T1}} coelhos que ficam soltos durante o dia. Se forem mantidos exatamente {{Q1}} coelhos por gaiola durante a noite, quantas gaiolas serão necessárias para todos eles? E quantos coelhos ficarão de fora?&lt;/p&gt;","template":"&lt;p&gt;Serão necessárias {{response}} gaiolas e restarão {{response}} coelhos de fora.&lt;/p&gt;","hint":"&lt;p&gt;Divida o dividendo pelo divisor.&lt;/p&gt;","feedback":"&lt;p&gt;Uma divisão é a repartição de um dividendo em tantas partes iguais quantas indicadar o divisor.&lt;/p&gt;","seed":{"parameters":[{"name":"Q1","label":null,"min":4,"max":6,"step":1},{"name":"Q2","label":null,"min":10,"max":50,"step":1},{"name":"Q3","label":null,"min":2,"max":3,"step":1}],"calculated":[{"name":"T1","function":"{{Q1}}*{{Q2}}+{{Q3}}","temp":true},{"name":"A1","label":"{{function}}","function":"{{Q2}}"},{"name":"A2","label":"{{function}}","function":"{{Q3}}"}],"uniques":true},"algorithm":{"name":"calculateOperation","params":{"method":"equivLiteral","keyboard":"NUMERICAL"}}}</v>
      </c>
      <c r="D278" s="217" t="str">
        <f t="shared" si="2"/>
        <v>#REF!</v>
      </c>
    </row>
    <row r="279" ht="15.75" customHeight="1">
      <c r="A279" s="215" t="str">
        <f>Seeds!AB193</f>
        <v>M3-NyO-20a-A-2</v>
      </c>
      <c r="B279" s="216" t="str">
        <f t="shared" si="107"/>
        <v>#REF!</v>
      </c>
      <c r="C279" s="216" t="str">
        <f>Seeds!AA193</f>
        <v>{"id":"M3-NyO-20a-A-2","stimulus":"&lt;p&gt;Em uma excursão, deseja-se distribuir {{T1}} alunos em {{Q1}} micro-ônibus. Quantos alunos viajarão em cada micro-ônibus? E quantos irão restar?&lt;/p&gt;","template":"&lt;p&gt;Em cada micro-ônibus viajarão {{response}} os alunos, e {{response}} restantes podem ser distribuídos entre os micro-ônibus.&lt;/p&gt;","hint":"&lt;p&gt;Divida o dividendo pelo divisor.&lt;/p&gt;","feedback":"&lt;p&gt;Uma divisão é a repartição de um dividendo em tantas partes iguais quantas indicadar o divisor.&lt;/p&gt;","seed":{"parameters":[{"name":"Q1","label":null,"min":4,"max":9,"step":1},{"name":"Q2","label":null,"min":20,"max":40,"step":1},{"name":"Q3","label":null,"min":2,"max":3,"step":1}],"calculated":[{"name":"T1","function":"{{Q1}}*{{Q2}}+{{Q3}}","temp":true},{"name":"A1","label":"{{function}}","function":"{{Q2}}"},{"name":"A2","label":"{{function}}","function":"{{Q3}}"}],"uniques":true},"algorithm":{"name":"calculateOperation","params":{"method":"equivLiteral","keyboard":"NUMERICAL"}}}</v>
      </c>
      <c r="D279" s="217" t="str">
        <f t="shared" si="2"/>
        <v>#REF!</v>
      </c>
    </row>
    <row r="280" ht="15.75" customHeight="1">
      <c r="A280" s="215" t="str">
        <f>Seeds!AB194</f>
        <v>M3-NyO-20a-A-3</v>
      </c>
      <c r="B280" s="216" t="str">
        <f t="shared" si="107"/>
        <v>#REF!</v>
      </c>
      <c r="C280" s="216" t="str">
        <f>Seeds!AA194</f>
        <v>{"id":"M3-NyO-20a-A-3","stimulus":"&lt;p&gt;Henrique distribuiu entre seus {{Q1}} amigos uma caixa com {{T1}} chocolates. Sabendo que cada amigo recebeu a mesma quantidade de chocolates, quantos cada um recebeu? E quantos chocolates sobraram?&lt;/p&gt;","template":"&lt;p&gt;Cada amigo ganhou {{response}} chocolates e sobraram {{response}}.&lt;/p&gt;","hint":"&lt;p&gt;Divida o dividendo pelo divisor.&lt;/p&gt;","feedback":"&lt;p&gt;Uma divisão é a repartição de um dividendo em tantas partes iguais quantas indicadar o divisor.&lt;/p&gt;","seed":{"parameters":[{"name":"Q1","label":null,"min":5,"max":9,"step":1},{"name":"Q2","label":null,"min":10,"max":20,"step":1},{"name":"Q3","label":null,"min":2,"max":4,"step":1}],"calculated":[{"name":"T1","function":"{{Q1}}*{{Q2}}+{{Q3}}","temp":true},{"name":"A1","label":"{{function}}","function":"{{Q2}}"},{"name":"A2","label":"{{function}}","function":"{{Q3}}"}],"uniques":true},"algorithm":{"name":"calculateOperation","params":{"method":"equivLiteral","keyboard":"NUMERICAL"}}}</v>
      </c>
      <c r="D280" s="217" t="str">
        <f t="shared" si="2"/>
        <v>#REF!</v>
      </c>
    </row>
    <row r="281" ht="15.75" customHeight="1">
      <c r="A281" s="215" t="str">
        <f>Seeds!AB195</f>
        <v>M3-NyO-20a-A-4</v>
      </c>
      <c r="B281" s="216" t="str">
        <f t="shared" si="107"/>
        <v>#REF!</v>
      </c>
      <c r="C281" s="216" t="str">
        <f>Seeds!AA195</f>
        <v>{"id":"M3-NyO-20a-A-4","stimulus":"&lt;p&gt;Uma empresa distribuiu {{T1}} telefones celulares entre as {{Q1}} lojas que ela tem em uma cidade. Quantos celulares cada loja recebeu, sabendo que todas receberam a mesma quantidade? E quantos celulares sobraram?&lt;/p&gt;","template":"&lt;p&gt;Cada loja recebeu {{response}} celulares e sobraram {{response}} dispositivos.&lt;/p&gt;","hint":"&lt;p&gt;Divida o dividendo pelo divisor.&lt;/p&gt;","feedback":"&lt;p&gt;Uma divisão é a repartição de um dividendo em tantas partes iguais quantas indicadar o divisor.&lt;/p&gt;","seed":{"parameters":[{"name":"Q1","label":null,"min":6,"max":9,"step":1},{"name":"Q2","label":null,"min":50,"max":99,"step":1},{"name":"Q3","label":null,"min":2,"max":5,"step":1}],"calculated":[{"name":"T1","function":"{{Q1}}*{{Q2}}+{{Q3}}","temp":true},{"name":"A1","label":"{{function}}","function":"{{Q2}}"},{"name":"A2","label":"{{function}}","function":"{{Q3}}"}],"uniques":true},"algorithm":{"name":"calculateOperation","params":{"method":"equivLiteral","keyboard":"NUMERICAL"}}}</v>
      </c>
      <c r="D281" s="217" t="str">
        <f t="shared" si="2"/>
        <v>#REF!</v>
      </c>
    </row>
    <row r="282" ht="15.75" customHeight="1">
      <c r="A282" s="215" t="str">
        <f>Seeds!AB196</f>
        <v>M3-NyO-20a-A-5</v>
      </c>
      <c r="B282" s="216" t="str">
        <f t="shared" si="107"/>
        <v>#REF!</v>
      </c>
      <c r="C282" s="216" t="str">
        <f>Seeds!AA196</f>
        <v>{"id":"M3-NyO-20a-A-5","stimulus":"&lt;p&gt;Juliana tem uma coleção de {{T1}} cartões postais de diferentes partes do mundo. Ela deseja distribuí-los em {{Q1}} envelopes para mantê-los em ordem. Se a quantidade de cartões por envelope for a mesma, quantos cartões haverá em cada envelope? E quantos cartões ficarão de fora?&lt;/p&gt;","template":"&lt;p&gt;Haverá {{response}} cartões em cada envelope e irá sobrar {{response}} cartões.&lt;/p&gt;","hint":"&lt;p&gt;Divida o dividendo pelo divisor.&lt;/p&gt;","feedback":"&lt;p&gt;Uma divisão é a repartição de um dividendo em tantas partes iguais quantas indicadar o divisor.&lt;/p&gt;","seed":{"parameters":[{"name":"Q1","label":null,"min":5,"max":9,"step":1},{"name":"Q2","label":null,"min":30,"max":60,"step":1},{"name":"Q3","label":null,"min":2,"max":4,"step":1}],"calculated":[{"name":"T1","function":"{{Q1}}*{{Q2}}+{{Q3}}","temp":true},{"name":"A1","label":"{{function}}","function":"{{Q2}}"},{"name":"A2","label":"{{function}}","function":"{{Q3}}"}],"uniques":true},"algorithm":{"name":"calculateOperation","params":{"method":"equivLiteral","keyboard":"NUMERICAL"}}}</v>
      </c>
      <c r="D282" s="217" t="str">
        <f t="shared" si="2"/>
        <v>#REF!</v>
      </c>
    </row>
    <row r="283" ht="15.75" customHeight="1">
      <c r="A283" s="215" t="str">
        <f>Seeds!AB197</f>
        <v>M3-NyO-20b-I-1</v>
      </c>
      <c r="B283" s="216" t="str">
        <f t="shared" si="107"/>
        <v>#REF!</v>
      </c>
      <c r="C283" s="216" t="str">
        <f>Seeds!AA197</f>
        <v>{"id":"M3-NyO-20b-I-1","stimulus":"&lt;p&gt;Na divisão a seguir, qual é o valor de ⬤?&lt;/p&gt;&lt;p style=\"text-align: center\"&gt;{{T1}} : ⬤ = {{Q1}}&lt;/p&gt;","hint":"&lt;p&gt;A relação fundamental da divisão diz que:&lt;/p&gt;&lt;p style=\"text-align: center\"&gt;dividendo = divisor × quociente + resto&lt;/p&gt;","feedback":"&lt;p&gt;A relação fundamental da divisão diz que:&lt;/p&gt;&lt;p style=\"text-align: center\"&gt;dividendo = divisor × quociente + resto&lt;/p&gt;&lt;p&gt;Portanto, ⬤ é um número que satisfaz esta condição: {{Q1}} × ⬤ = {{T1}}&lt;/p&gt;","seed":{"parameters":[{"name":"Q1","label":null,"min":10,"max":30,"step":1},{"name":"Q2","label":null,"min":2,"max":9,"step":1}],"calculated":[{"name":"T1","function":"{{Q1}}*{{Q2}}","temp":true},{"name":"T2","function":"{{T1}}*{{Q1}}","temp":true},{"name":"T3","function":"{{T1}}+{{Q1}}","temp":true},{"name":"T4","function":"{{T1}}-{{Q1}}","temp":true},{"name":"A1","label":"⬤ = {{Q2}}","function":"{{Q2}}"},{"name":"A2","label":"⬤ = {{T2}}","function":"{{T2}}","incorrect":true},{"name":"A3","label":"⬤ = {{T3}}","function":"{{T3}}","incorrect":true},{"name":"A4","label":"⬤ = {{T4}}","function":"{{T4}}","incorrect":true}],"uniques":true},"algorithm":{"name":"trueFalse","template":"Multiple choice – standard","params":{"countCorrect":1,"countIncorrect":2,"showCheckIcon": false,
            "columns": 3
        }
    }
}</v>
      </c>
      <c r="D283" s="217" t="str">
        <f t="shared" si="2"/>
        <v>#REF!</v>
      </c>
    </row>
    <row r="284" ht="15.75" customHeight="1">
      <c r="A284" s="215" t="str">
        <f>Seeds!AB198</f>
        <v>M3-NyO-20b-I-2</v>
      </c>
      <c r="B284" s="216" t="str">
        <f t="shared" si="107"/>
        <v>#REF!</v>
      </c>
      <c r="C284" s="216" t="str">
        <f>Seeds!AA198</f>
        <v>{"id":"M3-NyO-20b-I-2","stimulus":"&lt;p&gt;Na divisão a seguir, qual é o valor de ⬤?&lt;/p&gt;&lt;p style=\"text-align: center\"&gt;⬤ : {{Q2}} = {{Q1}}&lt;/p&gt;","hint":"&lt;p&gt;A relação fundamental da divisão diz que:&lt;/p&gt;&lt;p style=\"text-align: center\"&gt;dividendo = divisor × quociente + resto&lt;/p&gt;","feedback":"&lt;p&gt;A relação fundamental da divisão diz que:&lt;/p&gt;&lt;p style=\"text-align: center\"&gt;dividendo = divisor × quociente + resto&lt;/p&gt;&lt;p&gt;Portanto:&lt;/p&gt;&lt;p style=\"text-align: center\"&gt;⬤ = {{Q1}} × {{Q2}} = {{T1}}&lt;/p&gt;","seed":{"parameters":[{"name":"Q1","label":null,"min":5,"max":9,"step":1},{"name":"Q2","label":null,"min":2,"max":4,"step":1}],"calculated":[{"name":"T1","function":"{{Q1}}*{{Q2}}","temp":true},{"name":"T2","function":"math.floor({{Q1}}/{{Q2}})","temp":true},{"name":"T3","function":"{{Q1}}+{{Q2}}","temp":true},{"name":"T4","function":"math.abs({{Q1}}-{{Q2}})","temp":true},{"name":"A1","label":"⬤ = {{function}}","function":"{{T1}}"},{"name":"A2","label":"⬤ = {{function}}","function":"{{T2}}","incorrect":true},{"name":"A3","label":"⬤ = {{function}}","function":"{{T3}}","incorrect":true},{"name":"A4","label":"⬤ = {{function}}","function":"{{T4}}","incorrect":true}],"uniques":true},"algorithm":{"name":"trueFalse","template":"Multiple choice – standard","params":{"countCorrect":1,"countIncorrect":2,"showCheckIcon": false,
            "columns": 3
        }
    }
}</v>
      </c>
      <c r="D284" s="217" t="str">
        <f t="shared" si="2"/>
        <v>#REF!</v>
      </c>
    </row>
    <row r="285" ht="15.75" customHeight="1">
      <c r="A285" s="215" t="str">
        <f>Seeds!AB199</f>
        <v>M3-NyO-20b-E-1</v>
      </c>
      <c r="B285" s="216" t="str">
        <f t="shared" si="107"/>
        <v>#REF!</v>
      </c>
      <c r="C285" s="216" t="str">
        <f>Seeds!AA199</f>
        <v>{"id":"M3-NyO-20b-E-1","stimulus":"&lt;p&gt;Complete a seguinte divisão.&lt;/p&gt;","template":"&lt;p style=\"text-align: center\"&gt;{{T1}} : {{response}} = {{Q1}}&lt;/p&gt;","hint":"&lt;p&gt;A relação fundamental da divisão diz que:&lt;/p&gt;&lt;p style=\"text-align: center\"&gt;dividendo = divisor × quociente + resto&lt;/p&gt;","feedback":"&lt;p&gt;A relação fundamental da divisão diz que:&lt;/p&gt;&lt;p style=\"text-align: center\"&gt;dividendo = divisor × quociente + resto&lt;/p&gt;&lt;p&gt;Portanto, ⬤ é um número que satisfaz esta condição: {{Q1}} × ⬤ = {{T1}}&lt;/p&gt;","seed":{"parameters":[{"name":"Q1","label":null,"min":10,"max":50,"step":1},{"name":"Q2","label":null,"min":2,"max":9,"step":1}],"calculated":[{"name":"T1","function":"{{Q1}}*{{Q2}}","temp":true},{"name":"A1","label":"{{function}}","function":"{{Q2}}"}],"uniques":true},"algorithm":{"name":"calculateOperation","params":{"method":"equivLiteral","keyboard":"NUMERICAL"}}}</v>
      </c>
      <c r="D285" s="217" t="str">
        <f t="shared" si="2"/>
        <v>#REF!</v>
      </c>
    </row>
    <row r="286" ht="15.75" customHeight="1">
      <c r="A286" s="215" t="str">
        <f>Seeds!AB200</f>
        <v>M3-NyO-20b-E-2</v>
      </c>
      <c r="B286" s="216" t="str">
        <f t="shared" si="107"/>
        <v>#REF!</v>
      </c>
      <c r="C286" s="216" t="str">
        <f>Seeds!AA200</f>
        <v>{"id":"M3-NyO-20b-E-2","stimulus":"&lt;p&gt;Complete a seguinte divisão.&lt;/p&gt;","template":"&lt;p style=\"text-align: center\"&gt;{{response}} : {{Q2}} = {{Q1}}&lt;/p&gt;","hint":"&lt;p&gt;A relação fundamental da divisão diz que:&lt;/p&gt;&lt;p style=\"text-align: center\"&gt;dividendo = divisor × quociente + resto&lt;/p&gt;","feedback":"&lt;p&gt;A relação fundamental da divisão diz que:&lt;/p&gt;&lt;p style=\"text-align: center\"&gt;dividendo = divisor × quociente + resto&lt;/p&gt;&lt;p&gt;Portanto:&lt;/p&gt;&lt;p style=\"text-align: center\"&gt;dividendo = {{Q1}} × {{Q2}} = {{T1}}&lt;/p&gt;","seed":{"parameters":[{"name":"Q1","label":null,"min":2,"max":9,"step":1},{"name":"Q2","label":null,"min":2,"max":9,"step":1}],"calculated":[{"name":"T1","function":"{{Q1}}*{{Q2}}","temp":true},{"name":"A1","label":"{{function}}","function":"{{Q1}}*{{Q2}}"}],"uniques":true},"algorithm":{"name":"calculateOperation","params":{"method":"equivLiteral","keyboard":"NUMERICAL"}}}</v>
      </c>
      <c r="D286" s="217" t="str">
        <f t="shared" si="2"/>
        <v>#REF!</v>
      </c>
    </row>
    <row r="287" ht="15.75" customHeight="1">
      <c r="A287" s="215" t="str">
        <f>Seeds!AB201</f>
        <v>M3-NyO-20b-A-1</v>
      </c>
      <c r="B287" s="216" t="str">
        <f t="shared" si="107"/>
        <v>#REF!</v>
      </c>
      <c r="C287" s="216" t="str">
        <f>Seeds!AA201</f>
        <v>{"id":"M3-NyO-20b-A-1","stimulus":"&lt;p&gt;Osvaldo distribuiu sua coleção de bolinhas de gude entre suas {{Q1}} netas. Se cada uma recebeu {{Q2}} bolinhas de gude, quantas bolinhas havia na coleção?&lt;/p&gt;","template":"&lt;p&gt;A coleção era de {{response}} bolinhas de gude.&lt;/p&gt;","hint":"&lt;p&gt;De acordo com o enunciado, a operação é:&lt;/p&gt;&lt;p style=\"text-align: center\"&gt;... : {{Q1}} netas = {{Q2}} bolinhas de gude&lt;/p&gt;","feedback":"&lt;p&gt;De acordo com o enunciado, a operação é:&lt;/p&gt;&lt;p style=\"text-align: center\"&gt;... : {{Q1}} netas = {{Q2}} bolinhas de gude&lt;/p&gt;&lt;p&gt;A relação fundamental da divisão diz que:&lt;/p&gt;&lt;p style=\"text-align: center\"&gt;dividendo = divisor × quociente + resto&lt;/p&gt;&lt;p&gt;Portanto, para calcular quantas de bolinhas de gude havia na coleção, pode-se fazer:&lt;/p&gt;&lt;p style=\"text-align: center\"&gt;dividendo = {{Q1}} × {{Q2}} = {{T1}}&lt;/p&gt;","seed":{"parameters":[{"name":"Q1","label":null,"min":2,"max":8,"step":1},{"name":"Q2","label":null,"min":5,"max":20,"step":1}],"calculated":[{"name":"T1","function":"{{Q1}}*{{Q2}}","temp":true},{"name":"A1","label":"{{function}}","function":"{{Q1}}*{{Q2}}"}],"uniques":true},"algorithm":{"name":"calculateOperation","params":{"method":"equivLiteral","keyboard":"NUMERICAL"}}}</v>
      </c>
      <c r="D287" s="217" t="str">
        <f t="shared" si="2"/>
        <v>#REF!</v>
      </c>
    </row>
    <row r="288" ht="15.75" customHeight="1">
      <c r="A288" s="215" t="str">
        <f>Seeds!AB202</f>
        <v>M3-NyO-20b-A-2</v>
      </c>
      <c r="B288" s="216" t="str">
        <f t="shared" si="107"/>
        <v>#REF!</v>
      </c>
      <c r="C288" s="216" t="str">
        <f>Seeds!AA202</f>
        <v>{"id":"M3-NyO-20b-A-2","stimulus":"&lt;p&gt;Cada um dos {{Q1}} convidados de uma festa de aniversário recebeu {{Q2}} copos com suco. Quantos copos de suco havia na festa?&lt;/p&gt;","template":"&lt;p&gt;Na festa havia {{response}} copos de suco.&lt;/p&gt;","hint":"&lt;p&gt;De acordo com o enunciado, a operação é:&lt;/p&gt;&lt;p style=\"text-align: center\"&gt;... : {{Q1}} convidados = {{Q2}} copos de suco&lt;/p&gt;","feedback":"&lt;p&gt;De acordo com o enunciado, a operação é:&lt;/p&gt;&lt;p style=\"text-align: center\"&gt;... : {{Q1}} convidados = {{Q2}} copos de suco&lt;/p&gt;&lt;p&gt;A relação fundamental da divisão diz que:&lt;/p&gt;&lt;p style=\"text-align: center\"&gt;dividendo = divisor × quociente + resto&lt;/p&gt;&lt;p&gt;Portanto, a quantidade de copos de suco que havia na festa era de:&lt;/p&gt;&lt;p style=\"text-align: center\"&gt;dividendo = {{Q1}} × {{Q2}} = {{A1}}&lt;/p&gt;","seed":{"parameters":[{"name":"Q1","label":null,"min":10,"max":40,"step":1},{"name":"Q2","label":null,"min":2,"max":5,"step":1}],"calculated":[{"name":"A1","label":"{{function}}","function":"{{Q1}}*{{Q2}}"}],"uniques":true},"algorithm":{"name":"calculateOperation","params":{"method":"equivLiteral","keyboard":"NUMERICAL"}}}</v>
      </c>
      <c r="D288" s="217" t="str">
        <f t="shared" si="2"/>
        <v>#REF!</v>
      </c>
    </row>
    <row r="289" ht="15.75" customHeight="1">
      <c r="A289" s="215" t="str">
        <f>Seeds!AB203</f>
        <v>M3-NyO-20b-A-3</v>
      </c>
      <c r="B289" s="216" t="str">
        <f t="shared" si="107"/>
        <v>#REF!</v>
      </c>
      <c r="C289" s="216" t="str">
        <f>Seeds!AA203</f>
        <v>{"id":"M3-NyO-20b-A-3","stimulus":"&lt;p&gt;Para uma atividade em sala de aula, a professora separou os alunos em {{Q1}} grupos contendo {{Q2}} alunos cada um. Calcule quantos alunos participaram da atividade.&lt;/p&gt;","template":"&lt;p&gt;Na atividade participaram {{response}} alunos.&lt;/p&gt;","hint":"&lt;p&gt;De acordo com o enunciado, a operação é:&lt;/p&gt;&lt;p style=\"text-align: center\"&gt;... : {{Q1}} grupos = {{Q2}} alunos&lt;/p&gt;","feedback":"&lt;p&gt;De acordo com o enunciado, a operação é:&lt;/p&gt;&lt;p style=\"text-align: center\"&gt;... : {{Q1}} grupos = {{Q2}} alunos&lt;/p&gt;&lt;p&gt;A relação fundamental da divisão diz que:&lt;/p&gt;&lt;p style=\"text-align: center\"&gt;dividendo = divisor × quociente + resto&lt;/p&gt;&lt;p&gt;Portanto, o número de alunos que participaram da atividade foi de:&lt;/p&gt;&lt;p style=\"text-align: center\"&gt;dividendo = {{Q1}} × {{Q2}} = {{A1}}&lt;/p&gt;","seed":{"parameters":[{"name":"Q1","label":null,"list":[4,5,6]},{"name":"Q2","label":null,"min":3,"max":8,"step":1}],"calculated":[{"name":"A1","label":"{{function}}","function":"{{Q1}}*{{Q2}}"}],"uniques":true},"algorithm":{"name":"calculateOperation","params":{"method":"equivLiteral","keyboard":"NUMERICAL"}}}</v>
      </c>
      <c r="D289" s="217" t="str">
        <f t="shared" si="2"/>
        <v>#REF!</v>
      </c>
    </row>
    <row r="290" ht="15.75" customHeight="1">
      <c r="A290" s="215" t="str">
        <f>Seeds!AB204</f>
        <v>M3-NyO-20b-A-4</v>
      </c>
      <c r="B290" s="216" t="str">
        <f t="shared" si="107"/>
        <v>#REF!</v>
      </c>
      <c r="C290" s="216" t="str">
        <f>Seeds!AA204</f>
        <v>{"id":"M3-NyO-20b-A-4","stimulus":"&lt;p&gt;Susana distribuiu algumas balas igualmente entre {{Q1}} crianças, de modo que cada uma recebeu {{Q2}} balas. Quantas balas Susana distribuiu?&lt;/p&gt;","template":"&lt;p&gt;Susana distribuiu {{response}} balas.&lt;/p&gt;","hint":"&lt;p&gt;De acordo com o enunciado, a operação é:&lt;/p&gt;&lt;p style=\"text-align: center\"&gt;... : {{Q1}} crianças = {{Q2}} balas&lt;/p&gt;","feedback":"&lt;p&gt;De acordo com o enunciado, a operação é:&lt;/p&gt;&lt;p style=\"text-align: center\"&gt;... : {{Q1}} crianças = {{Q2}} balas&lt;/p&gt;&lt;p&gt;A relação fundamental da divisão diz que:&lt;/p&gt;&lt;p style=\"text-align: center\"&gt;dividendo = divisor × quociente + resto&lt;/p&gt;&lt;p&gt;Portanto, o número de balas que Susana distribuiu foi de:&lt;/p&gt;&lt;p style=\"text-align: center\"&gt;dividendo = {{Q1}} × {{Q2}} = {{A1}}&lt;/p&gt;","seed":{"parameters":[{"name":"Q1","label":null,"min":2,"max":9,"step":1},{"name":"Q2","label":null,"min":5,"max":10,"step":1}],"calculated":[{"name":"A1","label":"{{function}}","function":"{{Q1}}*{{Q2}}"}],"uniques":true},"algorithm":{"name":"calculateOperation","params":{"method":"equivLiteral","keyboard":"NUMERICAL"}}}</v>
      </c>
      <c r="D290" s="217" t="str">
        <f t="shared" si="2"/>
        <v>#REF!</v>
      </c>
    </row>
    <row r="291" ht="15.75" customHeight="1">
      <c r="A291" s="215" t="str">
        <f>Seeds!AB205</f>
        <v>M3-NyO-20b-A-5</v>
      </c>
      <c r="B291" s="216" t="str">
        <f t="shared" si="107"/>
        <v>#REF!</v>
      </c>
      <c r="C291" s="216" t="str">
        <f>Seeds!AA205</f>
        <v>{"id":"M3-NyO-20b-A-5","stimulus":"&lt;p&gt;Uma ONG distribuiu cestas básicas de alimento entre {{Q1}} famílias. Se cada família recebeu {{Q2}} cestas, quantas ao todo foram distribuídas pela ONG?&lt;/p&gt;","template":"&lt;p&gt;A ONG distribuiu {{response}} cestas básicas.&lt;/p&gt;","hint":"&lt;p&gt;De acordo com o enunciado, a operação é:&lt;/p&gt;&lt;p style=\"text-align: center\"&gt;... : {{Q1}} famílias = {{Q2}} cestas básicas&lt;/p&gt;","feedback":"&lt;p&gt;De acordo com o enunciado, a operação é:&lt;/p&gt;&lt;p style=\"text-align: center\"&gt;... : {{Q1}} famílias = {{Q2}} cestas básicas&lt;/p&gt;&lt;p&gt;A relação fundamental da divisão diz que:&lt;/p&gt;&lt;p style=\"text-align: center\"&gt;dividendo = divisor × quociente + resto&lt;/p&gt;&lt;p&gt;Portanto, o número de cestas básicas que a ONG distribuiu foi de:&lt;/p&gt;&lt;p style=\"text-align: center\"&gt;dividendo = {{Q1}} × {{Q2}} = {{A1}}&lt;/p&gt;","seed":{"parameters":[{"name":"Q1","label":null,"min":3,"max":20,"step":1},{"name":"Q2","label":null,"min":2,"max":10,"step":1}],"calculated":[{"name":"A1","label":"{{function}}","function":"{{Q1}}*{{Q2}}"}],"uniques":true},"algorithm":{"name":"calculateOperation","params":{"method":"equivLiteral","keyboard":"NUMERICAL"}}}</v>
      </c>
      <c r="D291" s="217" t="str">
        <f t="shared" si="2"/>
        <v>#REF!</v>
      </c>
    </row>
    <row r="292" ht="15.75" customHeight="1">
      <c r="A292" s="215" t="str">
        <f>Seeds!AB206</f>
        <v>M3-NyO-20c-I-1</v>
      </c>
      <c r="B292" s="216" t="str">
        <f t="shared" si="107"/>
        <v>#REF!</v>
      </c>
      <c r="C292" s="216" t="str">
        <f>Seeds!AA206</f>
        <v>{"id":"M3-NyO-20c-I-1","seed":{"parameters":[{"name":"Q1","label":null,"min":2,"max":9,"step":1},{"name":"Q2","label":null,"min":2,"max":9,"step":1},{"name":"Q3","label":null,"min":2,"max":9,"step":1}],"uniques":true},"scaffolding":[{"id":"step-0","stimulus":"&lt;p&gt;Para trabalhar o cálculo mental, resolva a seguinte divisão decompondo o dividendo.&lt;/p&gt;&lt;p style=\"text-align: center\"&gt;{{T1}} : {{Q3}} = ...&lt;/p&gt;","template":"&lt;p style=\"text-align: center\"&gt;{{T2}} : {{Q3}} = {{response}}&lt;/p&gt;&lt;p style=\"text-align: center\"&gt;{{T3}} : {{Q3}} = {{response}}&lt;/p&gt;&lt;p&gt;Portanto:&lt;/p&gt;&lt;p style=\"text-align: center\"&gt;{{T1}} : {{Q3}} = {{response}}&lt;/p&gt;","seed":{"calculated":[{"name":"T1","label":"{{function}}","function":"{{Q1}}*{{Q3}}*10+{{Q2}}*{{Q3}}","temp":true},{"name":"T2","label":"{{function}}","function":"{{Q1}}*{{Q3}}*10","temp":true},{"name":"T3","label":"{{function}}","function":"{{Q2}}*{{Q3}}","temp":true},{"name":"0-A1","label":"{{function}}","function":"{{Q1}}*10"},{"name":"0-A2","label":"{{function}}","function":"{{Q2}}"},{"name":"0-A3","label":"{{function}}","function":"{{Q1}}*10+{{Q2}}"}]},"algorithm":{"name":"calculateOperation","template":"Cloze with drag &amp; drop","params":{"keyboard":"NUMERICAL"}}},{"id":"step-1","stimulus":"&lt;p&gt;Para resolver esta divisão, comece por dividir o dividendo para dividir um múltiplo de 10.&lt;/p&gt;","template":"&lt;p style=\"text-align: center\"&gt;{{T2}} : {{Q3}} = {{response}}&lt;/p&gt;","seed":{"calculated":[{"name":"T2","label":"{{function}}","function":"{{Q1}}*{{Q3}}*10","temp":true},{"name":"1-A1","label":"{{function}}","function":"{{Q1}}*10"}]},"algorithm":{"name":"calculateOperation","params":{"method":"equivLiteral","keyboard":"NUMERICAL"}}},{"id":"step-2","stimulus":"&lt;p&gt;Em seguida, divida o restante do dividendo.&lt;/p&gt;","template":"&lt;p style=\"text-align: center\"&gt;{{T3}} : {{Q3}} = {{response}}&lt;/p&gt;","seed":{"calculated":[{"name":"T3","label":"{{function}}","function":"{{Q2}}*{{Q3}}","temp":true},{"name":"2-A1","label":"{{function}}","function":"{{Q2}}"}]},"algorithm":{"name":"calculateOperation","params":{"method":"equivLiteral","keyboard":"NUMERICAL"}}},{"id":"step-3","stimulus":"&lt;p&gt;Agora use os resultados obtidos para calcular mentalmente a divisão.&lt;/p&gt;","template":"&lt;p style=\"text-align: center\"&gt;{{T2}} : {{Q3}} = {{T-A1}}&lt;/p&gt;&lt;p style=\"text-align: center\"&gt;{{T3}} : {{Q3}} = {{T-A2}}&lt;/p&gt;&lt;p&gt;Portanto:&lt;/p&gt;&lt;p style=\"text-align: center\"&gt;{{T1}} : {{Q3}} = {{T-A1}} + {{T-A2}} = {{response}}&lt;/p&gt;","seed":{"calculated":[{"name":"T1","label":"{{function}}","function":"{{Q1}}*{{Q3}}*10+{{Q2}}*{{Q3}}","temp":true},{"name":"T2","label":"{{function}}","function":"{{Q1}}*{{Q3}}*10","temp":true},{"name":"T3","label":"{{function}}","function":"{{Q2}}*{{Q3}}","temp":true},{"name":"T-A1","label":"{{function}}","function":"{{Q1}}*10","temp":true},{"name":"T-A2","label":"{{function}}","function":"{{Q2}}","temp":true},{"name":"0-A3","label":"{{function}}","function":"{{Q1}}*10+{{Q2}}"}]},"algorithm":{"name":"calculateOperation","params":{"method":"equivLiteral","keyboard":"NUMERICAL"}}}]}</v>
      </c>
      <c r="D292" s="217" t="str">
        <f t="shared" si="2"/>
        <v>#REF!</v>
      </c>
    </row>
    <row r="293" ht="15.75" customHeight="1">
      <c r="A293" s="215" t="str">
        <f>Seeds!AB207</f>
        <v>M3-NyO-20c-E-1</v>
      </c>
      <c r="B293" s="216" t="str">
        <f t="shared" si="107"/>
        <v>#REF!</v>
      </c>
      <c r="C293" s="216" t="str">
        <f>Seeds!AA207</f>
        <v>{"id":"M3-NyO-20c-E-1","seed":{"parameters":[{"name":"Q1","label":null,"min":2,"max":9,"step":1},{"name":"Q2","label":null,"min":2,"max":9,"step":1},{"name":"Q3","label":null,"min":2,"max":9,"step":1}],"uniques":true},"scaffolding":[{"id":"step-0","stimulus":"&lt;p&gt;Para trabalhar o cálculo mental, resolva a seguinte divisão decompondo o dividendo.&lt;/p&gt;&lt;p style=\"text-align: center\"&gt;{{T1}} : {{Q3}} = ...&lt;/p&gt;","template":"&lt;p style=\"text-align: center\"&gt;{{T2}} : {{Q3}} = {{response}}&lt;/p&gt;&lt;p style=\"text-align: center\"&gt;{{T3}} : {{Q3}} = {{response}}&lt;/p&gt;&lt;p&gt;Portanto:&lt;/p&gt;&lt;p style=\"text-align: center\"&gt;{{T1}} : {{Q3}} = {{response}}&lt;/p&gt;","seed":{"calculated":[{"name":"T1","label":"{{function}}","function":"{{Q1}}*{{Q3}}*10+{{Q2}}*{{Q3}}","temp":true},{"name":"T2","label":"{{function}}","function":"{{Q1}}*{{Q3}}*10","temp":true},{"name":"T3","label":"{{function}}","function":"{{Q2}}*{{Q3}}","temp":true},{"name":"0-A1","label":"{{function}}","function":"{{Q1}}*10"},{"name":"0-A2","label":"{{function}}","function":"{{Q2}}"},{"name":"0-A3","label":"{{function}}","function":"{{Q1}}*10+{{Q2}}"}]},"algorithm":{"name":"calculateOperation","params":{"method":"equivLiteral","keyboard":"NUMERICAL"}}},{"id":"step-1","stimulus":"&lt;p&gt;Para resolver esta divisão, comece por dividir o dividendo para dividir um múltiplo de 10.&lt;/p&gt;","template":"&lt;p style=\"text-align: center\"&gt;{{T2}} : {{Q3}} = {{response}}&lt;/p&gt;","seed":{"calculated":[{"name":"T2","label":"{{function}}","function":"{{Q1}}*{{Q3}}*10","temp":true},{"name":"1-A1","label":"{{function}}","function":"{{Q1}}*10"}]},"algorithm":{"name":"calculateOperation","params":{"method":"equivLiteral","keyboard":"NUMERICAL"}}},{"id":"step-2","stimulus":"&lt;p&gt;Em seguida, divida o restante do dividendo.&lt;/p&gt;","template":"&lt;p style=\"text-align: center\"&gt;{{T3}} : {{Q3}} = {{response}}&lt;/p&gt;","seed":{"calculated":[{"name":"T3","label":"{{function}}","function":"{{Q2}}*{{Q3}}","temp":true},{"name":"2-A1","label":"{{function}}","function":"{{Q2}}"}]},"algorithm":{"name":"calculateOperation","params":{"method":"equivLiteral","keyboard":"NUMERICAL"}}},{"id":"step-3","stimulus":"&lt;p&gt;Agora use os resultados obtidos para calcular mentalmente a divisão.&lt;/p&gt;","template":"&lt;p style=\"text-align: center\"&gt;{{T2}} : {{Q3}} = {{T-A1}}&lt;/p&gt;&lt;p style=\"text-align: center\"&gt;{{T3}} : {{Q3}} = {{T-A2}}&lt;/p&gt;&lt;p&gt;Portanto:&lt;/p&gt;&lt;p style=\"text-align: center\"&gt;{{T1}} : {{Q3}} = {{T-A1}} + {{T-A2}} = {{response}}&lt;/p&gt;","seed":{"calculated":[{"name":"T1","label":"{{function}}","function":"{{Q1}}*{{Q3}}*10+{{Q2}}*{{Q3}}","temp":true},{"name":"T2","label":"{{function}}","function":"{{Q1}}*{{Q3}}*10","temp":true},{"name":"T3","label":"{{function}}","function":"{{Q2}}*{{Q3}}","temp":true},{"name":"T-A1","label":"{{function}}","function":"{{Q1}}*10","temp":true},{"name":"T-A2","label":"{{function}}","function":"{{Q2}}","temp":true},{"name":"0-A3","label":"{{function}}","function":"{{Q1}}*10+{{Q2}}"}]},"algorithm":{"name":"calculateOperation","params":{"method":"equivLiteral","keyboard":"NUMERICAL"}}}]}</v>
      </c>
      <c r="D293" s="217" t="str">
        <f t="shared" si="2"/>
        <v>#REF!</v>
      </c>
    </row>
    <row r="294" ht="15.75" customHeight="1">
      <c r="A294" s="215" t="str">
        <f>Seeds!AB208</f>
        <v>M3-NyO-20c-A-1</v>
      </c>
      <c r="B294" s="216" t="str">
        <f t="shared" si="107"/>
        <v>#REF!</v>
      </c>
      <c r="C294" s="216" t="str">
        <f>Seeds!AA208</f>
        <v>{"id":"M3-NyO-20c-A-1","seed":{"parameters":[{"name":"Q1","label":null,"min":2,"max":9,"step":1},{"name":"Q2","label":null,"min":2,"max":9,"step":1},{"name":"Q3","label":null,"min":2,"max":9,"step":1}],"uniques":true},"scaffolding":[{"id":"step-0","stimulus":"&lt;p&gt;Ao realizar uma compra, Fran pode fazer o pagamento de R$ {{T1}} parcelado em {{Q3}} meses. Quantos reais ela deverá pagar por mês? Para praticar o cálculo mental, resolva a divisão decompondo o primeiro termo.&lt;/p&gt;","template":"&lt;p style=\"text-align: center\"&gt;{{T2}} : {{Q3}} = {{response}}&lt;/p&gt;&lt;p style=\"text-align: center\"&gt;{{T3}} : {{Q3}} = {{response}}&lt;/p&gt;&lt;p&gt;Portanto:&lt;/p&gt;&lt;p style=\"text-align: center\"&gt;{{T1}} : {{Q3}} = {{response}}&lt;/p&gt;","seed":{"calculated":[{"name":"T1","label":"{{function}}","function":"{{Q1}}*{{Q3}}*10+{{Q2}}*{{Q3}}","temp":true},{"name":"T2","label":"{{function}}","function":"{{Q1}}*{{Q3}}*10","temp":true},{"name":"T3","label":"{{function}}","function":"{{Q2}}*{{Q3}}","temp":true},{"name":"0-A1","label":"{{function}}","function":"{{Q1}}*10"},{"name":"0-A2","label":"{{function}}","function":"{{Q2}}"},{"name":"0-A3","label":"{{function}}","function":"{{Q1}}*10+{{Q2}}"}]},"algorithm":{"name":"calculateOperation","params":{"method":"equivLiteral","keyboard":"NUMERICAL"}}},{"id":"step-1","stimulus":"&lt;p&gt;Para resolver esta divisão, comece por dividir o dividendo para dividir um múltiplo de 10.&lt;/p&gt;","template":"&lt;p style=\"text-align: center\"&gt;{{T2}} : {{Q3}} = {{response}}&lt;/p&gt;","seed":{"calculated":[{"name":"T2","label":"{{function}}","function":"{{Q1}}*{{Q3}}*10","temp":true},{"name":"1-A1","label":"{{function}}","function":"{{Q1}}*10"}]},"algorithm":{"name":"calculateOperation","params":{"method":"equivLiteral","keyboard":"NUMERICAL"}}},{"id":"step-2","stimulus":"&lt;p&gt;Em seguida, divida o restante do dividendo.&lt;/p&gt;","template":"&lt;p style=\"text-align: center\"&gt;{{T3}} : {{Q3}} = {{response}}&lt;/p&gt;","seed":{"calculated":[{"name":"T3","label":"{{function}}","function":"{{Q2}}*{{Q3}}","temp":true},{"name":"2-A1","label":"{{function}}","function":"{{Q2}}"}]},"algorithm":{"name":"calculateOperation","params":{"method":"equivLiteral","keyboard":"NUMERICAL"}}},{"id":"step-3","stimulus":"&lt;p&gt;Agora use os resultados obtidos para calcular mentalmente a divisão.&lt;/p&gt;","template":"&lt;p style=\"text-align: center\"&gt;{{T2}} : {{Q3}} = {{T-A1}}&lt;/p&gt;&lt;p style=\"text-align: center\"&gt;{{T3}} : {{Q3}} = {{T-A2}}&lt;/p&gt;&lt;p&gt;Portanto:&lt;/p&gt;&lt;p style=\"text-align: center\"&gt;{{T1}} : {{Q3}} = {{T-A1}} + {{T-A2}} = {{response}}&lt;/p&gt;","seed":{"calculated":[{"name":"T1","label":"{{function}}","function":"{{Q1}}*{{Q3}}*10+{{Q2}}*{{Q3}}","temp":true},{"name":"T2","label":"{{function}}","function":"{{Q1}}*{{Q3}}*10","temp":true},{"name":"T3","label":"{{function}}","function":"{{Q2}}*{{Q3}}","temp":true},{"name":"T-A1","label":"{{function}}","function":"{{Q1}}*10","temp":true},{"name":"T-A2","label":"{{function}}","function":"{{Q2}}","temp":true},{"name":"0-A3","label":"{{function}}","function":"{{Q1}}*10+{{Q2}}"}]},"algorithm":{"name":"calculateOperation","params":{"method":"equivLiteral","keyboard":"NUMERICAL"}}}]}</v>
      </c>
      <c r="D294" s="217" t="str">
        <f t="shared" si="2"/>
        <v>#REF!</v>
      </c>
    </row>
    <row r="295" ht="15.75" customHeight="1">
      <c r="A295" s="215" t="str">
        <f>Seeds!AB209</f>
        <v>M3-NyO-20c-A-2</v>
      </c>
      <c r="B295" s="216" t="str">
        <f t="shared" si="107"/>
        <v>#REF!</v>
      </c>
      <c r="C295" s="216" t="str">
        <f>Seeds!AA209</f>
        <v>{"id":"M3-NyO-20c-A-2","seed":{"parameters":[{"name":"Q1","label":null,"min":2,"max":9,"step":1},{"name":"Q2","label":null,"min":2,"max":9,"step":1},{"name":"Q3","label":null,"min":2,"max":9,"step":1}],"uniques":true},"scaffolding":[{"id":"step-0","stimulus":"&lt;p&gt;Armando e seus amigos decidiram fazer uma viagem de {{T1}} km em {{Q3}} dias. Quantos quilômetros eles percorrerão por dia? Para praticar o cálculo mental, resolva a divisão decompondo o primeiro termo.&lt;/p&gt;","template":"&lt;p style=\"text-align: center\"&gt;{{T2}} : {{Q3}} = {{response}}&lt;/p&gt;&lt;p style=\"text-align: center\"&gt;{{T3}} : {{Q3}} = {{response}}&lt;/p&gt;&lt;p&gt;Portanto:&lt;/p&gt;&lt;p style=\"text-align: center\"&gt;{{T1}} : {{Q3}} = {{response}}&lt;/p&gt;","seed":{"calculated":[{"name":"T1","label":"{{function}}","function":"{{Q1}}*{{Q3}}*10+{{Q2}}*{{Q3}}","temp":true},{"name":"T2","label":"{{function}}","function":"{{Q1}}*{{Q3}}*10","temp":true},{"name":"T3","label":"{{function}}","function":"{{Q2}}*{{Q3}}","temp":true},{"name":"0-A1","label":"{{function}}","function":"{{Q1}}*10"},{"name":"0-A2","label":"{{function}}","function":"{{Q2}}"},{"name":"0-A3","label":"{{function}}","function":"{{Q1}}*10+{{Q2}}"}]},"algorithm":{"name":"calculateOperation","params":{"method":"equivLiteral","keyboard":"NUMERICAL"}}},{"id":"step-1","stimulus":"&lt;p&gt;Para resolver esta divisão, comece por dividir o dividendo para dividir um múltiplo de 10.&lt;/p&gt;","template":"&lt;p style=\"text-align: center\"&gt;{{T2}} : {{Q3}} = {{response}}&lt;/p&gt;","seed":{"calculated":[{"name":"T2","label":"{{function}}","function":"{{Q1}}*{{Q3}}*10","temp":true},{"name":"1-A1","label":"{{function}}","function":"{{Q1}}*10"}]},"algorithm":{"name":"calculateOperation","params":{"method":"equivLiteral","keyboard":"NUMERICAL"}}},{"id":"step-2","stimulus":"&lt;p&gt;Em seguida, divida o restante do dividendo.&lt;/p&gt;","template":"&lt;p style=\"text-align: center\"&gt;{{T3}} : {{Q3}} = {{response}}&lt;/p&gt;","seed":{"calculated":[{"name":"T3","label":"{{function}}","function":"{{Q2}}*{{Q3}}","temp":true},{"name":"2-A1","label":"{{function}}","function":"{{Q2}}"}]},"algorithm":{"name":"calculateOperation","params":{"method":"equivLiteral","keyboard":"NUMERICAL"}}},{"id":"step-3","stimulus":"&lt;p&gt;Agora use os resultados obtidos para calcular mentalmente a divisão.&lt;/p&gt;","template":"&lt;p style=\"text-align: center\"&gt;{{T2}} : {{Q3}} = {{T-A1}}&lt;/p&gt;&lt;p style=\"text-align: center\"&gt;{{T3}} : {{Q3}} = {{T-A2}}&lt;/p&gt;&lt;p&gt;Portanto:&lt;/p&gt;&lt;p style=\"text-align: center\"&gt;{{T1}} : {{Q3}} = {{T-A1}} + {{T-A2}} = {{response}}&lt;/p&gt;","seed":{"calculated":[{"name":"T1","label":"{{function}}","function":"{{Q1}}*{{Q3}}*10+{{Q2}}*{{Q3}}","temp":true},{"name":"T2","label":"{{function}}","function":"{{Q1}}*{{Q3}}*10","temp":true},{"name":"T3","label":"{{function}}","function":"{{Q2}}*{{Q3}}","temp":true},{"name":"T-A1","label":"{{function}}","function":"{{Q1}}*10","temp":true},{"name":"T-A2","label":"{{function}}","function":"{{Q2}}","temp":true},{"name":"0-A3","label":"{{function}}","function":"{{Q1}}*10+{{Q2}}"}]},"algorithm":{"name":"calculateOperation","params":{"method":"equivLiteral","keyboard":"NUMERICAL"}}}]}</v>
      </c>
      <c r="D295" s="217" t="str">
        <f t="shared" si="2"/>
        <v>#REF!</v>
      </c>
    </row>
    <row r="296" ht="15.75" customHeight="1">
      <c r="A296" s="215" t="str">
        <f>Seeds!AB210</f>
        <v>M3-NyO-20c-A-3</v>
      </c>
      <c r="B296" s="216" t="str">
        <f t="shared" si="107"/>
        <v>#REF!</v>
      </c>
      <c r="C296" s="216" t="str">
        <f>Seeds!AA210</f>
        <v>{"id":"M3-NyO-20c-A-3","seed":{"parameters":[{"name":"Q1","label":null,"min":2,"max":9,"step":1},{"name":"Q2","label":null,"min":2,"max":9,"step":1},{"name":"Q3","label":null,"min":3,"max":9,"step":1}],"uniques":true},"scaffolding":[{"id":"step-0","stimulus":"&lt;p&gt;O proprietário de um restaurante decidiu distribuir R$ {{T1}} entre seus {{Q3}} funcionários. Qual valor cada funcionário receberá? Para praticar o cálculo mental, resolva a divisão decompondo o primeiro termo.&lt;/p&gt;","template":"&lt;p style=\"text-align: center\"&gt;{{T2}} : {{Q3}} = {{response}}&lt;/p&gt;&lt;p style=\"text-align: center\"&gt;{{T3}} : {{Q3}} = {{response}}&lt;/p&gt;&lt;p&gt;Portanto:&lt;/p&gt;&lt;p style=\"text-align: center\"&gt;{{T1}} : {{Q3}} = {{response}}&lt;/p&gt;","seed":{"calculated":[{"name":"T1","label":"{{function}}","function":"{{Q1}}*{{Q3}}*10+{{Q2}}*{{Q3}}","temp":true},{"name":"T2","label":"{{function}}","function":"{{Q1}}*{{Q3}}*10","temp":true},{"name":"T3","label":"{{function}}","function":"{{Q2}}*{{Q3}}","temp":true},{"name":"0-A1","label":"{{function}}","function":"{{Q1}}*10"},{"name":"0-A2","label":"{{function}}","function":"{{Q2}}"},{"name":"0-A3","label":"{{function}}","function":"{{Q1}}*10+{{Q2}}"}]},"algorithm":{"name":"calculateOperation","params":{"method":"equivLiteral","keyboard":"NUMERICAL"}}},{"id":"step-1","stimulus":"&lt;p&gt;Para resolver esta divisão, comece por dividir o dividendo para dividir um múltiplo de 10.&lt;/p&gt;","template":"&lt;p style=\"text-align: center\"&gt;{{T2}} : {{Q3}} = {{response}}&lt;/p&gt;","seed":{"calculated":[{"name":"T2","label":"{{function}}","function":"{{Q1}}*{{Q3}}*10","temp":true},{"name":"1-A1","label":"{{function}}","function":"{{Q1}}*10"}]},"algorithm":{"name":"calculateOperation","params":{"method":"equivLiteral","keyboard":"NUMERICAL"}}},{"id":"step-2","stimulus":"&lt;p&gt;Em seguida, divida o restante do dividendo.&lt;/p&gt;","template":"&lt;p style=\"text-align: center\"&gt;{{T3}} : {{Q3}} = {{response}}&lt;/p&gt;","seed":{"calculated":[{"name":"T3","label":"{{function}}","function":"{{Q2}}*{{Q3}}","temp":true},{"name":"2-A1","label":"{{function}}","function":"{{Q2}}"}]},"algorithm":{"name":"calculateOperation","params":{"method":"equivLiteral","keyboard":"NUMERICAL"}}},{"id":"step-3","stimulus":"&lt;p&gt;Agora use os resultados obtidos para calcular mentalmente a divisão.&lt;/p&gt;","template":"&lt;p style=\"text-align: center\"&gt;{{T2}} : {{Q3}} = {{T-A1}}&lt;/p&gt;&lt;p style=\"text-align: center\"&gt;{{T3}} : {{Q3}} = {{T-A2}}&lt;/p&gt;&lt;p&gt;Portanto:&lt;/p&gt;&lt;p style=\"text-align: center\"&gt;{{T1}} : {{Q3}} = {{T-A1}} + {{T-A2}} = {{response}}&lt;/p&gt;","seed":{"calculated":[{"name":"T1","label":"{{function}}","function":"{{Q1}}*{{Q3}}*10+{{Q2}}*{{Q3}}","temp":true},{"name":"T2","label":"{{function}}","function":"{{Q1}}*{{Q3}}*10","temp":true},{"name":"T3","label":"{{function}}","function":"{{Q2}}*{{Q3}}","temp":true},{"name":"T-A1","label":"{{function}}","function":"{{Q1}}*10","temp":true},{"name":"T-A2","label":"{{function}}","function":"{{Q2}}","temp":true},{"name":"0-A3","label":"{{function}}","function":"{{Q1}}*10+{{Q2}}"}]},"algorithm":{"name":"calculateOperation","params":{"method":"equivLiteral","keyboard":"NUMERICAL"}}}]}</v>
      </c>
      <c r="D296" s="217" t="str">
        <f t="shared" si="2"/>
        <v>#REF!</v>
      </c>
    </row>
    <row r="297" ht="15.75" customHeight="1">
      <c r="A297" s="215" t="str">
        <f t="shared" ref="A297:C297" si="108">#REF!</f>
        <v>#REF!</v>
      </c>
      <c r="B297" s="216" t="str">
        <f t="shared" si="108"/>
        <v>#REF!</v>
      </c>
      <c r="C297" s="216" t="str">
        <f t="shared" si="108"/>
        <v>#REF!</v>
      </c>
      <c r="D297" s="217" t="str">
        <f t="shared" si="2"/>
        <v>#REF!</v>
      </c>
    </row>
    <row r="298" ht="15.75" customHeight="1">
      <c r="A298" s="215" t="str">
        <f t="shared" ref="A298:C298" si="109">#REF!</f>
        <v>#REF!</v>
      </c>
      <c r="B298" s="216" t="str">
        <f t="shared" si="109"/>
        <v>#REF!</v>
      </c>
      <c r="C298" s="216" t="str">
        <f t="shared" si="109"/>
        <v>#REF!</v>
      </c>
      <c r="D298" s="217" t="str">
        <f t="shared" si="2"/>
        <v>#REF!</v>
      </c>
    </row>
    <row r="299" ht="15.75" customHeight="1">
      <c r="A299" s="215" t="str">
        <f t="shared" ref="A299:C299" si="110">#REF!</f>
        <v>#REF!</v>
      </c>
      <c r="B299" s="216" t="str">
        <f t="shared" si="110"/>
        <v>#REF!</v>
      </c>
      <c r="C299" s="216" t="str">
        <f t="shared" si="110"/>
        <v>#REF!</v>
      </c>
      <c r="D299" s="217" t="str">
        <f t="shared" si="2"/>
        <v>#REF!</v>
      </c>
    </row>
    <row r="300" ht="15.75" customHeight="1">
      <c r="A300" s="215" t="str">
        <f t="shared" ref="A300:C300" si="111">#REF!</f>
        <v>#REF!</v>
      </c>
      <c r="B300" s="216" t="str">
        <f t="shared" si="111"/>
        <v>#REF!</v>
      </c>
      <c r="C300" s="216" t="str">
        <f t="shared" si="111"/>
        <v>#REF!</v>
      </c>
      <c r="D300" s="217" t="str">
        <f t="shared" si="2"/>
        <v>#REF!</v>
      </c>
    </row>
    <row r="301" ht="15.75" customHeight="1">
      <c r="A301" s="215" t="str">
        <f t="shared" ref="A301:C301" si="112">#REF!</f>
        <v>#REF!</v>
      </c>
      <c r="B301" s="216" t="str">
        <f t="shared" si="112"/>
        <v>#REF!</v>
      </c>
      <c r="C301" s="216" t="str">
        <f t="shared" si="112"/>
        <v>#REF!</v>
      </c>
      <c r="D301" s="217" t="str">
        <f t="shared" si="2"/>
        <v>#REF!</v>
      </c>
    </row>
    <row r="302" ht="15.75" customHeight="1">
      <c r="A302" s="215" t="str">
        <f t="shared" ref="A302:C302" si="113">#REF!</f>
        <v>#REF!</v>
      </c>
      <c r="B302" s="216" t="str">
        <f t="shared" si="113"/>
        <v>#REF!</v>
      </c>
      <c r="C302" s="216" t="str">
        <f t="shared" si="113"/>
        <v>#REF!</v>
      </c>
      <c r="D302" s="217" t="str">
        <f t="shared" si="2"/>
        <v>#REF!</v>
      </c>
    </row>
    <row r="303" ht="15.75" customHeight="1">
      <c r="A303" s="215" t="str">
        <f t="shared" ref="A303:C303" si="114">#REF!</f>
        <v>#REF!</v>
      </c>
      <c r="B303" s="216" t="str">
        <f t="shared" si="114"/>
        <v>#REF!</v>
      </c>
      <c r="C303" s="216" t="str">
        <f t="shared" si="114"/>
        <v>#REF!</v>
      </c>
      <c r="D303" s="217" t="str">
        <f t="shared" si="2"/>
        <v>#REF!</v>
      </c>
    </row>
    <row r="304" ht="15.75" customHeight="1">
      <c r="A304" s="215" t="str">
        <f t="shared" ref="A304:C304" si="115">#REF!</f>
        <v>#REF!</v>
      </c>
      <c r="B304" s="216" t="str">
        <f t="shared" si="115"/>
        <v>#REF!</v>
      </c>
      <c r="C304" s="216" t="str">
        <f t="shared" si="115"/>
        <v>#REF!</v>
      </c>
      <c r="D304" s="217" t="str">
        <f t="shared" si="2"/>
        <v>#REF!</v>
      </c>
    </row>
    <row r="305" ht="15.75" customHeight="1">
      <c r="A305" s="215" t="str">
        <f t="shared" ref="A305:C305" si="116">#REF!</f>
        <v>#REF!</v>
      </c>
      <c r="B305" s="216" t="str">
        <f t="shared" si="116"/>
        <v>#REF!</v>
      </c>
      <c r="C305" s="216" t="str">
        <f t="shared" si="116"/>
        <v>#REF!</v>
      </c>
      <c r="D305" s="217" t="str">
        <f t="shared" si="2"/>
        <v>#REF!</v>
      </c>
    </row>
    <row r="306" ht="15.75" customHeight="1">
      <c r="A306" s="215" t="str">
        <f t="shared" ref="A306:C306" si="117">#REF!</f>
        <v>#REF!</v>
      </c>
      <c r="B306" s="216" t="str">
        <f t="shared" si="117"/>
        <v>#REF!</v>
      </c>
      <c r="C306" s="216" t="str">
        <f t="shared" si="117"/>
        <v>#REF!</v>
      </c>
      <c r="D306" s="217" t="str">
        <f t="shared" si="2"/>
        <v>#REF!</v>
      </c>
    </row>
    <row r="307" ht="15.75" customHeight="1">
      <c r="A307" s="215" t="str">
        <f t="shared" ref="A307:C307" si="118">#REF!</f>
        <v>#REF!</v>
      </c>
      <c r="B307" s="216" t="str">
        <f t="shared" si="118"/>
        <v>#REF!</v>
      </c>
      <c r="C307" s="216" t="str">
        <f t="shared" si="118"/>
        <v>#REF!</v>
      </c>
      <c r="D307" s="217" t="str">
        <f t="shared" si="2"/>
        <v>#REF!</v>
      </c>
    </row>
    <row r="308" ht="15.75" customHeight="1">
      <c r="A308" s="215" t="str">
        <f t="shared" ref="A308:C308" si="119">#REF!</f>
        <v>#REF!</v>
      </c>
      <c r="B308" s="216" t="str">
        <f t="shared" si="119"/>
        <v>#REF!</v>
      </c>
      <c r="C308" s="216" t="str">
        <f t="shared" si="119"/>
        <v>#REF!</v>
      </c>
      <c r="D308" s="217" t="str">
        <f t="shared" si="2"/>
        <v>#REF!</v>
      </c>
    </row>
    <row r="309" ht="15.75" customHeight="1">
      <c r="A309" s="215" t="str">
        <f t="shared" ref="A309:C309" si="120">#REF!</f>
        <v>#REF!</v>
      </c>
      <c r="B309" s="216" t="str">
        <f t="shared" si="120"/>
        <v>#REF!</v>
      </c>
      <c r="C309" s="216" t="str">
        <f t="shared" si="120"/>
        <v>#REF!</v>
      </c>
      <c r="D309" s="217" t="str">
        <f t="shared" si="2"/>
        <v>#REF!</v>
      </c>
    </row>
    <row r="310" ht="15.75" customHeight="1">
      <c r="A310" s="215" t="str">
        <f t="shared" ref="A310:C310" si="121">#REF!</f>
        <v>#REF!</v>
      </c>
      <c r="B310" s="216" t="str">
        <f t="shared" si="121"/>
        <v>#REF!</v>
      </c>
      <c r="C310" s="216" t="str">
        <f t="shared" si="121"/>
        <v>#REF!</v>
      </c>
      <c r="D310" s="217" t="str">
        <f t="shared" si="2"/>
        <v>#REF!</v>
      </c>
    </row>
    <row r="311" ht="15.75" customHeight="1">
      <c r="A311" s="215" t="str">
        <f t="shared" ref="A311:C311" si="122">#REF!</f>
        <v>#REF!</v>
      </c>
      <c r="B311" s="216" t="str">
        <f t="shared" si="122"/>
        <v>#REF!</v>
      </c>
      <c r="C311" s="216" t="str">
        <f t="shared" si="122"/>
        <v>#REF!</v>
      </c>
      <c r="D311" s="217" t="str">
        <f t="shared" si="2"/>
        <v>#REF!</v>
      </c>
    </row>
    <row r="312" ht="15.75" customHeight="1">
      <c r="A312" s="215" t="str">
        <f t="shared" ref="A312:C312" si="123">#REF!</f>
        <v>#REF!</v>
      </c>
      <c r="B312" s="216" t="str">
        <f t="shared" si="123"/>
        <v>#REF!</v>
      </c>
      <c r="C312" s="216" t="str">
        <f t="shared" si="123"/>
        <v>#REF!</v>
      </c>
      <c r="D312" s="217" t="str">
        <f t="shared" si="2"/>
        <v>#REF!</v>
      </c>
    </row>
    <row r="313" ht="15.75" customHeight="1">
      <c r="A313" s="215" t="str">
        <f t="shared" ref="A313:C313" si="124">#REF!</f>
        <v>#REF!</v>
      </c>
      <c r="B313" s="216" t="str">
        <f t="shared" si="124"/>
        <v>#REF!</v>
      </c>
      <c r="C313" s="216" t="str">
        <f t="shared" si="124"/>
        <v>#REF!</v>
      </c>
      <c r="D313" s="217" t="str">
        <f t="shared" si="2"/>
        <v>#REF!</v>
      </c>
    </row>
    <row r="314" ht="15.75" customHeight="1">
      <c r="A314" s="215" t="str">
        <f t="shared" ref="A314:C314" si="125">#REF!</f>
        <v>#REF!</v>
      </c>
      <c r="B314" s="216" t="str">
        <f t="shared" si="125"/>
        <v>#REF!</v>
      </c>
      <c r="C314" s="216" t="str">
        <f t="shared" si="125"/>
        <v>#REF!</v>
      </c>
      <c r="D314" s="217" t="str">
        <f t="shared" si="2"/>
        <v>#REF!</v>
      </c>
    </row>
    <row r="315" ht="15.75" customHeight="1">
      <c r="A315" s="215" t="str">
        <f t="shared" ref="A315:C315" si="126">#REF!</f>
        <v>#REF!</v>
      </c>
      <c r="B315" s="216" t="str">
        <f t="shared" si="126"/>
        <v>#REF!</v>
      </c>
      <c r="C315" s="216" t="str">
        <f t="shared" si="126"/>
        <v>#REF!</v>
      </c>
      <c r="D315" s="217" t="str">
        <f t="shared" si="2"/>
        <v>#REF!</v>
      </c>
    </row>
    <row r="316" ht="15.75" customHeight="1">
      <c r="A316" s="215" t="str">
        <f t="shared" ref="A316:C316" si="127">#REF!</f>
        <v>#REF!</v>
      </c>
      <c r="B316" s="216" t="str">
        <f t="shared" si="127"/>
        <v>#REF!</v>
      </c>
      <c r="C316" s="216" t="str">
        <f t="shared" si="127"/>
        <v>#REF!</v>
      </c>
      <c r="D316" s="217" t="str">
        <f t="shared" si="2"/>
        <v>#REF!</v>
      </c>
    </row>
    <row r="317" ht="15.75" customHeight="1">
      <c r="A317" s="215" t="str">
        <f>Seeds!AB211</f>
        <v>M3-NyO-22a-I-1</v>
      </c>
      <c r="B317" s="216" t="str">
        <f t="shared" ref="B317:B347" si="128">#REF!</f>
        <v>#REF!</v>
      </c>
      <c r="C317" s="216" t="str">
        <f>Seeds!AA211</f>
        <v>{
    "id": "M3-NyO-22a-I-1",
    "stimulus": "&lt;p&gt;A partir da fração &lt;span class=\"fr-math-v2 fr-draggable\" contenteditable=\"false\" data-original-math=\"\\(\\frac{{{Q1}}}{{{T2}}}\\)\" draggable=\"true\"&gt;\\(\\frac{{{Q1}}}{{{T2}}}\\)&lt;/span&gt;, complete:&lt;/p&gt;",
    "template": "&lt;p&gt;O numerador é {{response}}.&lt;/p&gt;&lt;p&gt;O denominador é {{response}}.&lt;/p&gt;",
    "hint": "&lt;p&gt;Em uma fração, o numerador indica o número de partes consideradas do todo. O denominador indica o número de partes em que o todo foi dividido.&lt;/p&gt;",
    "feedback": "&lt;p&gt;As frações são compostas de numerador e denominador.&lt;/p&gt;&lt;ul&gt;&lt;li&gt;O numerador indica o número de partes consideradas do todo.&lt;/li&gt;&lt;li&gt;O denominador indica o número de partes em que o todo foi dividido.&lt;/li&gt;&lt;/ul&gt;",
    "seed": {
        "parameters": [
            {
                "name": "Q1",
                "label": null,
                "min": 1,
                "max": 9,
                "step": 1
            },
            {
                "name": "Q2",
                "label": null,
                "min": 1,
                "max": 5,
                "step": 1
            }
        ],
        "calculated": [
            {
                "name": "T2",
                "function": "{{Q1}}+{{Q2}}",
                "temp": true
            },
            {
                "name": "A1",
                "label": "{{function}}",
                "function": "{{Q1}}"
            },
            {
                "name": "A2",
                "label": "{{function}}",
                "function": "{{T2}}"
            }
        ],
        "uniques": true
    },
    "algorithm": {
        "name": "calculateOperation",
        "params": {
            "method": "equivLiteral",
            "keyboard": "INTERMEDIATE"
        }
    }
}</v>
      </c>
      <c r="D317" s="217" t="str">
        <f t="shared" si="2"/>
        <v>#REF!</v>
      </c>
    </row>
    <row r="318" ht="15.75" customHeight="1">
      <c r="A318" s="215" t="str">
        <f>Seeds!AB212</f>
        <v>M3-NyO-22a-I-2</v>
      </c>
      <c r="B318" s="216" t="str">
        <f t="shared" si="128"/>
        <v>#REF!</v>
      </c>
      <c r="C318" s="216" t="str">
        <f>Seeds!AA212</f>
        <v>{
    "id": "M3-NyO-22a-I-2",
    "stimulus": "&lt;p&gt;A partir da fração &lt;span class=\"fr-math-v2 fr-draggable\" contenteditable=\"false\" data-original-math=\"\\(\\frac{{{Q1}}}{{{T2}}}\\)\" draggable=\"true\"&gt;\\(\\frac{{{Q1}}}{{{T2}}}\\)&lt;/span&gt;, complete:&lt;/p&gt;",
    "template": "&lt;p&gt;O denominador é {{response}}.&lt;/p&gt;&lt;p&gt;O numerador é {{response}}.&lt;/p&gt;",
    "hint": "&lt;p&gt;Em uma fração, o numerador indica o número de partes consideradas do todo. O denominador indica o número de partes em que o todo foi dividido.&lt;/p&gt;",
    "feedback": "&lt;p&gt;As frações são compostas de numerador e denominador.&lt;/p&gt;&lt;ul&gt;&lt;li&gt;O numerador indica o número de partes consideradas do todo.&lt;/li&gt;&lt;li&gt;O denominador indica o número de partes em que o todo foi dividido.&lt;/li&gt;&lt;/ul&gt;",
    "seed": {
        "parameters": [
            {
                "name": "Q1",
                "label": null,
                "min": 1,
                "max": 9,
                "step": 1
            },
            {
                "name": "Q2",
                "label": null,
                "min": 1,
                "max": 9,
                "step": 1
            }
        ],
        "calculated": [
            {
                "name": "T2",
                "function": "{{Q1}}+{{Q2}}",
                "temp": true
            },
            {
                "name": "A1",
                "label": "{{function}}",
                "function": "{{T2}}"
            },
            {
                "name": "A2",
                "label": "{{function}}",
                "function": "{{Q1}}"
            }
        ],
        "uniques": true
    },
    "algorithm": {
        "name": "calculateOperation",
        "params": {
            "method": "equivLiteral",
            "keyboard": "INTERMEDIATE"
        }
    }
}</v>
      </c>
      <c r="D318" s="217" t="str">
        <f t="shared" si="2"/>
        <v>#REF!</v>
      </c>
    </row>
    <row r="319" ht="15.75" customHeight="1">
      <c r="A319" s="215" t="str">
        <f>Seeds!AB213</f>
        <v>M3-NyO-22a-E-1</v>
      </c>
      <c r="B319" s="216" t="str">
        <f t="shared" si="128"/>
        <v>#REF!</v>
      </c>
      <c r="C319" s="216" t="str">
        <f>Seeds!AA213</f>
        <v>{"id":"M3-NyO-22a-E-1","stimulus":"&lt;p&gt;A partir da fração &lt;span class=\"fr-math-v2 fr-draggable\" contenteditable=\"false\" data-original-math=\"\\(\\frac{{{Q1}}}{{{T2}}}\\)\" draggable=\"true\"&gt;\\(\\frac{{{Q1}}}{{{T2}}}\\)&lt;/span&gt;, complete:&lt;/p&gt;","template":"&lt;p&gt;O {{response}} é {{Q1}}.&lt;/p&gt;&lt;p&gt;O {{response}} é {{T2}}.&lt;/p&gt;","hint":"&lt;p&gt;Em uma fração, o numerador indica o número de partes consideradas do todo. O denominador indica o número de partes em que o todo foi dividido.&lt;/p&gt;","feedback":"&lt;p&gt;As frações são compostas de numerador e denominador.&lt;/p&gt;&lt;ul&gt;&lt;li&gt;O numerador indica o número de partes consideradas do todo.&lt;/li&gt;&lt;li&gt;O denominador indica o número de partes em que o todo foi dividido.&lt;/li&gt;&lt;/ul&gt;","seed":{"parameters":[{"name":"Q1","label":null,"min":1,"max":9,"step":1},{"name":"Q2","label":null,"min":1,"max":9,"step":1}],"calculated":[{"name":"T2","function":"{{Q1}}+{{Q2}}","temp":true},{"name":"A1","label":"numerador"},{"name":"A2","label":"denominador"}],"uniques":true},"algorithm":{"name":"calculateOperation","template":"Cloze with text"}}</v>
      </c>
      <c r="D319" s="217" t="str">
        <f t="shared" si="2"/>
        <v>#REF!</v>
      </c>
    </row>
    <row r="320" ht="15.75" customHeight="1">
      <c r="A320" s="215" t="str">
        <f>Seeds!AB214</f>
        <v>M3-NyO-22a-E-2</v>
      </c>
      <c r="B320" s="216" t="str">
        <f t="shared" si="128"/>
        <v>#REF!</v>
      </c>
      <c r="C320" s="216" t="str">
        <f>Seeds!AA214</f>
        <v>{"id":"M3-NyO-22a-E-2","stimulus":"&lt;p&gt;A partir da fração &lt;span class=\"fr-math-v2 fr-draggable\" contenteditable=\"false\" data-original-math=\"\\(\\frac{{{Q1}}}{{{T2}}}\\)\" draggable=\"true\"&gt;\\(\\frac{{{Q1}}}{{{T2}}}\\)&lt;/span&gt;, complete:&lt;/p&gt;","template":"&lt;p&gt;O {{response}} é {{T2}}.&lt;/p&gt;&lt;p&gt;O {{response}} é {{Q1}}.&lt;/p&gt;","hint":"&lt;p&gt;Em uma fração, o numerador indica o número de partes consideradas do todo. O denominador indica o número de partes em que o todo foi dividido.&lt;/p&gt;","feedback":"&lt;p&gt;As frações são compostas de numerador e denominador.&lt;/p&gt;&lt;ul&gt;&lt;li&gt;O numerador indica o número de partes consideradas do todo.&lt;/li&gt;&lt;li&gt;O denominador indica o número de partes em que o todo foi dividido.&lt;/li&gt;&lt;/ul&gt;","seed":{"parameters":[{"name":"Q1","label":null,"min":1,"max":9,"step":1},{"name":"Q2","label":null,"min":1,"max":9,"step":1}],"calculated":[{"name":"T2","function":"{{Q1}}+{{Q2}}","temp":true},{"name":"A1","label":"denominador"},{"name":"A2","label":"numerador"}],"uniques":true},"algorithm":{"name":"calculateOperation","template":"Cloze with text"}}</v>
      </c>
      <c r="D320" s="217" t="str">
        <f t="shared" si="2"/>
        <v>#REF!</v>
      </c>
    </row>
    <row r="321" ht="15.75" customHeight="1">
      <c r="A321" s="215" t="str">
        <f>Seeds!AB215</f>
        <v>M3-NyO-22b-I-1</v>
      </c>
      <c r="B321" s="216" t="str">
        <f t="shared" si="128"/>
        <v>#REF!</v>
      </c>
      <c r="C321" s="216" t="str">
        <f>Seeds!AA215</f>
        <v>{"id":"M3-NyO-22b-I-1","stimulus":"&lt;p&gt;Arraste a forma como são lidas as seguintes frações.&lt;/p&gt;","hint":"&lt;p&gt;Para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min":1,"max":9,"step":1},{"name":"Q2","label":null,"min":1,"max":9,"step":1},{"name":"Q3","label":null,"min":1,"max":9,"step":1}],"calculated":[{"name":"T1","label":"{{function}}","function":"{{Q1}}+1","temp":true},{"name":"T2","label":"{{function}}","function":"{{Q2}}+2","temp":true},{"name":"T3","label":"{{function}}","function":"{{Q3}}+3","temp":true},{"name":"T11","label":"{{function}}","function":"Lemonlib.fractionToWords({{Q1}},{{T1}}, 'pt')[0].toUpperCase() + Lemonlib.fractionToWords({{Q1}},{{T1}}, 'pt').slice(1,)","temp":true},{"name":"T22","label":"{{function}}","function":"Lemonlib.fractionToWords({{Q2}},{{T2}}, 'pt')[0].toUpperCase() + Lemonlib.fractionToWords({{Q2}},{{T2}}, 'pt').slice(1,)","temp":true},{"name":"T33","label":"{{function}}","function":"Lemonlib.fractionToWords({{Q3}},{{T3}}, 'pt')[0].toUpperCase() + Lemonlib.fractionToWords({{Q3}},{{T3}}, 'pt').slice(1,)","temp":true},{"name":"A1","label":"{{T11}}","function":"&lt;span class=\"fr-math-v2 fr-draggable\" contenteditable=\"false\" data-original-math=\"\\(\\frac{{{Q1}}}{{{T1}}}\\)\" draggable=\"true\"&gt;\\(\\frac{{{Q1}}}{{{T1}}}\\)&lt;/span&gt;"},{"name":"A2","label":"{{T22}}","function":"&lt;span class=\"fr-math-v2 fr-draggable\" contenteditable=\"false\" data-original-math=\"\\(\\frac{{{Q2}}}{{{T2}}}\\)\" draggable=\"true\"&gt;\\(\\frac{{{Q2}}}{{{T2}}}\\)&lt;/span&gt;"},{"name":"A3","label":"{{T33}}","function":"&lt;span class=\"fr-math-v2 fr-draggable\" contenteditable=\"false\" data-original-math=\"\\(\\frac{{{Q3}}}{{{T3}}}\\)\" draggable=\"true\"&gt;\\(\\frac{{{Q3}}}{{{T3}}}\\)&lt;/span&gt;"}],"isNumToWords":true,"uniques":true},"algorithm":{"name":"linkOperationResult","params":{"invert":false},"template":"Match list"}}</v>
      </c>
      <c r="D321" s="217" t="str">
        <f t="shared" si="2"/>
        <v>#REF!</v>
      </c>
    </row>
    <row r="322" ht="15.75" customHeight="1">
      <c r="A322" s="215" t="str">
        <f>Seeds!AB216</f>
        <v>M3-NyO-22b-E-1</v>
      </c>
      <c r="B322" s="216" t="str">
        <f t="shared" si="128"/>
        <v>#REF!</v>
      </c>
      <c r="C322" s="216" t="str">
        <f>Seeds!AA216</f>
        <v>{"id":"M3-NyO-22b-E-1","stimulus":"&lt;p&gt;Complete a frase.&lt;/p&gt;","template":"&lt;p&gt;&lt;span class=\"fr-math-v2 fr-draggable\" contenteditable=\"false\" data-original-math=\"\\(\\frac{{{Q1}}}{{{T1}}}\\)\" draggable=\"true\"&gt;\\(\\frac{{{Q1}}}{{{T1}}}\\)&lt;/span&gt; se lê: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[1,2,3,4,5,6]},{"name":"Q2","label":null,"list":[1,2,3,4,5,6]}],"calculated":[{"name":"T1","label":"{{function}}","function":"{{Q1}}+{{Q2}}","temp":true},{"name":"A1","label":"{{function}}","function":"Lemonlib.fractionToWords({{Q1}},{{T1}}, 'pt')"}],"uniques":true},"algorithm":{"name":"calculateOperation","template":"Cloze with text"}}</v>
      </c>
      <c r="D322" s="217" t="str">
        <f t="shared" si="2"/>
        <v>#REF!</v>
      </c>
    </row>
    <row r="323" ht="15.75" customHeight="1">
      <c r="A323" s="215" t="str">
        <f>Seeds!AB217</f>
        <v>M3-NyO-22b-A-1</v>
      </c>
      <c r="B323" s="216" t="str">
        <f t="shared" si="128"/>
        <v>#REF!</v>
      </c>
      <c r="C323" s="216" t="str">
        <f>Seeds!AA217</f>
        <v>{"id":"M3-NyO-22b-A-1","stimulus":"&lt;p&gt;Foram utilizados &lt;span class=\"fr-math-v2 fr-draggable\" contenteditable=\"false\" data-original-math=\"\\(\\frac{{{Q1}}}{{{T1}}}\\)\" draggable=\"true\"&gt;\\(\\frac{{{Q1}}}{{{T1}}}\\)&lt;/span&gt; de uma barra de chocolate para preparar um bolo. Escreva como se lê esta fração.&lt;/p&gt;","template":"&lt;p&gt;&lt;span class=\"fr-math-v2 fr-draggable\" contenteditable=\"false\" data-original-math=\"\\(\\frac{{{Q1}}}{{{T1}}}\\)\" draggable=\"true\"&gt;\\(\\frac{{{Q1}}}{{{T1}}}\\)&lt;/span&gt; se lê: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[2,3,4,5,6]},{"name":"Q2","label":null,"list":[1,2,3,4,5,6]}],"calculated":[{"name":"T1","label":"{{function}}","function":"{{Q1}}+{{Q2}}","temp":true},{"name":"A1","label":"{{function}}","function":"Lemonlib.fractionToWords({{Q1}},{{T1}}, 'pt')"}],"uniques":true},"algorithm":{"name":"calculateOperation","template":"Cloze with text"}}</v>
      </c>
      <c r="D323" s="217" t="str">
        <f t="shared" si="2"/>
        <v>#REF!</v>
      </c>
    </row>
    <row r="324" ht="15.75" customHeight="1">
      <c r="A324" s="215" t="str">
        <f>Seeds!AB218</f>
        <v>M3-NyO-22b-A-2</v>
      </c>
      <c r="B324" s="216" t="str">
        <f t="shared" si="128"/>
        <v>#REF!</v>
      </c>
      <c r="C324" s="216" t="str">
        <f>Seeds!AA218</f>
        <v>{"id":"M3-NyO-22b-A-2","stimulus":"&lt;p&gt;De todos os brinquedos que Laís tem, &lt;span class=\"fr-math-v2 fr-draggable\" contenteditable=\"false\" data-original-math=\"\\(\\frac{{{Q1}}}{{{T1}}}\\)\" draggable=\"true\"&gt;\\(\\frac{{{Q1}}}{{{T1}}}\\)&lt;/span&gt; deles são bonecos. Escreva como se lê esta fração.&lt;/p&gt;","template":"&lt;p&gt;&lt;span class=\"fr-math-v2 fr-draggable\" contenteditable=\"false\" data-original-math=\"\\(\\frac{{{Q1}}}{{{T1}}}\\)\" draggable=\"true\"&gt;\\(\\frac{{{Q1}}}{{{T1}}}\\)&lt;/span&gt; se lê: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[2,3,4,5,6]},{"name":"Q2","label":null,"list":[1,2,3,4,5,6]}],"calculated":[{"name":"T1","label":"{{function}}","function":"{{Q1}}+{{Q2}}","temp":true},{"name":"A1","label":"{{function}}","function":"Lemonlib.fractionToWords({{Q1}},{{T1}}, 'pt')"}],"uniques":true},"algorithm":{"name":"calculateOperation","template":"Cloze with text"}}</v>
      </c>
      <c r="D324" s="217" t="str">
        <f t="shared" si="2"/>
        <v>#REF!</v>
      </c>
    </row>
    <row r="325" ht="15.75" customHeight="1">
      <c r="A325" s="215" t="str">
        <f>Seeds!AB219</f>
        <v>M3-NyO-22b-A-3</v>
      </c>
      <c r="B325" s="216" t="str">
        <f t="shared" si="128"/>
        <v>#REF!</v>
      </c>
      <c r="C325" s="216" t="str">
        <f>Seeds!AA219</f>
        <v>{"id":"M3-NyO-22b-A-3","stimulus":"&lt;p&gt;Paula precisou de &lt;span class=\"fr-math-v2 fr-draggable\" contenteditable=\"false\" data-original-math=\"\\(\\frac{{{Q1}}}{{{T1}}}\\)\" draggable=\"true\"&gt;\\(\\frac{{{Q1}}}{{{T1}}}\\)&lt;/span&gt; do tempo que dispunha para completar uma tarefa de matemática. Escreva como se lê esta fração.&lt;/p&gt;","template":"&lt;p&gt;&lt;span class=\"fr-math-v2 fr-draggable\" contenteditable=\"false\" data-original-math=\"\\(\\frac{{{Q1}}}{{{T1}}}\\)\" draggable=\"true\"&gt;\\(\\frac{{{Q1}}}{{{T1}}}\\)&lt;/span&gt; se lê: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[2,3,4,5,6]},{"name":"Q2","label":null,"list":[1,2,3,4,5,6]}],"calculated":[{"name":"T1","label":"{{function}}","function":"{{Q1}}+{{Q2}}","temp":true},{"name":"A1","label":"{{function}}","function":"Lemonlib.fractionToWords({{Q1}},{{T1}}, 'pt')"}],"uniques":true},"algorithm":{"name":"calculateOperation","template":"Cloze with text"}}</v>
      </c>
      <c r="D325" s="217" t="str">
        <f t="shared" si="2"/>
        <v>#REF!</v>
      </c>
    </row>
    <row r="326" ht="15.75" customHeight="1">
      <c r="A326" s="215" t="str">
        <f>Seeds!AB220</f>
        <v>M3-NyO-22c-I-1</v>
      </c>
      <c r="B326" s="216" t="str">
        <f t="shared" si="128"/>
        <v>#REF!</v>
      </c>
      <c r="C326" s="216" t="str">
        <f>Seeds!AA220</f>
        <v>{"id":"M3-NyO-22c-I-1","stimulus":"&lt;p&gt;Arraste cada fração para a sua expressão.&lt;/p&gt;","hint":"&lt;p&gt;Para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min":1,"max":9,"step":1},{"name":"Q2","label":null,"min":1,"max":9,"step":1},{"name":"Q3","label":null,"min":1,"max":9,"step":1}],"calculated":[{"name":"T1","label":"{{function}}","function":"{{Q1}}+1","temp":true},{"name":"T2","label":"{{function}}","function":"{{Q2}}+2","temp":true},{"name":"T3","label":"{{function}}","function":"{{Q3}}+3","temp":true},{"name":"T11","label":"{{function}}","function":"Lemonlib.fractionToWords({{Q1}},{{T1}}, 'pt')[0].toUpperCase() + Lemonlib.fractionToWords({{Q1}},{{T1}}, 'pt').slice(1,)","temp":true},{"name":"T22","label":"{{function}}","function":"Lemonlib.fractionToWords({{Q2}},{{T2}}, 'pt')[0].toUpperCase() + Lemonlib.fractionToWords({{Q2}},{{T2}}, 'pt').slice(1,)","temp":true},{"name":"T33","label":"{{function}}","function":"Lemonlib.fractionToWords({{Q3}},{{T3}}, 'pt')[0].toUpperCase() + Lemonlib.fractionToWords({{Q3}},{{T3}}, 'pt').slice(1,)","temp":true},{"name":"A1","label":"{{T11}}","function":"&lt;span class=\"fr-math-v2 fr-draggable\" contenteditable=\"false\" data-original-math=\"\\(\\frac{{{Q1}}}{{{T1}}}\\)\" draggable=\"true\"&gt;\\(\\frac{{{Q1}}}{{{T1}}}\\)&lt;/span&gt;"},{"name":"A2","label":"{{T22}}","function":"&lt;span class=\"fr-math-v2 fr-draggable\" contenteditable=\"false\" data-original-math=\"\\(\\frac{{{Q2}}}{{{T2}}}\\)\" draggable=\"true\"&gt;\\(\\frac{{{Q2}}}{{{T2}}}\\)&lt;/span&gt;"},{"name":"A3","label":"{{T33}}","function":"&lt;span class=\"fr-math-v2 fr-draggable\" contenteditable=\"false\" data-original-math=\"\\(\\frac{{{Q3}}}{{{T3}}}\\)\" draggable=\"true\"&gt;\\(\\frac{{{Q3}}}{{{T3}}}\\)&lt;/span&gt;"}],"isNumToWords":true,"uniques":true},"algorithm":{"name":"linkOperationResult","params":{"invert":true},"template":"Match list"}}</v>
      </c>
      <c r="D326" s="217" t="str">
        <f t="shared" si="2"/>
        <v>#REF!</v>
      </c>
    </row>
    <row r="327" ht="15.75" customHeight="1">
      <c r="A327" s="215" t="str">
        <f>Seeds!AB221</f>
        <v>M3-NyO-22c-E-1</v>
      </c>
      <c r="B327" s="216" t="str">
        <f t="shared" si="128"/>
        <v>#REF!</v>
      </c>
      <c r="C327" s="216" t="str">
        <f>Seeds!AA221</f>
        <v>{"id":"M3-NyO-22c-E-1","stimulus":"&lt;p&gt;Complete a seguinte frase.&lt;/p&gt;","template":"&lt;p&gt;{{T11}} em forma de fração é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[1,2,3,4,5,6]},{"name":"Q2","label":null,"list":[1,2,3,4,5,6]}],"calculated":[{"name":"T1","label":"{{function}}","function":"{{Q1}}+{{Q2}}","temp":true},{"name":"T11","label":"{{function}}","function":"Lemonlib.fractionToWords({{Q1}},{{T1}}, 'pt')[0].toUpperCase() + Lemonlib.fractionToWords({{Q1}},{{T1}}, 'pt').slice(1,)","temp":true},{"name":"A1","label":"{{function}}","function":"\\frac{{{Q1}}}{{{T1}}}"}],"uniques":true},"algorithm":{"name":"calculateOperation","params":{"method":"equivLiteral","keyboard":"INTERMEDIATE"}}}</v>
      </c>
      <c r="D327" s="217" t="str">
        <f t="shared" si="2"/>
        <v>#REF!</v>
      </c>
    </row>
    <row r="328" ht="15.75" customHeight="1">
      <c r="A328" s="215" t="str">
        <f>Seeds!AB222</f>
        <v>M3-NyO-22c-A-1</v>
      </c>
      <c r="B328" s="216" t="str">
        <f t="shared" si="128"/>
        <v>#REF!</v>
      </c>
      <c r="C328" s="216" t="str">
        <f>Seeds!AA222</f>
        <v>{"id":"M3-NyO-22c-A-1","stimulus":"&lt;p&gt;Em uma festa de aniversário, {{T11}} do bolo foi compartilhado. Escreva esse número como uma fração.&lt;/p&gt;","template":"&lt;p&gt;A fração é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[1,2,3,4,5,6]},{"name":"Q2","label":null,"list":[1,2,3,4,5,6]}],"calculated":[{"name":"T1","label":"{{function}}","function":"{{Q1}}+{{Q2}}","temp":true},{"name":"T11","label":"{{function}}","function":"Lemonlib.fractionToWords({{Q1}},{{T1}}, 'pt')","temp":true},{"name":"A1","label":"{{function}}","function":"\\frac{{{Q1}}}{{{T1}}}"}],"uniques":true},"algorithm":{"name":"calculateOperation","params":{"method":"equivLiteral","keyboard":"INTERMEDIATE"}}}</v>
      </c>
      <c r="D328" s="217" t="str">
        <f t="shared" si="2"/>
        <v>#REF!</v>
      </c>
    </row>
    <row r="329" ht="15.75" customHeight="1">
      <c r="A329" s="215" t="str">
        <f>Seeds!AB223</f>
        <v>M3-NyO-22c-A-2</v>
      </c>
      <c r="B329" s="216" t="str">
        <f t="shared" si="128"/>
        <v>#REF!</v>
      </c>
      <c r="C329" s="216" t="str">
        <f>Seeds!AA223</f>
        <v>{"id":"M3-NyO-22c-A-2","stimulus":"&lt;p&gt;Luciana gastou {{T11}} de suas economias para ir ao cinema. Escreva esse número como uma fração.&lt;/p&gt;","template":"&lt;p&gt;A fração é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[1,2,3,4,5,6]},{"name":"Q2","label":null,"list":[1,2,3,4,5,6]}],"calculated":[{"name":"T1","label":"{{function}}","function":"{{Q1}}+{{Q2}}","temp":true},{"name":"T11","label":"{{function}}","function":"Lemonlib.fractionToWords({{Q1}},{{T1}}, 'pt')","temp":true},{"name":"A1","label":"{{function}}","function":"\\frac{{{Q1}}}{{{T1}}}"}],"uniques":true},"algorithm":{"name":"calculateOperation","params":{"method":"equivLiteral","keyboard":"INTERMEDIATE"}}}</v>
      </c>
      <c r="D329" s="217" t="str">
        <f t="shared" si="2"/>
        <v>#REF!</v>
      </c>
    </row>
    <row r="330" ht="15.75" customHeight="1">
      <c r="A330" s="215" t="str">
        <f>Seeds!AB224</f>
        <v>M3-NyO-22c-A-3</v>
      </c>
      <c r="B330" s="216" t="str">
        <f t="shared" si="128"/>
        <v>#REF!</v>
      </c>
      <c r="C330" s="216" t="str">
        <f>Seeds!AA224</f>
        <v>{"id":"M3-NyO-22c-A-3","stimulus":"&lt;p&gt;Juliana leu {{T11}} de um livro. Escreva esse número como uma fração.&lt;/p&gt;","template":"&lt;p&gt;A fração é {{response}}.&lt;/p&gt;","hint":"&lt;p&gt;Para frações, escreva primeiro o numerador e depois o denominador na forma fracionária como, por exemplo, meios, terços, quartos ou quintos.&lt;/p&gt;","feedback":"&lt;p&gt;Para frações, escreva primeiro o numerador e depois o denominador na forma fracionária como, por exemplo, meios, terços, quartos ou quintos.&lt;/p&gt;","seed":{"parameters":[{"name":"Q1","label":null,"list":[1,2,3,4,5,6]},{"name":"Q2","label":null,"list":[1,2,3,4,5,6]}],"calculated":[{"name":"T1","label":"{{function}}","function":"{{Q1}}+{{Q2}}","temp":true},{"name":"T11","label":"{{function}}","function":"Lemonlib.fractionToWords({{Q1}},{{T1}}, 'pt')","temp":true},{"name":"A1","label":"{{function}}","function":"\\frac{{{Q1}}}{{{T1}}}"}],"uniques":true},"algorithm":{"name":"calculateOperation","params":{"method":"equivLiteral","keyboard":"INTERMEDIATE"}}}</v>
      </c>
      <c r="D330" s="217" t="str">
        <f t="shared" si="2"/>
        <v>#REF!</v>
      </c>
    </row>
    <row r="331" ht="15.75" customHeight="1">
      <c r="A331" s="215" t="str">
        <f>Seeds!AB225</f>
        <v>M3-NyO-22d-I-1</v>
      </c>
      <c r="B331" s="216" t="str">
        <f t="shared" si="128"/>
        <v>#REF!</v>
      </c>
      <c r="C331" s="216" t="str">
        <f>Seeds!AA225</f>
        <v>{"id":"M3-NyO-22d-I-1","stimulus":"&lt;p&gt;Selecione a figura que representa a fração &lt;span class=\"fr-math-v2 fr-draggable\" contenteditable=\"false\" data-original-math=\"\\(\\frac{2}{5}\\)\" draggable=\"true\"&gt;\\(\\frac{2}{5}\\)&lt;/span&gt;.&lt;/p&gt;","hint":"&lt;p&gt;O &lt;b&gt;denominador&lt;/b&gt; é o número de partes iguais em que a figura está dividida. O &lt;b&gt;numerador&lt;/b&gt; é o número de partes consideradas.&lt;/p&gt;","feedback":"&lt;p&gt;O &lt;b&gt;denominador,&lt;/b&gt; 5, é o número de partes iguais em que a figura é dividida.&lt;/p&gt;&lt;p&gt;O &lt;b&gt;numerador,&lt;/b&gt; 2, é o número de partes consideradas.&lt;/p&gt;","seed":{"parameters":[],"calculated":[{"name":"A1","label":"&lt;img src='https://blueberry-assets.oneclick.es/M3_NyO_22d_1.svg' width=\"300\"&gt;"},{"name":"A2","label":"&lt;img src='https://blueberry-assets.oneclick.es/M3_NyO_22d_2.svg' width=\"300\"&gt;"},{"name":"A3","label":"&lt;img src='https://blueberry-assets.oneclick.es/M3_NyO_22d_3.svg' width=\"300\"&gt;","incorrect":true},{"name":"A4","label":"&lt;img src='https://blueberry-assets.oneclick.es/M3_NyO_22d_4.svg' width=\"300\"&gt;","incorrect":true},{"name":"A5","label":"&lt;img src='https://blueberry-assets.oneclick.es/M3_NyO_22d_5.svg' width=\"300\"&gt;","incorrect":true},{"name":"A6","label":"&lt;img src='https://blueberry-assets.oneclick.es/M3_NyO_22d_6.svg' width=\"300\"&gt;","incorrect":true},{"name":"A7","label":"&lt;img src='https://blueberry-assets.oneclick.es/M3_NyO_22d_7.svg' width=\"300\"&gt;","incorrect":true},{"name":"A8","label":"&lt;img src='https://blueberry-assets.oneclick.es/M3_NyO_22d_8.svg' width=\"300\"&gt;","incorrect":true},{"name":"A9","label":"&lt;img src='https://blueberry-assets.oneclick.es/M3_NyO_22d_9.svg' width=\"300\"&gt;","incorrect":true},{"name":"A10","label":"&lt;img src='https://blueberry-assets.oneclick.es/M3_NyO_22d_10.svg' width=\"300\"&gt;","incorrect":true}],"uniques":true},"algorithm":{"name":"trueFalse","template":"Multiple choice – standard","params":{"countCorrect":1,"countIncorrect":2,"columns":3,"showCheckIcon":true}}}</v>
      </c>
      <c r="D331" s="217" t="str">
        <f t="shared" si="2"/>
        <v>#REF!</v>
      </c>
    </row>
    <row r="332" ht="15.75" customHeight="1">
      <c r="A332" s="215" t="str">
        <f>Seeds!AB226</f>
        <v>M3-NyO-22d-I-2</v>
      </c>
      <c r="B332" s="216" t="str">
        <f t="shared" si="128"/>
        <v>#REF!</v>
      </c>
      <c r="C332" s="216" t="str">
        <f>Seeds!AA226</f>
        <v>{"id":"M3-NyO-22d-I-2","stimulus":"&lt;p&gt;Selecione a figura que representa a fração &lt;span class=\"fr-math-v2 fr-draggable\" contenteditable=\"false\" data-original-math=\"\\(\\frac{2}{6}\\)\" draggable=\"true\"&gt;\\(\\frac{2}{6}\\)&lt;/span&gt;.&lt;/p&gt;","hint":"&lt;p&gt;O &lt;b&gt;denominador&lt;/b&gt; é o número de partes iguais em que a figura está dividida. O &lt;b&gt;numerador&lt;/b&gt; é o número de partes consideradas.&lt;/p&gt;","feedback":"&lt;p&gt;O &lt;b&gt;denominador,&lt;/b&gt; 6, é o número de partes iguais em que a figura é dividida.&lt;/p&gt;&lt;p&gt;O &lt;b&gt;numerador,&lt;/b&gt; 2, é o número de partes consideradas.&lt;/p&gt;","seed":{"parameters":[],"calculated":[{"name":"A1","label":"&lt;img src='https://blueberry-assets.oneclick.es/M3_NyO_22d_1.svg' width=\"300\"&gt;","incorrect":true},{"name":"A2","label":"&lt;img src='https://blueberry-assets.oneclick.es/M3_NyO_22d_2.svg' width=\"300\"&gt;","incorrect":true},{"name":"A3","label":"&lt;img src='https://blueberry-assets.oneclick.es/M3_NyO_22d_3.svg' width=\"300\"&gt;"},{"name":"A4","label":"&lt;img src='https://blueberry-assets.oneclick.es/M3_NyO_22d_4.svg' width=\"300\"&gt;"},{"name":"A5","label":"&lt;img src='https://blueberry-assets.oneclick.es/M3_NyO_22d_5.svg' width=\"300\"&gt;","incorrect":true},{"name":"A6","label":"&lt;img src='https://blueberry-assets.oneclick.es/M3_NyO_22d_6.svg' width=\"300\"&gt;","incorrect":true},{"name":"A7","label":"&lt;img src='https://blueberry-assets.oneclick.es/M3_NyO_22d_7.svg' width=\"300\"&gt;","incorrect":true},{"name":"A8","label":"&lt;img src='https://blueberry-assets.oneclick.es/M3_NyO_22d_8.svg' width=\"300\"&gt;","incorrect":true},{"name":"A9","label":"&lt;img src='https://blueberry-assets.oneclick.es/M3_NyO_22d_9.svg' width=\"300\"&gt;","incorrect":true},{"name":"A10","label":"&lt;img src='https://blueberry-assets.oneclick.es/M3_NyO_22d_10.svg' width=\"300\"&gt;","incorrect":true}],"uniques":true},"algorithm":{"name":"trueFalse","template":"Multiple choice – standard","params":{"countCorrect":1,"countIncorrect":2,"columns":3,"showCheckIcon":true}}}</v>
      </c>
      <c r="D332" s="217" t="str">
        <f t="shared" si="2"/>
        <v>#REF!</v>
      </c>
    </row>
    <row r="333" ht="15.75" customHeight="1">
      <c r="A333" s="215" t="str">
        <f>Seeds!AB227</f>
        <v>M3-NyO-22d-I-3</v>
      </c>
      <c r="B333" s="216" t="str">
        <f t="shared" si="128"/>
        <v>#REF!</v>
      </c>
      <c r="C333" s="216" t="str">
        <f>Seeds!AA227</f>
        <v>{"id":"M3-NyO-22d-I-3","stimulus":"&lt;p&gt;Selecione a figura que representa a fração &lt;span class=\"fr-math-v2 fr-draggable\" contenteditable=\"false\" data-original-math=\"\\(\\frac{3}{6}\\)\" draggable=\"true\"&gt;\\(\\frac{3}{6}\\)&lt;/span&gt;.&lt;/p&gt;","hint":"&lt;p&gt;O &lt;b&gt;denominador&lt;/b&gt; é o número de partes iguais em que a figura está dividida. O &lt;b&gt;numerador&lt;/b&gt; é o número de partes consideradas.&lt;/p&gt;","feedback":"&lt;p&gt;O &lt;b&gt;denominador,&lt;/b&gt; 6, é o número de partes iguais em que a figura é dividida.&lt;/p&gt;&lt;p&gt;O &lt;b&gt;numerador,&lt;/b&gt; 3, é o número de partes consideradas.&lt;/p&gt;","seed":{"parameters":[],"calculated":[{"name":"A1","label":"&lt;img src='https://blueberry-assets.oneclick.es/M3_NyO_22d_1.svg' width=\"300\"&gt;","incorrect":true},{"name":"A2","label":"&lt;img src='https://blueberry-assets.oneclick.es/M3_NyO_22d_2.svg' width=\"300\"&gt;","incorrect":true},{"name":"A3","label":"&lt;img src='https://blueberry-assets.oneclick.es/M3_NyO_22d_3.svg' width=\"300\"&gt;","incorrect":true},{"name":"A4","label":"&lt;img src='https://blueberry-assets.oneclick.es/M3_NyO_22d_4.svg' width=\"300\"&gt;","incorrect":true},{"name":"A5","label":"&lt;img src='https://blueberry-assets.oneclick.es/M3_NyO_22d_5.svg' width=\"300\"&gt;"},{"name":"A6","label":"&lt;img src='https://blueberry-assets.oneclick.es/M3_NyO_22d_6.svg' width=\"300\"&gt;"},{"name":"A7","label":"&lt;img src='https://blueberry-assets.oneclick.es/M3_NyO_22d_7.svg' width=\"300\"&gt;","incorrect":true},{"name":"A8","label":"&lt;img src='https://blueberry-assets.oneclick.es/M3_NyO_22d_8.svg' width=\"300\"&gt;","incorrect":true},{"name":"A9","label":"&lt;img src='https://blueberry-assets.oneclick.es/M3_NyO_22d_9.svg' width=\"300\"&gt;","incorrect":true},{"name":"A10","label":"&lt;img src='https://blueberry-assets.oneclick.es/M3_NyO_22d_10.svg' width=\"300\"&gt;","incorrect":true}],"uniques":true},"algorithm":{"name":"trueFalse","template":"Multiple choice – standard","params":{"countCorrect":1,"countIncorrect":2,"columns":3,"showCheckIcon":false}}}</v>
      </c>
      <c r="D333" s="217" t="str">
        <f t="shared" si="2"/>
        <v>#REF!</v>
      </c>
    </row>
    <row r="334" ht="15.75" customHeight="1">
      <c r="A334" s="215" t="str">
        <f>Seeds!AB228</f>
        <v>M3-NyO-22d-I-4</v>
      </c>
      <c r="B334" s="216" t="str">
        <f t="shared" si="128"/>
        <v>#REF!</v>
      </c>
      <c r="C334" s="216" t="str">
        <f>Seeds!AA228</f>
        <v>{"id":"M3-NyO-22d-I-4","stimulus":"&lt;p&gt;Selecione a figura que representa a fração &lt;span class=\"fr-math-v2 fr-draggable\" contenteditable=\"false\" data-original-math=\"\\(\\frac{7}{9}\\)\" draggable=\"true\"&gt;\\(\\frac{7}{9}\\)&lt;/span&gt;.&lt;/p&gt;","hint":"&lt;p&gt;O &lt;b&gt;denominador&lt;/b&gt; é o número de partes iguais em que a figura está dividida. O &lt;b&gt;numerador&lt;/b&gt; é o número de partes consideradas.&lt;/p&gt;","feedback":"&lt;p&gt;O &lt;b&gt;denominador,&lt;/b&gt; 9, é o número de partes iguais em que a figura é dividida.&lt;/p&gt;&lt;p&gt;O &lt;b&gt;numerador,&lt;/b&gt; 7, é o número de partes consideradas.&lt;/p&gt;","seed":{"parameters":[],"calculated":[{"name":"A1","label":"&lt;img src='https://blueberry-assets.oneclick.es/M3_NyO_22d_1.svg' width=\"300\"&gt;","incorrect":true},{"name":"A2","label":"&lt;img src='https://blueberry-assets.oneclick.es/M3_NyO_22d_2.svg' width=\"300\"&gt;","incorrect":true},{"name":"A3","label":"&lt;img src='https://blueberry-assets.oneclick.es/M3_NyO_22d_3.svg' width=\"300\"&gt;","incorrect":true},{"name":"A4","label":"&lt;img src='https://blueberry-assets.oneclick.es/M3_NyO_22d_4.svg' width=\"300\"&gt;","incorrect":true},{"name":"A5","label":"&lt;img src='https://blueberry-assets.oneclick.es/M3_NyO_22d_5.svg' width=\"300\"&gt;","incorrect":true},{"name":"A6","label":"&lt;img src='https://blueberry-assets.oneclick.es/M3_NyO_22d_6.svg' width=\"300\"&gt;","incorrect":true},{"name":"A7","label":"&lt;img src='https://blueberry-assets.oneclick.es/M3_NyO_22d_7.svg' width=\"300\"&gt;"},{"name":"A8","label":"&lt;img src='https://blueberry-assets.oneclick.es/M3_NyO_22d_8.svg' width=\"300\"&gt;"},{"name":"A9","label":"&lt;img src='https://blueberry-assets.oneclick.es/M3_NyO_22d_9.svg' width=\"300\"&gt;","incorrect":true},{"name":"A10","label":"&lt;img src='https://blueberry-assets.oneclick.es/M3_NyO_22d_10.svg' width=\"300\"&gt;","incorrect":true}],"uniques":true},"algorithm":{"name":"trueFalse","template":"Multiple choice – standard","params":{"countCorrect":1,"countIncorrect":2,"columns":3,"showCheckIcon":false}}}</v>
      </c>
      <c r="D334" s="217" t="str">
        <f t="shared" si="2"/>
        <v>#REF!</v>
      </c>
    </row>
    <row r="335" ht="15.75" customHeight="1">
      <c r="A335" s="215" t="str">
        <f>Seeds!AB229</f>
        <v>M3-NyO-22d-I-5</v>
      </c>
      <c r="B335" s="216" t="str">
        <f t="shared" si="128"/>
        <v>#REF!</v>
      </c>
      <c r="C335" s="216" t="str">
        <f>Seeds!AA229</f>
        <v>{"id":"M3-NyO-22d-I-5","stimulus":"&lt;p&gt;Selecione a figura que representa a fração &lt;span class=\"fr-math-v2 fr-draggable\" contenteditable=\"false\" data-original-math=\"\\(\\frac{4}{7}\\)\" draggable=\"true\"&gt;\\(\\frac{4}{7}\\)&lt;/span&gt;.&lt;/p&gt;","hint":"&lt;p&gt;O &lt;b&gt;denominador&lt;/b&gt; é o número de partes iguais em que a figura está dividida. O &lt;b&gt;numerador&lt;/b&gt; é o número de partes consideradas.&lt;/p&gt;","feedback":"&lt;p&gt;O &lt;b&gt;denominador,&lt;/b&gt; 7, é o número de partes iguais em que a figura é dividida.&lt;/p&gt;&lt;p&gt;O &lt;b&gt;numerador&lt;/b&gt;, 4, é o número de partes consideradas.&lt;/p&gt;","seed":{"parameters":[],"calculated":[{"name":"A1","label":"&lt;img src='https://blueberry-assets.oneclick.es/M3_NyO_22d_1.svg' width=\"300\"&gt;","incorrect":true},{"name":"A2","label":"&lt;img src='https://blueberry-assets.oneclick.es/M3_NyO_22d_2.svg' width=\"300\"&gt;","incorrect":true},{"name":"A3","label":"&lt;img src='https://blueberry-assets.oneclick.es/M3_NyO_22d_3.svg' width=\"300\"&gt;","incorrect":true},{"name":"A4","label":"&lt;img src='https://blueberry-assets.oneclick.es/M3_NyO_22d_4.svg' width=\"300\"&gt;","incorrect":true},{"name":"A5","label":"&lt;img src='https://blueberry-assets.oneclick.es/M3_NyO_22d_5.svg' width=\"300\"&gt;","incorrect":true},{"name":"A6","label":"&lt;img src='https://blueberry-assets.oneclick.es/M3_NyO_22d_6.svg' width=\"300\"&gt;","incorrect":true},{"name":"A7","label":"&lt;img src='https://blueberry-assets.oneclick.es/M3_NyO_22d_7.svg' width=\"300\"&gt;","incorrect":true},{"name":"A8","label":"&lt;img src='https://blueberry-assets.oneclick.es/M3_NyO_22d_8.svg' width=\"300\"&gt;","incorrect":true},{"name":"A9","label":"&lt;img src='https://blueberry-assets.oneclick.es/M3_NyO_22d_9.svg' width=\"300\"&gt;"},{"name":"A10","label":"&lt;img src='https://blueberry-assets.oneclick.es/M3_NyO_22d_10.svg' width=\"300\"&gt;"}],"uniques":true},"algorithm":{"name":"trueFalse","template":"Multiple choice – standard","params":{"countCorrect":1,"countIncorrect":2,"columns":3,"showCheckIcon":false}}}</v>
      </c>
      <c r="D335" s="217" t="str">
        <f t="shared" si="2"/>
        <v>#REF!</v>
      </c>
    </row>
    <row r="336" ht="15.75" customHeight="1">
      <c r="A336" s="215" t="str">
        <f>Seeds!AB230</f>
        <v>M3-NyO-22d-E-1</v>
      </c>
      <c r="B336" s="216" t="str">
        <f t="shared" si="128"/>
        <v>#REF!</v>
      </c>
      <c r="C336" s="216" t="str">
        <f>Seeds!AA230</f>
        <v>{
    "id": "M3-NyO-22d-E-1",
    "stimulus": "&lt;p&gt;Escreva a fração que representa a região colorida da figura.&lt;/p&gt;&lt;div style=\"display:flex; justify-content:center;\"&gt;&lt;img src='https://blueberry-assets.oneclick.es/{{Q1}}' width=\"300\"&gt;&lt;/div&gt;",
    "template": "&lt;p&gt;A região colorida corresponde a {{response}} da figura.&lt;/p&gt;",
    "hint": "&lt;p&gt;O &lt;b&gt;denominador&lt;/b&gt; é o número de partes iguais em que a figura está dividida. O &lt;b&gt;numerador&lt;/b&gt; é o número de partes consideradas.&lt;/p&gt;",
    "feedback": "&lt;p&gt;O &lt;b&gt;denominador,&lt;/b&gt; 5, é o número de partes iguais em que a figura é dividida.&lt;/p&gt;&lt;p&gt;O &lt;b&gt;numerador&lt;/b&gt;, 2, é o número de partes consideradas.&lt;/p&gt;",
    "seed": {
        "parameters": [
            {
                "name": "Q1",
                "list": [
                    "M3_NyO_22d_1.svg",
                    "M3_NyO_22d_2.svg"
                ]
            }
        ],
        "calculated": [
            {
                "name": "A1",
                "function": "\\frac{2}{5}"
            }
        ],
        "uniques": true
    },
    "algorithm": {
        "name": "calculateOperation",
        "params": {
            "method": "equivLiteral",
            "keyboard": "INTERMEDIATE"
        }
    }
}</v>
      </c>
      <c r="D336" s="217" t="str">
        <f t="shared" si="2"/>
        <v>#REF!</v>
      </c>
    </row>
    <row r="337" ht="15.75" customHeight="1">
      <c r="A337" s="215" t="str">
        <f>Seeds!AB231</f>
        <v>M3-NyO-22d-E-2</v>
      </c>
      <c r="B337" s="216" t="str">
        <f t="shared" si="128"/>
        <v>#REF!</v>
      </c>
      <c r="C337" s="216" t="str">
        <f>Seeds!AA231</f>
        <v>{
    "id": "M3-NyO-22d-E-2",
    "stimulus": "&lt;p&gt;Escreva a fração que representa a região colorida da figura.&lt;/p&gt;&lt;div style=\"display:flex; justify-content:center;\"&gt;&lt;img src='https://blueberry-assets.oneclick.es/{{Q1}}' width=\"300\"&gt;&lt;/div&gt;",
    "template": "&lt;p&gt;A região colorida corresponde a {{response}} da figura.&lt;/p&gt;",
    "hint": "&lt;p&gt;O &lt;b&gt;denominador&lt;/b&gt; é o número de partes iguais em que a figura está dividida. O &lt;b&gt;numerador&lt;/b&gt; é o número de partes consideradas.&lt;/p&gt;",
    "feedback": "&lt;p&gt;O &lt;b&gt;denominador,&lt;/b&gt; 6, é o número de partes iguais em que a figura é dividida.&lt;/p&gt;&lt;p&gt;O &lt;b&gt;numerador&lt;/b&gt;, 2, é o número de partes consideradas.&lt;/p&gt;",
    "seed": {
        "parameters": [
            {
                "name": "Q1",
                "list": [
                    "M3_NyO_22d_3.svg",
                    "M3_NyO_22d_4.svg"
                ]
            }
        ],
        "calculated": [
            {
                "name": "A1",
                "function": "\\frac{2}{6}"
            }
        ],
        "uniques": true
    },
    "algorithm": {
        "name": "calculateOperation",
        "params": {
            "method": "equivLiteral",
            "keyboard": "INTERMEDIATE"
        }
    }
}</v>
      </c>
      <c r="D337" s="217" t="str">
        <f t="shared" si="2"/>
        <v>#REF!</v>
      </c>
    </row>
    <row r="338" ht="15.75" customHeight="1">
      <c r="A338" s="215" t="str">
        <f>Seeds!AB232</f>
        <v>M3-NyO-22d-E-3</v>
      </c>
      <c r="B338" s="216" t="str">
        <f t="shared" si="128"/>
        <v>#REF!</v>
      </c>
      <c r="C338" s="216" t="str">
        <f>Seeds!AA232</f>
        <v>{
    "id": "M3-NyO-22d-E-3",
    "stimulus": "&lt;p&gt;Escreva a fração que representa a região colorida da figura.&lt;/p&gt;&lt;div style=\"display:flex; justify-content:center;\"&gt;&lt;img src=\"https://blueberry-assets.oneclick.es/{{Q1}}\" width=\"300\"&gt;&lt;/img&gt;&lt;/div&gt;",
    "template": "&lt;p&gt;A região colorida corresponde a {{response}} da figura.&lt;/p&gt;",
    "hint": "&lt;p&gt;O &lt;b&gt;denominador&lt;/b&gt; é o número de partes iguais em que a figura está dividida. O &lt;b&gt;numerador&lt;/b&gt; é o número de partes consideradas.&lt;/p&gt;",
    "feedback": "&lt;p&gt;O &lt;b&gt;denominador,&lt;/b&gt; 6, é o número de partes iguais em que a figura é dividida.&lt;/p&gt;&lt;p&gt;O &lt;b&gt;numerador&lt;/b&gt;, 3, é o número de partes consideradas.&lt;/p&gt;",
    "seed": {
        "parameters": [
            {
                "name": "Q1",
                "list": [
                    "M3_NyO_22d_5.svg",
                    "M3_NyO_22d_6.svg"
                ]
            }
        ],
        "calculated": [
            {
                "name": "A1",
                "function": "\\frac{3}{6}"
            }
        ],
        "uniques": true
    },
    "algorithm": {
        "name": "calculateOperation",
        "params": {
            "method": "equivLiteral",
            "keyboard": "INTERMEDIATE"
        }
    }
}</v>
      </c>
      <c r="D338" s="217" t="str">
        <f t="shared" si="2"/>
        <v>#REF!</v>
      </c>
    </row>
    <row r="339" ht="15.75" customHeight="1">
      <c r="A339" s="215" t="str">
        <f>Seeds!AB233</f>
        <v>M3-NyO-22d-E-4</v>
      </c>
      <c r="B339" s="216" t="str">
        <f t="shared" si="128"/>
        <v>#REF!</v>
      </c>
      <c r="C339" s="216" t="str">
        <f>Seeds!AA233</f>
        <v>{
    "id": "M3-NyO-22d-E-4",
    "stimulus": "&lt;p&gt;Escreva a fração que representa a região colorida da figura.&lt;/p&gt;&lt;div style=\"display:flex; justify-content:center;\"&gt;&lt;img src=\"https://blueberry-assets.oneclick.es/{{Q1}}\" width=\"300\"&gt;&lt;/img&gt;&lt;/div&gt;",
    "template": "&lt;p&gt;A região colorida corresponde a {{response}} da figura.&lt;/p&gt;",
    "hint": "&lt;p&gt;O &lt;b&gt;denominador&lt;/b&gt; é o número de partes iguais em que a figura está dividida. O &lt;b&gt;numerador&lt;/b&gt; é o número de partes consideradas.&lt;/p&gt;",
    "feedback": "&lt;p&gt;O &lt;b&gt;denominador,&lt;/b&gt; 9, é o número de partes iguais em que a figura é dividida.&lt;/p&gt;&lt;p&gt;O &lt;b&gt;numerador&lt;/b&gt;, 7, é o número de partes consideradas.&lt;/p&gt;",
    "seed": {
        "parameters": [
            {
                "name": "Q1",
                "list": [
                    "M3_NyO_22d_7.svg",
                    "M3_NyO_22d_8.svg"
                ]
            }
        ],
        "calculated": [
            {
                "name": "A1",
                "function": "\\frac{7}{9}"
            }
        ],
        "uniques": true
    },
    "algorithm": {
        "name": "calculateOperation",
        "params": {
            "method": "equivLiteral",
            "keyboard": "INTERMEDIATE"
        }
    }
}</v>
      </c>
      <c r="D339" s="217" t="str">
        <f t="shared" si="2"/>
        <v>#REF!</v>
      </c>
    </row>
    <row r="340" ht="15.75" customHeight="1">
      <c r="A340" s="215" t="str">
        <f>Seeds!AB234</f>
        <v>M3-NyO-22d-E-5</v>
      </c>
      <c r="B340" s="216" t="str">
        <f t="shared" si="128"/>
        <v>#REF!</v>
      </c>
      <c r="C340" s="216" t="str">
        <f>Seeds!AA234</f>
        <v>{
    "id": "M3-NyO-22d-E-5",
    "stimulus": "&lt;p&gt;Escreva a fração que representa a região colorida da figura.&lt;/p&gt;&lt;div style=\"display:flex; justify-content:center;\"&gt;&lt;img src='https://blueberry-assets.oneclick.es/{{Q1}}' width=\"300\"&gt;&lt;/img&gt;&lt;/div&gt;",
    "template": "&lt;p&gt;A região colorida corresponde a {{response}} da figura.&lt;/p&gt;",
    "hint": "&lt;p&gt;O &lt;b&gt;denominador&lt;/b&gt; é o número de partes iguais em que a figura está dividida. O &lt;b&gt;numerador&lt;/b&gt; é o número de partes consideradas.&lt;/p&gt;",
    "feedback": "&lt;p&gt;O &lt;b&gt;denominador,&lt;/b&gt; 7, é o número de partes iguais em que a figura é dividida.&lt;/p&gt;&lt;p&gt;O &lt;b&gt;numerador&lt;/b&gt;, 4, é o número de partes consideradas.&lt;/p&gt;",
    "seed": {
        "parameters": [
            {
                "name": "Q1",
                "list": [
                    "M3_NyO_22d_9.svg",
                    "M3_NyO_22d_10.svg"
                ]
            }
        ],
        "calculated": [
            {
                "name": "A1",
                "function": "\\frac{4}{7}"
            }
        ],
        "uniques": true
    },
    "algorithm": {
        "name": "calculateOperation",
        "params": {
            "method": "equivLiteral",
            "keyboard": "INTERMEDIATE"
        }
    }
}</v>
      </c>
      <c r="D340" s="217" t="str">
        <f t="shared" si="2"/>
        <v>#REF!</v>
      </c>
    </row>
    <row r="341" ht="15.75" customHeight="1">
      <c r="A341" s="215" t="str">
        <f>Seeds!AB235</f>
        <v>M3-NyO-22d-A-1</v>
      </c>
      <c r="B341" s="216" t="str">
        <f t="shared" si="128"/>
        <v>#REF!</v>
      </c>
      <c r="C341" s="216" t="str">
        <f>Seeds!AA235</f>
        <v>{"id":"M3-NyO-22d-A-1","stimulus":"&lt;p&gt;A figura a seguir representa as porções que sobraram de uma lasanha. Expresse essa quantidade como uma fração.&lt;/p&gt;&lt;img src='https://blueberry-assets.oneclick.es/M3_NyO_22d_11.svg' width=\"300\"&gt;","template":"&lt;p&gt;Sobraram {{response}} da lasanha.&lt;/p&gt;","hint":"&lt;p&gt;O &lt;b&gt;denominador&lt;/b&gt; é o número de partes iguais em que a figura está dividida. O &lt;b&gt;numerador&lt;/b&gt; é o número de partes consideradas.&lt;/p&gt;","feedback":"&lt;p&gt;O &lt;b&gt;denominador,&lt;/b&gt; 10, é o número de partes iguais em que a figura é dividida.&lt;/p&gt;&lt;p&gt;O &lt;b&gt;numerador&lt;/b&gt;, 3, é o número de partes consideradas.&lt;/p&gt;","seed":{"parameters":[],"calculated":[{"name":"A1","function":"\\frac{3}{10}"}],"uniques":true},"algorithm":{"name":"calculateOperation","params":{"method":"equivLiteral","keyboard":"INTERMEDIATE"}}}</v>
      </c>
      <c r="D341" s="217" t="str">
        <f t="shared" si="2"/>
        <v>#REF!</v>
      </c>
    </row>
    <row r="342" ht="15.75" customHeight="1">
      <c r="A342" s="215" t="str">
        <f>Seeds!AB236</f>
        <v>M3-NyO-22d-A-2</v>
      </c>
      <c r="B342" s="216" t="str">
        <f t="shared" si="128"/>
        <v>#REF!</v>
      </c>
      <c r="C342" s="216" t="str">
        <f>Seeds!AA236</f>
        <v>{"id":"M3-NyO-22d-A-2","stimulus":"&lt;p&gt;Jorge pintou as seguintes pétalas de uma flor. Que fração representa as partes pintadas em relação ao todo?&lt;/p&gt;&lt;img src='https://blueberry-assets.oneclick.es/M3_NyO_22d_12.svg' width=\"300\"&gt;","template":"&lt;p&gt;A fração de pétalas pintadas é {{response}} do total.&lt;/p&gt;","hint":"&lt;p&gt;O &lt;b&gt;denominador&lt;/b&gt; é o número de partes iguais em que a figura está dividida. O &lt;b&gt;numerador&lt;/b&gt; é o número de partes consideradas.&lt;/p&gt;","feedback":"&lt;p&gt;O &lt;b&gt;denominador,&lt;/b&gt; 12, é o número de partes iguais em que a figura é dividida.&lt;/p&gt;&lt;p&gt;O &lt;b&gt;numerador&lt;/b&gt;, 8, é o número de partes consideradas.&lt;/p&gt;","seed":{"parameters":[],"calculated":[{"name":"A1","function":"\\frac{8}{12}"}],"uniques":true},"algorithm":{"name":"calculateOperation","params":{"method":"equivLiteral","keyboard":"INTERMEDIATE"}}}</v>
      </c>
      <c r="D342" s="217" t="str">
        <f t="shared" si="2"/>
        <v>#REF!</v>
      </c>
    </row>
    <row r="343" ht="15.75" customHeight="1">
      <c r="A343" s="215" t="str">
        <f>Seeds!AB237</f>
        <v>M3-NyO-22d-A-3</v>
      </c>
      <c r="B343" s="216" t="str">
        <f t="shared" si="128"/>
        <v>#REF!</v>
      </c>
      <c r="C343" s="216" t="str">
        <f>Seeds!AA237</f>
        <v>{"id":"M3-NyO-22d-A-3","stimulus":"&lt;p&gt;A figura a seguir representa os gomos de uma laranja que Rosa ganhou. Que fração da laranja ela recebeu?&lt;/p&gt;&lt;img src='https://blueberry-assets.oneclick.es/M3_NyO_22d_13.svg' width=\"300\"&gt;","template":"&lt;p&gt;Ela recebeu {{response}} da laranja.&lt;/p&gt;","hint":"&lt;p&gt;O &lt;b&gt;denominador&lt;/b&gt; é o número de partes iguais em que a figura está dividida. O &lt;b&gt;numerador&lt;/b&gt; é o número de partes consideradas.&lt;/p&gt;","feedback":"&lt;p&gt;O &lt;b&gt;denominador,&lt;/b&gt; 10, é o número de partes iguais em que a figura é dividida.&lt;/p&gt;&lt;p&gt;O &lt;b&gt;numerador&lt;/b&gt;, 4, é o número de partes consideradas.&lt;/p&gt;","seed":{"parameters":[],"calculated":[{"name":"A1","function":"\\frac{4}{10}"}],"uniques":true},"algorithm":{"name":"calculateOperation","params":{"method":"equivLiteral","keyboard":"INTERMEDIATE"}}}</v>
      </c>
      <c r="D343" s="217" t="str">
        <f t="shared" si="2"/>
        <v>#REF!</v>
      </c>
    </row>
    <row r="344" ht="15.75" customHeight="1">
      <c r="A344" s="215" t="str">
        <f>Seeds!AB238</f>
        <v>M3-NyO-22d-A-4</v>
      </c>
      <c r="B344" s="216" t="str">
        <f t="shared" si="128"/>
        <v>#REF!</v>
      </c>
      <c r="C344" s="216" t="str">
        <f>Seeds!AA238</f>
        <v>{"id":"M3-NyO-22d-A-4","stimulus":"&lt;p&gt;A figura a seguir representa um terreno que um agricultor dividiu em partes iguais e plantou tomates. Que fração representa a parte do terreno onde foram plantados tomates?&lt;/p&gt;&lt;img src='https://blueberry-assets.oneclick.es/M3_NyO_22d_14.svg' width=\"300\"&gt;","template":"&lt;p&gt;Foram plantados tomates em {{response}} do terreno.&lt;/p&gt;","hint":"&lt;p&gt;O &lt;b&gt;denominador&lt;/b&gt; é o número de partes iguais em que a figura está dividida. O &lt;b&gt;numerador&lt;/b&gt; é o número de partes consideradas.&lt;/p&gt;","feedback":"&lt;p&gt;O &lt;b&gt;denominador,&lt;/b&gt; 8, é o número de partes iguais em que a figura é dividida.&lt;/p&gt;&lt;p&gt;O &lt;b&gt;numerador&lt;/b&gt;, 5, é o número de partes consideradas.&lt;/p&gt;","seed":{"parameters":[],"calculated":[{"name":"A1","function":"\\frac{5}{8}"}],"uniques":true},"algorithm":{"name":"calculateOperation","params":{"method":"equivLiteral","keyboard":"INTERMEDIATE"}}}</v>
      </c>
      <c r="D344" s="217" t="str">
        <f t="shared" si="2"/>
        <v>#REF!</v>
      </c>
    </row>
    <row r="345" ht="15.75" customHeight="1">
      <c r="A345" s="215" t="str">
        <f>Seeds!AB239</f>
        <v>M3-NyO-22d-A-5</v>
      </c>
      <c r="B345" s="216" t="str">
        <f t="shared" si="128"/>
        <v>#REF!</v>
      </c>
      <c r="C345" s="216" t="str">
        <f>Seeds!AA239</f>
        <v>{"id":"M3-NyO-22d-A-5","stimulus":"&lt;p&gt;A figura a seguir representa uma caixa com queijos que Alex ganhou. Que fração de queijos ele ainda tem?&lt;/p&gt;&lt;img src='https://blueberry-assets.oneclick.es/M3_NyO_22d_15.svg' width=\"300\"&gt;","template":"&lt;p&gt;Ainda restam {{response}} do total de queijos.&lt;/p&gt;","hint":"&lt;p&gt;O &lt;b&gt;denominador&lt;/b&gt; é o número de partes iguais em que a figura está dividida. O &lt;b&gt;numerador&lt;/b&gt; é o número de partes consideradas.&lt;/p&gt;","feedback":"&lt;p&gt;O &lt;b&gt;denominador,&lt;/b&gt; 6, é o número de partes iguais em que a figura é dividida.&lt;/p&gt;&lt;p&gt;O &lt;b&gt;numerador&lt;/b&gt;, 2, é o número de partes consideradas.&lt;/p&gt;","seed":{"parameters":[],"calculated":[{"name":"A1","function":"\\frac{2}{6}"}],"uniques":true},"algorithm":{"name":"calculateOperation","params":{"method":"equivLiteral","keyboard":"INTERMEDIATE"}}}</v>
      </c>
      <c r="D345" s="217" t="str">
        <f t="shared" si="2"/>
        <v>#REF!</v>
      </c>
    </row>
    <row r="346" ht="15.75" customHeight="1">
      <c r="A346" s="215" t="str">
        <f>Seeds!AB240</f>
        <v>M3-NyO-22e-I-1</v>
      </c>
      <c r="B346" s="216" t="str">
        <f t="shared" si="128"/>
        <v>#REF!</v>
      </c>
      <c r="C346" s="216" t="str">
        <f>Seeds!AA240</f>
        <v>{"id":"M3-NyO-22e-I-1","stimulus":"&lt;p&gt;A qual operação a seguir a fração &lt;span class=\"fr-math-v2 fr-draggable\" contenteditable=\"false\" data-original-math=\"\\(\\frac{{{Q1}}}{{{T1}}}\\)\" draggable=\"true\"&gt;\\(\\frac{{{Q1}}}{{{T1}}}\\)&lt;/span&gt; é equivalente?&lt;/p&gt;","hint":"&lt;p&gt;Uma fração é equivalente a uma divisão.&lt;/p&gt;","feedback":"&lt;p&gt;Uma fração é equivalente a uma divisão.&lt;/p&gt;&lt;p style=\"text-align: center\"&gt;&lt;span class=\"fr-math-v2 fr-draggable\" contenteditable=\"false\" data-original-math=\"\\(\\frac{{{Q1}}}{{{T1}}}\\)\" draggable=\"true\"&gt;\\(\\frac{{{Q1}}}{{{T1}}}\\)&lt;/span&gt; = {{Q1}} : {{T1}}&lt;/p&gt;","seed":{"parameters":[{"name":"Q1","label":null,"min":1,"max":9,"step":1},{"name":"Q2","label":null,"min":1,"max":9,"step":1}],"calculated":[{"name":"T1","function":"{{Q1}}+{{Q2}}","temp":true},{"name":"A1","label":"{{Q1}} : {{T1}}"},{"name":"A2","label":"{{Q1}} + {{T1}}","incorrect":true},{"name":"A3","label":"{{Q1}} − {{T1}}","incorrect":true},{"name":"A4","label":"{{Q1}} × {{T1}}","incorrect":true},{"name":"A5","label":"{{Q1}}&lt;sup&gt;{{T1}}&lt;/sup&gt;","incorrect":true}],"uniques":true},"algorithm":{"name":"trueFalse","template":"Multiple choice – standard","params":{"countCorrect":1,"countIncorrect":2,"showCheckIcon":false,
            "columns": 3
        }
    }
}</v>
      </c>
      <c r="D346" s="217" t="str">
        <f t="shared" si="2"/>
        <v>#REF!</v>
      </c>
    </row>
    <row r="347" ht="15.75" customHeight="1">
      <c r="A347" s="215" t="str">
        <f>Seeds!AB241</f>
        <v>M3-NyO-22e-E-1</v>
      </c>
      <c r="B347" s="216" t="str">
        <f t="shared" si="128"/>
        <v>#REF!</v>
      </c>
      <c r="C347" s="216" t="str">
        <f>Seeds!AA241</f>
        <v>{"id":"M3-NyO-22e-E-1","stimulus":"&lt;p&gt;Escreva a divisão {{Q1}} : {{T1}} em forma de fração.&lt;/p&gt;","template":"&lt;p&gt;Essa divisão equivale à fração {{response}}.&lt;/p&gt;","hint":"Uma fração é equivalente a uma divisão.","feedback":"&lt;p&gt;Uma fração é equivalente a uma divisão.&lt;/p&gt;&lt;p style=\"text-align: center\"&gt;{{Q1}} : {{T1}} = &lt;span class=\"fr-math-v2 fr-draggable\" contenteditable=\"false\" data-original-math=\"\\(\\frac{{{Q1}}}{{{T1}}}\\)\" draggable=\"true\"&gt;\\(\\frac{{{Q1}}}{{{T1}}}\\)&lt;/span&gt;&lt;/p&gt;","seed":{"parameters":[{"name":"Q1","label":null,"min":1,"max":9,"step":1},{"name":"Q2","label":null,"min":1,"max":9,"step":1}],"calculated":[{"name":"T1","label":"{{function}}","function":"{{Q1}}+{{Q2}}","temp":true},{"name":"A1","label":"{{function}}","function":"\\frac{{{Q1}}}{{{T1}}}"}],"uniques":true},"algorithm":{"name":"calculateOperation","params":{"method":"equivLiteral","keyboard":"INTERMEDIATE"}}}</v>
      </c>
      <c r="D347" s="217" t="str">
        <f t="shared" si="2"/>
        <v>#REF!</v>
      </c>
    </row>
    <row r="348" ht="15.75" customHeight="1">
      <c r="A348" s="215" t="str">
        <f t="shared" ref="A348:C348" si="129">#REF!</f>
        <v>#REF!</v>
      </c>
      <c r="B348" s="216" t="str">
        <f t="shared" si="129"/>
        <v>#REF!</v>
      </c>
      <c r="C348" s="216" t="str">
        <f t="shared" si="129"/>
        <v>#REF!</v>
      </c>
      <c r="D348" s="217" t="str">
        <f t="shared" si="2"/>
        <v>#REF!</v>
      </c>
    </row>
    <row r="349" ht="15.75" customHeight="1">
      <c r="A349" s="215" t="str">
        <f t="shared" ref="A349:C349" si="130">#REF!</f>
        <v>#REF!</v>
      </c>
      <c r="B349" s="216" t="str">
        <f t="shared" si="130"/>
        <v>#REF!</v>
      </c>
      <c r="C349" s="216" t="str">
        <f t="shared" si="130"/>
        <v>#REF!</v>
      </c>
      <c r="D349" s="217" t="str">
        <f t="shared" si="2"/>
        <v>#REF!</v>
      </c>
    </row>
    <row r="350" ht="15.75" customHeight="1">
      <c r="A350" s="215" t="str">
        <f t="shared" ref="A350:C350" si="131">#REF!</f>
        <v>#REF!</v>
      </c>
      <c r="B350" s="216" t="str">
        <f t="shared" si="131"/>
        <v>#REF!</v>
      </c>
      <c r="C350" s="216" t="str">
        <f t="shared" si="131"/>
        <v>#REF!</v>
      </c>
      <c r="D350" s="217" t="str">
        <f t="shared" si="2"/>
        <v>#REF!</v>
      </c>
    </row>
    <row r="351" ht="15.75" customHeight="1">
      <c r="A351" s="215" t="str">
        <f t="shared" ref="A351:C351" si="132">#REF!</f>
        <v>#REF!</v>
      </c>
      <c r="B351" s="216" t="str">
        <f t="shared" si="132"/>
        <v>#REF!</v>
      </c>
      <c r="C351" s="216" t="str">
        <f t="shared" si="132"/>
        <v>#REF!</v>
      </c>
      <c r="D351" s="217" t="str">
        <f t="shared" si="2"/>
        <v>#REF!</v>
      </c>
    </row>
    <row r="352" ht="15.75" customHeight="1">
      <c r="A352" s="215" t="str">
        <f t="shared" ref="A352:C352" si="133">#REF!</f>
        <v>#REF!</v>
      </c>
      <c r="B352" s="216" t="str">
        <f t="shared" si="133"/>
        <v>#REF!</v>
      </c>
      <c r="C352" s="216" t="str">
        <f t="shared" si="133"/>
        <v>#REF!</v>
      </c>
      <c r="D352" s="217" t="str">
        <f t="shared" si="2"/>
        <v>#REF!</v>
      </c>
    </row>
    <row r="353" ht="15.75" customHeight="1">
      <c r="A353" s="215" t="str">
        <f t="shared" ref="A353:C353" si="134">#REF!</f>
        <v>#REF!</v>
      </c>
      <c r="B353" s="216" t="str">
        <f t="shared" si="134"/>
        <v>#REF!</v>
      </c>
      <c r="C353" s="216" t="str">
        <f t="shared" si="134"/>
        <v>#REF!</v>
      </c>
      <c r="D353" s="217" t="str">
        <f t="shared" si="2"/>
        <v>#REF!</v>
      </c>
    </row>
    <row r="354" ht="15.75" customHeight="1">
      <c r="A354" s="215" t="str">
        <f>Seeds!AB242</f>
        <v>M3-NyO-23a-I-1</v>
      </c>
      <c r="B354" s="216" t="str">
        <f t="shared" ref="B354:B402" si="135">#REF!</f>
        <v>#REF!</v>
      </c>
      <c r="C354" s="216" t="str">
        <f>Seeds!AA242</f>
        <v>{"id":"M3-NyO-23a-I-1","stimulus":"&lt;p&gt;Selecione a comparação correta.&lt;/p&gt;","hint":"&lt;p&gt;Quando os denominadores são iguais, comparam-se os numeradores.&lt;/p&gt;","feedback":"&lt;p&gt;Quando os denominadores são iguais, compare os numeradores.&lt;/p&gt;&lt;p&gt;Sendo assim, &lt;span class=\"fr-math-v2 fr-draggable\" contenteditable=\"false\" data-original-math=\"\\(\\frac{{{Q1}}}{{{T10}}}\\)\" draggable=\"true\"&gt;\\(\\frac{{{Q1}}}{{{T10}}}\\)&lt;/span&gt; &lt; &lt;span class=\"fr-math-v2 fr-draggable\" contenteditable=\"false\" data-original-math=\"\\(\\frac{{{T2}}}{{{T10}}}\\)\" draggable=\"true\"&gt;\\(\\frac{{{T2}}}{{{T10}}}\\)&lt;/span&gt; porque {{Q1}} &lt; {{T2}}.&lt;/p&gt;","seed":{"parameters":[{"name":"Q1","min":1,"max":9,"step":1},{"name":"Q2","min":1,"max":9,"step":1},{"name":"Q3","min":1,"max":9,"step":1},{"name":"Q4","min":1,"max":9,"step":1},{"name":"Q5","min":1,"max":9,"step":1},{"name":"Q6","min":1,"max":9,"step":1},{"name":"Q7","min":1,"max":9,"step":1},{"name":"Q8","min":1,"max":9,"step":1}],"calculated":[{"name":"T2","function":"{{Q1}}+{{Q2}}","temp":true},{"name":"T3","function":"{{Q3}}+{{Q4}}","temp":true},{"name":"T5","function":"{{Q5}}+{{Q6}}","temp":true},{"name":"T8","function":"{{Q7}}+{{Q8}}","temp":true},{"name":"T10","function":"math.max({{Q1}}, {{Q2}})+{{Q3}}","temp":true},{"name":"T11","function":"math.max({{Q3}}, {{Q4}})+{{Q5}}","temp":true},{"name":"T12","function":"math.max({{Q5}}, {{Q6}})+{{Q7}}","temp":true},{"name":"T13","function":"math.max({{Q7}}, {{Q8}})+{{Q1}}","temp":true},{"name":"A1","label":"&lt;span class=\"fr-math-v2 fr-draggable\" contenteditable=\"false\" data-original-math=\"\\(\\frac{{{Q1}}}{{{T10}}}\\)\" draggable=\"true\"&gt;\\(\\frac{{{Q1}}}{{{T10}}}\\)&lt;/span&gt; &lt; &lt;span class=\"fr-math-v2 fr-draggable\" contenteditable=\"false\" data-original-math=\"\\(\\frac{{{T2}}}{{{T10}}}\\)\" draggable=\"true\"&gt;\\(\\frac{{{T2}}}{{{T10}}}\\)&lt;/span&gt;"},{"name":"A2","label":"&lt;span class=\"fr-math-v2 fr-draggable\" contenteditable=\"false\" data-original-math=\"\\(\\frac{{{T3}}}{{{T11}}}\\)\" draggable=\"true\"&gt;\\(\\frac{{{T3}}}{{{T11}}}\\)&lt;/span&gt; &gt; &lt;span class=\"fr-math-v2 fr-draggable\" contenteditable=\"false\" data-original-math=\"\\(\\frac{{{Q4}}}{{{T11}}}\\)\" draggable=\"true\"&gt;\\(\\frac{{{Q4}}}{{{T11}}}\\)&lt;/span&gt;"},{"name":"A3","label":"&lt;span class=\"fr-math-v2 fr-draggable\" contenteditable=\"false\" data-original-math=\"\\(\\frac{{{T5}}}{{{T12}}}\\)\" draggable=\"true\"&gt;\\(\\frac{{{T5}}}{{{T12}}}\\)&lt;/span&gt; &lt; &lt;span class=\"fr-math-v2 fr-draggable\" contenteditable=\"false\" data-original-math=\"\\(\\frac{{{Q6}}}{{{T12}}}\\)\" draggable=\"true\"&gt;\\(\\frac{{{Q6}}}{{{T12}}}\\)&lt;/span&gt;","incorrect":true},{"name":"A4","label":"&lt;span class=\"fr-math-v2 fr-draggable\" contenteditable=\"false\" data-original-math=\"\\(\\frac{{{Q7}}}{{{T13}}}\\)\" draggable=\"true\"&gt;\\(\\frac{{{Q7}}}{{{T13}}}\\)&lt;/span&gt; &gt; &lt;span class=\"fr-math-v2 fr-draggable\" contenteditable=\"false\" data-original-math=\"\\(\\frac{{{T8}}}{{{T13}}}\\)\" draggable=\"true\"&gt;\\(\\frac{{{T8}}}{{{T13}}}\\)&lt;/span&gt;","incorrect":true}],"uniques":true},"algorithm":{"name":"trueFalse","template":"Multiple choice – standard","params":{"countCorrect":1,"countIncorrect":2,"showCheckIcon": false,
            "columns": 3
        }
    }
}</v>
      </c>
      <c r="D354" s="217" t="str">
        <f t="shared" si="2"/>
        <v>#REF!</v>
      </c>
    </row>
    <row r="355" ht="15.75" customHeight="1">
      <c r="A355" s="215" t="str">
        <f>Seeds!AB243</f>
        <v>M3-NyO-23a-E-1</v>
      </c>
      <c r="B355" s="216" t="str">
        <f t="shared" si="135"/>
        <v>#REF!</v>
      </c>
      <c r="C355" s="216" t="str">
        <f>Seeds!AA243</f>
        <v>{"id":"M3-NyO-23a-E-1","stimulus":"&lt;p&gt;Arraste e ordene as seguintes frações da menor para a maior.&lt;/p&gt;","template":"&lt;p style=\"text-align:center;\"&gt;{{response}} &lt; {{response}} &lt; {{response}}&lt;/p&gt;","hint":"&lt;p&gt;Quando os denominadores são iguais, comparam-se os numeradores.&lt;/p&gt;","feedback":"&lt;p&gt;Quando os denominadores são iguais, compare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{{T4}}.&lt;/p&gt;","seed":{"parameters":[{"name":"Q1","min":1,"max":9,"step":1},{"name":"Q2","min":1,"max":9,"step":1},{"name":"Q3","min":1,"max":9,"step":1},{"name":"Q4","min":1,"max":9,"step":1}],"calculated":[{"name":"T1","function":"math.max({{Q2}}, {{Q3}}, {{Q4}})+{{Q1}}","temp":true},{"name":"T2","function":"math.min({{Q2}},{{Q3}},{{Q4}})","temp":true},{"name":"T3","function":"{{Q2}}+{{Q3}}+{{Q4}}-math.min({{Q2}},{{Q3}},{{Q4}})-math.max({{Q2}},{{Q3}},{{Q4}})","temp":true},{"name":"T4","function":"math.max({{Q2}},{{Q3}},{{Q4}})","temp":true},{"name":"A1","label":"&lt;span class=\"fr-math-v2 fr-draggable\" contenteditable=\"false\" data-original-math=\"\\(\\frac{{{T2}}}{{{T1}}}\\)\" draggable=\"true\"&gt;\\(\\frac{{{T2}}}{{{T1}}}\\)&lt;/span&gt;","function":""},{"name":"A2","label":"&lt;span class=\"fr-math-v2 fr-draggable\" contenteditable=\"false\" data-original-math=\"\\(\\frac{{{T3}}}{{{T1}}}\\)\" draggable=\"true\"&gt;\\(\\frac{{{T3}}}{{{T1}}}\\)&lt;/span&gt;","function":""},{"name":"A3","label":"&lt;span class=\"fr-math-v2 fr-draggable\" contenteditable=\"false\" data-original-math=\"\\(\\frac{{{T4}}}{{{T1}}}\\)\" draggable=\"true\"&gt;\\(\\frac{{{T4}}}{{{T1}}}\\)&lt;/span&gt;","function":""}],"uniques":true},"algorithm":{"name":"calculateOperation","template":"Cloze with drag &amp; drop","params":{"keyboard":"INTERMEDIATE"}}}</v>
      </c>
      <c r="D355" s="217" t="str">
        <f t="shared" si="2"/>
        <v>#REF!</v>
      </c>
    </row>
    <row r="356" ht="15.75" customHeight="1">
      <c r="A356" s="215" t="str">
        <f>Seeds!AB244</f>
        <v>M3-NyO-23a-E-2</v>
      </c>
      <c r="B356" s="216" t="str">
        <f t="shared" si="135"/>
        <v>#REF!</v>
      </c>
      <c r="C356" s="216" t="str">
        <f>Seeds!AA244</f>
        <v>{"id":"M3-NyO-23a-E-2","stimulus":"&lt;p&gt;Arraste e ordene las seguintes frações da maior para a menor.&lt;/p&gt;","template":"&lt;p style=\"text-align:center;\"&gt;{{response}} &gt; {{response}} &gt; {{response}}&lt;/p&gt;","hint":"&lt;p&gt;Quando os denominadores são iguais, comparam-se os numeradores.&lt;/p&gt;","feedback":"&lt;p&gt;Quando os denominadores são iguais, compare os numeradores.&lt;/p&gt;&lt;p&gt;Sendo assim, &lt;span class=\"fr-math-v2 fr-draggable\" contenteditable=\"false\" data-original-math=\"\\(\\frac{{{T4}}}{{{T1}}}\\)\" draggable=\"true\"&gt;\\(\\frac{{{T4}}}{{{T1}}}\\)&lt;/span&gt; &gt; &lt;span class=\"fr-math-v2 fr-draggable\" contenteditable=\"false\" data-original-math=\"\\(\\frac{{{T3}}}{{{T1}}}\\)\" draggable=\"true\"&gt;\\(\\frac{{{T3}}}{{{T1}}}\\)&lt;/span&gt; &gt; &lt;span class=\"fr-math-v2 fr-draggable\" contenteditable=\"false\" data-original-math=\"\\(\\frac{{{T2}}}{{{T1}}}\\)\" draggable=\"true\"&gt;\\(\\frac{{{T2}}}{{{T1}}}\\)&lt;/span&gt; porque {{T4}} &gt; {{T3}} &gt; {{T2}}.&lt;/p&gt;","seed":{"parameters":[{"name":"Q1","min":1,"max":9,"step":1},{"name":"Q2","min":1,"max":9,"step":1},{"name":"Q3","min":1,"max":9,"step":1},{"name":"Q4","min":1,"max":9,"step":1}],"calculated":[{"name":"T1","function":"math.max({{Q2}}, {{Q3}}, {{Q4}})+{{Q1}}","temp":true},{"name":"T2","function":"math.min({{Q2}},{{Q3}},{{Q4}})","temp":true},{"name":"T3","function":"{{Q2}}+{{Q3}}+{{Q4}}-math.min({{Q2}},{{Q3}},{{Q4}})-math.max({{Q2}},{{Q3}},{{Q4}})","temp":true},{"name":"T4","function":"math.max({{Q2}},{{Q3}},{{Q4}})","temp":true},{"name":"A1","label":"&lt;span class=\"fr-math-v2 fr-draggable\" contenteditable=\"false\" data-original-math=\"\\(\\frac{{{T4}}}{{{T1}}}\\)\" draggable=\"true\"&gt;\\(\\frac{{{T4}}}{{{T1}}}\\)&lt;/span&gt;","function":""},{"name":"A2","label":"&lt;span class=\"fr-math-v2 fr-draggable\" contenteditable=\"false\" data-original-math=\"\\(\\frac{{{T3}}}{{{T1}}}\\)\" draggable=\"true\"&gt;\\(\\frac{{{T3}}}{{{T1}}}\\)&lt;/span&gt;","function":""},{"name":"A3","label":"&lt;span class=\"fr-math-v2 fr-draggable\" contenteditable=\"false\" data-original-math=\"\\(\\frac{{{T2}}}{{{T1}}}\\)\" draggable=\"true\"&gt;\\(\\frac{{{T2}}}{{{T1}}}\\)&lt;/span&gt;","function":""}],"uniques":true},"algorithm":{"name":"calculateOperation","template":"Cloze with drag &amp; drop","params":{"keyboard":"INTERMEDIATE"}}}</v>
      </c>
      <c r="D356" s="217" t="str">
        <f t="shared" si="2"/>
        <v>#REF!</v>
      </c>
    </row>
    <row r="357" ht="15.75" customHeight="1">
      <c r="A357" s="215" t="str">
        <f>Seeds!AB245</f>
        <v>M3-NyO-23a-A-1</v>
      </c>
      <c r="B357" s="216" t="str">
        <f t="shared" si="135"/>
        <v>#REF!</v>
      </c>
      <c r="C357" s="216" t="str">
        <f>Seeds!AA245</f>
        <v>{"id":"M3-NyO-23a-A-1","stimulus":"&lt;p&gt;Em uma plataforma de &lt;i&gt;streaming&lt;/i&gt;, &lt;span class=\"fr-math-v2 fr-draggable\" contenteditable=\"false\" data-original-math=\"\\(\\frac{{{Q1}}}{{{T1}}}\\)\" draggable=\"true\"&gt;\\(\\frac{{{Q1}}}{{{T1}}}\\)&lt;/span&gt; dos filmes são de romance, &lt;span class=\"fr-math-v2 fr-draggable\" contenteditable=\"false\" data-original-math=\"\\(\\frac{{{Q2}}}{{{T1}}}\\)\" draggable=\"true\"&gt;\\(\\frac{{{Q2}}}{{{T1}}}\\)&lt;/span&gt; são de aventura e &lt;span class=\"fr-math-v2 fr-draggable\" contenteditable=\"false\" data-original-math=\"\\(\\frac{{{Q3}}}{{{T1}}}\\)\" draggable=\"true\"&gt;\\(\\frac{{{Q3}}}{{{T1}}}\\)&lt;/span&gt;, de animação. Arraste e ordene as frações da menor para a maior.&lt;/p&gt;","template":"&lt;p style=\"text-align:center;\"&gt;{{response}} &lt; {{response}} &lt; {{response}}&lt;/p&gt;","hint":"&lt;p&gt;Quando os denominadores são iguais, comparam-se os numeradores.&lt;/p&gt;","feedback":"&lt;p&gt;Quando os denominadores são iguais, compare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min":1,"max":9,"step":1},{"name":"Q2","min":1,"max":9,"step":1},{"name":"Q3","min":1,"max":9,"step":1}],"calculated":[{"name":"T1","function":"{{Q1}}+{{Q2}}+{{Q3}}","temp":true},{"name":"T2","function":"math.min({{Q1}},{{Q2}},{{Q3}})","temp":true},{"name":"T3","function":"{{Q1}}+{{Q2}}+{{Q3}}-math.min({{Q1}},{{Q2}},{{Q3}})-math.max({{Q1}},{{Q2}},{{Q3}})","temp":true},{"name":"T4","function":"math.max({{Q1}},{{Q2}},{{Q3}})","temp":true},{"name":"A1","label":"&lt;span class=\"fr-math-v2 fr-draggable\" contenteditable=\"false\" data-original-math=\"\\(\\frac{{{T2}}}{{{T1}}}\\)\" draggable=\"true\"&gt;\\(\\frac{{{T2}}}{{{T1}}}\\)&lt;/span&gt;","function":""},{"name":"A2","label":"&lt;span class=\"fr-math-v2 fr-draggable\" contenteditable=\"false\" data-original-math=\"\\(\\frac{{{T3}}}{{{T1}}}\\)\" draggable=\"true\"&gt;\\(\\frac{{{T3}}}{{{T1}}}\\)&lt;/span&gt;","function":""},{"name":"A3","label":"&lt;span class=\"fr-math-v2 fr-draggable\" contenteditable=\"false\" data-original-math=\"\\(\\frac{{{T4}}}{{{T1}}}\\)\" draggable=\"true\"&gt;\\(\\frac{{{T4}}}{{{T1}}}\\)&lt;/span&gt;","function":""}],"uniques":true},"algorithm":{"name":"calculateOperation","template":"Cloze with drag &amp; drop","params":{"keyboard":"INTERMEDIATE"}}}</v>
      </c>
      <c r="D357" s="217" t="str">
        <f t="shared" si="2"/>
        <v>#REF!</v>
      </c>
    </row>
    <row r="358" ht="15.75" customHeight="1">
      <c r="A358" s="215" t="str">
        <f>Seeds!AB246</f>
        <v>M3-NyO-23a-A-2</v>
      </c>
      <c r="B358" s="216" t="str">
        <f t="shared" si="135"/>
        <v>#REF!</v>
      </c>
      <c r="C358" s="216" t="str">
        <f>Seeds!AA246</f>
        <v>{"id":"M3-NyO-23a-A-2","stimulus":"&lt;p&gt;Na &lt;i&gt;playlist&lt;/i&gt; de Karina, &lt;span class=\"fr-math-v2 fr-draggable\" contenteditable=\"false\" data-original-math=\"\\(\\frac{{{Q1}}}{{{T1}}}\\)\" draggable=\"true\"&gt;\\(\\frac{{{Q1}}}{{{T1}}}\\)&lt;/span&gt; das músicas são em espanhol, &lt;span class=\"fr-math-v2 fr-draggable\" contenteditable=\"false\" data-original-math=\"\\(\\frac{{{Q2}}}{{{T1}}}\\)\" draggable=\"true\"&gt;\\(\\frac{{{Q2}}}{{{T1}}}\\)&lt;/span&gt; são em inglês e &lt;span class=\"fr-math-v2 fr-draggable\" contenteditable=\"false\" data-original-math=\"\\(\\frac{{{Q3}}}{{{T1}}}\\)\" draggable=\"true\"&gt;\\(\\frac{{{Q3}}}{{{T1}}}\\)&lt;/span&gt;, em coreano. Arraste e ordene as frações da maior para a menor.&lt;/p&gt;","template":"&lt;p style=\"text-align:center;\"&gt;{{response}} &gt; {{response}} &gt; {{response}}&lt;/p&gt;","hint":"&lt;p&gt;Quando os denominadores são iguais, comparam-se os numeradores.&lt;/p&gt;","feedback":"&lt;p&gt;Quando os denominadores são iguais, compare os numeradores.&lt;/p&gt;&lt;p&gt;Sendo assim, &lt;span class=\"fr-math-v2 fr-draggable\" contenteditable=\"false\" data-original-math=\"\\(\\frac{{{T4}}}{{{T1}}}\\)\" draggable=\"true\"&gt;\\(\\frac{{{T4}}}{{{T1}}}\\)&lt;/span&gt; &gt; &lt;span class=\"fr-math-v2 fr-draggable\" contenteditable=\"false\" data-original-math=\"\\(\\frac{{{T3}}}{{{T1}}}\\)\" draggable=\"true\"&gt;\\(\\frac{{{T3}}}{{{T1}}}\\)&lt;/span&gt; &gt; &lt;span class=\"fr-math-v2 fr-draggable\" contenteditable=\"false\" data-original-math=\"\\(\\frac{{{T2}}}{{{T1}}}\\)\" draggable=\"true\"&gt;\\(\\frac{{{T2}}}{{{T1}}}\\)&lt;/span&gt; porque {{T4}} &gt; {{T3}} &gt; {{T2}}.&lt;/p&gt;","seed":{"parameters":[{"name":"Q1","min":1,"max":9,"step":1},{"name":"Q2","min":1,"max":9,"step":1},{"name":"Q3","min":1,"max":9,"step":1}],"calculated":[{"name":"T1","function":"{{Q1}}+{{Q2}}+{{Q3}}","temp":true},{"name":"T2","function":"math.min({{Q1}},{{Q2}},{{Q3}})","temp":true},{"name":"T3","function":"{{Q1}}+{{Q2}}+{{Q3}}-math.min({{Q1}},{{Q2}},{{Q3}})-math.max({{Q1}},{{Q2}},{{Q3}})","temp":true},{"name":"T4","function":"math.max({{Q1}},{{Q2}},{{Q3}})","temp":true},{"name":"A1","label":"&lt;span class=\"fr-math-v2 fr-draggable\" contenteditable=\"false\" data-original-math=\"\\(\\frac{{{T4}}}{{{T1}}}\\)\" draggable=\"true\"&gt;\\(\\frac{{{T4}}}{{{T1}}}\\)&lt;/span&gt;","function":""},{"name":"A2","label":"&lt;span class=\"fr-math-v2 fr-draggable\" contenteditable=\"false\" data-original-math=\"\\(\\frac{{{T3}}}{{{T1}}}\\)\" draggable=\"true\"&gt;\\(\\frac{{{T3}}}{{{T1}}}\\)&lt;/span&gt;","function":""},{"name":"A3","label":"&lt;span class=\"fr-math-v2 fr-draggable\" contenteditable=\"false\" data-original-math=\"\\(\\frac{{{T2}}}{{{T1}}}\\)\" draggable=\"true\"&gt;\\(\\frac{{{T2}}}{{{T1}}}\\)&lt;/span&gt;","function":""}],"uniques":true},"algorithm":{"name":"calculateOperation","template":"Cloze with drag &amp; drop","params":{"keyboard":"INTERMEDIATE"}}}</v>
      </c>
      <c r="D358" s="217" t="str">
        <f t="shared" si="2"/>
        <v>#REF!</v>
      </c>
    </row>
    <row r="359" ht="15.75" customHeight="1">
      <c r="A359" s="215" t="str">
        <f>Seeds!AB247</f>
        <v>M3-NyO-23a-A-3</v>
      </c>
      <c r="B359" s="216" t="str">
        <f t="shared" si="135"/>
        <v>#REF!</v>
      </c>
      <c r="C359" s="216" t="str">
        <f>Seeds!AA247</f>
        <v>{"id":"M3-NyO-23a-A-3","stimulus":"&lt;p&gt;No aquário de uma cidade do Amazonas, &lt;span class=\"fr-math-v2 fr-draggable\" contenteditable=\"false\" data-original-math=\"\\(\\frac{{{Q1}}}{{{T1}}}\\)\" draggable=\"true\"&gt;\\(\\frac{{{Q1}}}{{{T1}}}\\)&lt;/span&gt; dos peixes são tucunarés, &lt;span class=\"fr-math-v2 fr-draggable\" contenteditable=\"false\" data-original-math=\"\\(\\frac{{{Q2}}}{{{T1}}}\\)\" draggable=\"true\"&gt;\\(\\frac{{{Q2}}}{{{T1}}}\\)&lt;/span&gt; são pirarucus e &lt;span class=\"fr-math-v2 fr-draggable\" contenteditable=\"false\" data-original-math=\"\\(\\frac{{{Q3}}}{{{T1}}}\\)\" draggable=\"true\"&gt;\\(\\frac{{{Q3}}}{{{T1}}}\\)&lt;/span&gt;, arraias. Arraste e ordene as frações desses peixes da menor para a maior.&lt;/p&gt;","template":"&lt;p style=\"text-align:center;\"&gt;{{response}} &lt; {{response}} &lt; {{response}}&lt;/p&gt;","hint":"&lt;p&gt;Quando os denominadores são iguais, comparam-se os numeradores.&lt;/p&gt;","feedback":"&lt;p&gt;Quando os denominadores são iguais, compare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min":1,"max":9,"step":1},{"name":"Q2","min":1,"max":9,"step":1},{"name":"Q3","min":1,"max":9,"step":1}],"calculated":[{"name":"T1","function":"{{Q1}}+{{Q2}}+{{Q3}}","temp":true},{"name":"T2","function":"math.min({{Q1}},{{Q2}},{{Q3}})","temp":true},{"name":"T3","function":"{{Q1}}+{{Q2}}+{{Q3}}-math.min({{Q1}},{{Q2}},{{Q3}})-math.max({{Q1}},{{Q2}},{{Q3}})","temp":true},{"name":"T4","function":"math.max({{Q1}},{{Q2}},{{Q3}})","temp":true},{"name":"A1","label":"&lt;span class=\"fr-math-v2 fr-draggable\" contenteditable=\"false\" data-original-math=\"\\(\\frac{{{T2}}}{{{T1}}}\\)\" draggable=\"true\"&gt;\\(\\frac{{{T2}}}{{{T1}}}\\)&lt;/span&gt;","function":""},{"name":"A2","label":"&lt;span class=\"fr-math-v2 fr-draggable\" contenteditable=\"false\" data-original-math=\"\\(\\frac{{{T3}}}{{{T1}}}\\)\" draggable=\"true\"&gt;\\(\\frac{{{T3}}}{{{T1}}}\\)&lt;/span&gt;","function":""},{"name":"A3","label":"&lt;span class=\"fr-math-v2 fr-draggable\" contenteditable=\"false\" data-original-math=\"\\(\\frac{{{T4}}}{{{T1}}}\\)\" draggable=\"true\"&gt;\\(\\frac{{{T4}}}{{{T1}}}\\)&lt;/span&gt;","function":""}],"uniques":true},"algorithm":{"name":"calculateOperation","template":"Cloze with drag &amp; drop","params":{"keyboard":"INTERMEDIATE"}}}</v>
      </c>
      <c r="D359" s="217" t="str">
        <f t="shared" si="2"/>
        <v>#REF!</v>
      </c>
    </row>
    <row r="360" ht="15.75" customHeight="1">
      <c r="A360" s="215" t="str">
        <f>Seeds!AB248</f>
        <v>M3-NyO-23a-A-4</v>
      </c>
      <c r="B360" s="216" t="str">
        <f t="shared" si="135"/>
        <v>#REF!</v>
      </c>
      <c r="C360" s="216" t="str">
        <f>Seeds!AA248</f>
        <v>{"id":"M3-NyO-23a-A-4","stimulus":"&lt;p&gt;Em um mosaico, &lt;span class=\"fr-math-v2 fr-draggable\" contenteditable=\"false\" data-original-math=\"\\(\\frac{{{Q1}}}{{{T1}}}\\)\" draggable=\"true\"&gt;\\(\\frac{{{Q1}}}{{{T1}}}\\)&lt;/span&gt; das peças são vermelhas, &lt;span class=\"fr-math-v2 fr-draggable\" contenteditable=\"false\" data-original-math=\"\\(\\frac{{{Q2}}}{{{T1}}}\\)\" draggable=\"true\"&gt;\\(\\frac{{{Q2}}}{{{T1}}}\\)&lt;/span&gt; são azuis e &lt;span class=\"fr-math-v2 fr-draggable\" contenteditable=\"false\" data-original-math=\"\\(\\frac{{{Q3}}}{{{T1}}}\\)\" draggable=\"true\"&gt;\\(\\frac{{{Q3}}}{{{T1}}}\\)&lt;/span&gt; são amarelas. Arraste e ordene as frações das cores da menor para a maior.&lt;/p&gt;","template":"&lt;p style=\"text-align:center;\"&gt;{{response}} &lt; {{response}} &lt; {{response}}&lt;/p&gt;","hint":"&lt;p&gt;Quando os denominadores são iguais, comparam-se os numeradores.&lt;/p&gt;","feedback":"&lt;p&gt;Quando os denominadores são iguais, compare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min":1,"max":9,"step":1},{"name":"Q2","min":1,"max":9,"step":1},{"name":"Q3","min":1,"max":9,"step":1}],"calculated":[{"name":"T1","function":"{{Q1}}+{{Q2}}+{{Q3}}","temp":true},{"name":"T2","function":"math.min({{Q1}},{{Q2}},{{Q3}})","temp":true},{"name":"T3","function":"{{Q1}}+{{Q2}}+{{Q3}}-math.min({{Q1}},{{Q2}},{{Q3}})-math.max({{Q1}},{{Q2}},{{Q3}})","temp":true},{"name":"T4","function":"math.max({{Q1}},{{Q2}},{{Q3}})","temp":true},{"name":"A1","label":"&lt;span class=\"fr-math-v2 fr-draggable\" contenteditable=\"false\" data-original-math=\"\\(\\frac{{{T2}}}{{{T1}}}\\)\" draggable=\"true\"&gt;\\(\\frac{{{T2}}}{{{T1}}}\\)&lt;/span&gt;","function":""},{"name":"A2","label":"&lt;span class=\"fr-math-v2 fr-draggable\" contenteditable=\"false\" data-original-math=\"\\(\\frac{{{T3}}}{{{T1}}}\\)\" draggable=\"true\"&gt;\\(\\frac{{{T3}}}{{{T1}}}\\)&lt;/span&gt;","function":""},{"name":"A3","label":"&lt;span class=\"fr-math-v2 fr-draggable\" contenteditable=\"false\" data-original-math=\"\\(\\frac{{{T4}}}{{{T1}}}\\)\" draggable=\"true\"&gt;\\(\\frac{{{T4}}}{{{T1}}}\\)&lt;/span&gt;","function":""}],"uniques":true},"algorithm":{"name":"calculateOperation","template":"Cloze with drag &amp; drop","params":{"keyboard":"INTERMEDIATE"}}}</v>
      </c>
      <c r="D360" s="217" t="str">
        <f t="shared" si="2"/>
        <v>#REF!</v>
      </c>
    </row>
    <row r="361" ht="15.75" customHeight="1">
      <c r="A361" s="215" t="str">
        <f>Seeds!AB249</f>
        <v>M3-NyO-23a-A-5</v>
      </c>
      <c r="B361" s="216" t="str">
        <f t="shared" si="135"/>
        <v>#REF!</v>
      </c>
      <c r="C361" s="216" t="str">
        <f>Seeds!AA249</f>
        <v>{"id":"M3-NyO-23a-A-5","stimulus":"&lt;p&gt;Em uma loja de eletrodomésticos, &lt;span class=\"fr-math-v2 fr-draggable\" contenteditable=\"false\" data-original-math=\"\\(\\frac{{{Q1}}}{{{T1}}}\\)\" draggable=\"true\"&gt;\\(\\frac{{{Q1}}}{{{T1}}}\\)&lt;/span&gt; das vendas foram de lavadoras, &lt;span class=\"fr-math-v2 fr-draggable\" contenteditable=\"false\" data-original-math=\"\\(\\frac{{{Q2}}}{{{T1}}}\\)\" draggable=\"true\"&gt;\\(\\frac{{{Q2}}}{{{T1}}}\\)&lt;/span&gt; de micro-ondas e &lt;span class=\"fr-math-v2 fr-draggable\" contenteditable=\"false\" data-original-math=\"\\(\\frac{{{Q3}}}{{{T1}}}\\)\" draggable=\"true\"&gt;\\(\\frac{{{Q3}}}{{{T1}}}\\)&lt;/span&gt; de geladeiras. Arraste e ordene as frações desses aparelhos da menor para a maior.&lt;/p&gt;","template":"&lt;p style=\"text-align:center;\"&gt;{{response}} &lt; {{response}} &lt; {{response}}&lt;/p&gt;","hint":"&lt;p&gt;Quando os denominadores são iguais, comparam-se os numeradores.&lt;/p&gt;","feedback":"&lt;p&gt;Quando os denominadores são iguais, compare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min":1,"max":9,"step":1},{"name":"Q2","min":1,"max":9,"step":1},{"name":"Q3","min":1,"max":9,"step":1}],"calculated":[{"name":"T1","function":"{{Q1}}+{{Q2}}+{{Q3}}","temp":true},{"name":"T2","function":"math.min({{Q1}},{{Q2}},{{Q3}})","temp":true},{"name":"T3","function":"{{Q1}}+{{Q2}}+{{Q3}}-math.min({{Q1}},{{Q2}},{{Q3}})-math.max({{Q1}},{{Q2}},{{Q3}})","temp":true},{"name":"T4","function":"math.max({{Q1}},{{Q2}},{{Q3}})","temp":true},{"name":"A1","label":"&lt;span class=\"fr-math-v2 fr-draggable\" contenteditable=\"false\" data-original-math=\"\\(\\frac{{{T2}}}{{{T1}}}\\)\" draggable=\"true\"&gt;\\(\\frac{{{T2}}}{{{T1}}}\\)&lt;/span&gt;","function":""},{"name":"A2","label":"&lt;span class=\"fr-math-v2 fr-draggable\" contenteditable=\"false\" data-original-math=\"\\(\\frac{{{T3}}}{{{T1}}}\\)\" draggable=\"true\"&gt;\\(\\frac{{{T3}}}{{{T1}}}\\)&lt;/span&gt;","function":""},{"name":"A3","label":"&lt;span class=\"fr-math-v2 fr-draggable\" contenteditable=\"false\" data-original-math=\"\\(\\frac{{{T4}}}{{{T1}}}\\)\" draggable=\"true\"&gt;\\(\\frac{{{T4}}}{{{T1}}}\\)&lt;/span&gt;","function":""}],"uniques":true},"algorithm":{"name":"calculateOperation","template":"Cloze with drag &amp; drop","params":{"keyboard":"INTERMEDIATE"}}}</v>
      </c>
      <c r="D361" s="217" t="str">
        <f t="shared" si="2"/>
        <v>#REF!</v>
      </c>
    </row>
    <row r="362" ht="15.75" customHeight="1">
      <c r="A362" s="215" t="str">
        <f>Seeds!AB250</f>
        <v>M3-NyO-23b-I-1</v>
      </c>
      <c r="B362" s="216" t="str">
        <f t="shared" si="135"/>
        <v>#REF!</v>
      </c>
      <c r="C362" s="216" t="str">
        <f>Seeds!AA250</f>
        <v>{"id":"M3-NyO-23b-I-1","stimulus":"&lt;p&gt;Selecione a sequência em que as frações que estão ordenadas da menor para a maior.&lt;/p&gt;","hint":"&lt;p&gt;Quando os numeradores são iguais, comparam-se os denominadores. A fração com o menor denominador é a maior.&lt;/p&gt;","feedback":"&lt;p&gt;Quando os numeradores são iguais, comparam-se os denominadores.&lt;/p&gt;&lt;p&gt;A fração com o menor denominador é a maior.&lt;/p&gt;&lt;p&gt;Por exemplo, &lt;span class=\"fr-math-v2 fr-draggable\" contenteditable=\"false\" data-original-math=\"\\(\\frac{1}{3}\\)\" draggable=\"true\"&gt;\\(\\frac{1}{3}\\)&lt;/span&gt; &gt; &lt;span class=\"fr-math-v2 fr-draggable\" contenteditable=\"false\" data-original-math=\"\\(\\frac{1}{4}\\)\" draggable=\"true\"&gt;\\(\\frac{1}{4}\\)&lt;/span&gt; porque 3 &lt; 4.&lt;/p&gt;","seed":{"parameters":[{"name":"Q1","label":null,"min":1,"max":5,"step":1},{"name":"Q2","label":null,"min":1,"max":5,"step":1},{"name":"Q3","label":null,"min":1,"max":5,"step":1},{"name":"Q4","label":null,"min":1,"max":5,"step":1}],"calculated":[{"name":"A1","label":"&lt;span class=\"fr-math-v2 fr-draggable\" contenteditable=\"false\" data-original-math=\"\\(\\frac{{{Q1}}}{7}\\)\" draggable=\"true\"&gt;\\(\\frac{{{Q1}}}{7}\\)&lt;/span&gt;, &lt;span class=\"fr-math-v2 fr-draggable\" contenteditable=\"false\" data-original-math=\"\\(\\frac{{{Q1}}}{4}\\)\" draggable=\"true\"&gt;\\(\\frac{{{Q1}}}{4}\\)&lt;/span&gt;, &lt;span class=\"fr-math-v2 fr-draggable\" contenteditable=\"false\" data-original-math=\"\\(\\frac{{{Q1}}}{2}\\)\" draggable=\"true\"&gt;\\(\\frac{{{Q1}}}{2}\\)&lt;/span&gt;"},{"name":"A2","label":"&lt;span class=\"fr-math-v2 fr-draggable\" contenteditable=\"false\" data-original-math=\"\\(\\frac{{{Q2}}}{5}\\)\" draggable=\"true\"&gt;\\(\\frac{{{Q2}}}{5}\\)&lt;/span&gt;, &lt;span class=\"fr-math-v2 fr-draggable\" contenteditable=\"false\" data-original-math=\"\\(\\frac{{{Q2}}}{4}\\)\" draggable=\"true\"&gt;\\(\\frac{{{Q2}}}{4}\\)&lt;/span&gt;, &lt;span class=\"fr-math-v2 fr-draggable\" contenteditable=\"false\" data-original-math=\"\\(\\frac{{{Q2}}}{3}\\)\" draggable=\"true\"&gt;\\(\\frac{{{Q2}}}{3}\\)&lt;/span&gt;"},{"name":"A3","label":"&lt;span class=\"fr-math-v2 fr-draggable\" contenteditable=\"false\" data-original-math=\"\\(\\frac{{{Q3}}}{6}\\)\" draggable=\"true\"&gt;\\(\\frac{{{Q3}}}{6}\\)&lt;/span&gt;, &lt;span class=\"fr-math-v2 fr-draggable\" contenteditable=\"false\" data-original-math=\"\\(\\frac{{{Q3}}}{5}\\)\" draggable=\"true\"&gt;\\(\\frac{{{Q3}}}{5}\\)&lt;/span&gt;, &lt;span class=\"fr-math-v2 fr-draggable\" contenteditable=\"false\" data-original-math=\"\\(\\frac{{{Q3}}}{4}\\)\" draggable=\"true\"&gt;\\(\\frac{{{Q3}}}{4}\\)&lt;/span&gt;"},{"name":"A4","label":"&lt;span class=\"fr-math-v2 fr-draggable\" contenteditable=\"false\" data-original-math=\"\\(\\frac{{{Q4}}}{8}\\)\" draggable=\"true\"&gt;\\(\\frac{{{Q4}}}{8}\\)&lt;/span&gt;, &lt;span class=\"fr-math-v2 fr-draggable\" contenteditable=\"false\" data-original-math=\"\\(\\frac{{{Q4}}}{7}\\)\" draggable=\"true\"&gt;\\(\\frac{{{Q4}}}{7}\\)&lt;/span&gt;, &lt;span class=\"fr-math-v2 fr-draggable\" contenteditable=\"false\" data-original-math=\"\\(\\frac{{{Q4}}}{2}\\)\" draggable=\"true\"&gt;\\(\\frac{{{Q4}}}{2}\\)&lt;/span&gt;"},{"name":"A5","label":"&lt;span class=\"fr-math-v2 fr-draggable\" contenteditable=\"false\" data-original-math=\"\\(\\frac{{{Q1}}}{3}\\)\" draggable=\"true\"&gt;\\(\\frac{{{Q1}}}{3}\\)&lt;/span&gt;, &lt;span class=\"fr-math-v2 fr-draggable\" contenteditable=\"false\" data-original-math=\"\\(\\frac{{{Q1}}}{4}\\)\" draggable=\"true\"&gt;\\(\\frac{{{Q1}}}{4}\\)&lt;/span&gt;, &lt;span class=\"fr-math-v2 fr-draggable\" contenteditable=\"false\" data-original-math=\"\\(\\frac{{{Q1}}}{9}\\)\" draggable=\"true\"&gt;\\(\\frac{{{Q1}}}{9}\\)&lt;/span&gt;","incorrect":true},{"name":"A6","label":"&lt;span class=\"fr-math-v2 fr-draggable\" contenteditable=\"false\" data-original-math=\"\\(\\frac{{{Q2}}}{2}\\)\" draggable=\"true\"&gt;\\(\\frac{{{Q2}}}{2}\\)&lt;/span&gt;, &lt;span class=\"fr-math-v2 fr-draggable\" contenteditable=\"false\" data-original-math=\"\\(\\frac{{{Q2}}}{3}\\)\" draggable=\"true\"&gt;\\(\\frac{{{Q2}}}{3}\\)&lt;/span&gt;, &lt;span class=\"fr-math-v2 fr-draggable\" contenteditable=\"false\" data-original-math=\"\\(\\frac{{{Q2}}}{5}\\)\" draggable=\"true\"&gt;\\(\\frac{{{Q2}}}{5}\\)&lt;/span&gt;","incorrect":true},{"name":"A7","label":"&lt;span class=\"fr-math-v2 fr-draggable\" contenteditable=\"false\" data-original-math=\"\\(\\frac{{{Q3}}}{4}\\)\" draggable=\"true\"&gt;\\(\\frac{{{Q3}}}{4}\\)&lt;/span&gt;, &lt;span class=\"fr-math-v2 fr-draggable\" contenteditable=\"false\" data-original-math=\"\\(\\frac{{{Q3}}}{6}\\)\" draggable=\"true\"&gt;\\(\\frac{{{Q3}}}{6}\\)&lt;/span&gt;, &lt;span class=\"fr-math-v2 fr-draggable\" contenteditable=\"false\" data-original-math=\"\\(\\frac{{{Q3}}}{7}\\)\" draggable=\"true\"&gt;\\(\\frac{{{Q3}}}{7}\\)&lt;/span&gt;","incorrect":true},{"name":"A8","label":"&lt;span class=\"fr-math-v2 fr-draggable\" contenteditable=\"false\" data-original-math=\"\\(\\frac{{{Q4}}}{3}\\)\" draggable=\"true\"&gt;\\(\\frac{{{Q4}}}{3}\\)&lt;/span&gt;, &lt;span class=\"fr-math-v2 fr-draggable\" contenteditable=\"false\" data-original-math=\"\\(\\frac{{{Q4}}}{5}\\)\" draggable=\"true\"&gt;\\(\\frac{{{Q4}}}{5}\\)&lt;/span&gt;, &lt;span class=\"fr-math-v2 fr-draggable\" contenteditable=\"false\" data-original-math=\"\\(\\frac{{{Q4}}}{6}\\)\" draggable=\"true\"&gt;\\(\\frac{{{Q4}}}{6}\\)&lt;/span&gt;","incorrect":true}],"uniques":true},"algorithm":{"name":"trueFalse","template":"Multiple choice – standard","params":{"countCorrect":1,"countIncorrect":2,"showCheckIcon":false,
            "columns": 3
        }
    }
}</v>
      </c>
      <c r="D362" s="217" t="str">
        <f t="shared" si="2"/>
        <v>#REF!</v>
      </c>
    </row>
    <row r="363" ht="15.75" customHeight="1">
      <c r="A363" s="215" t="str">
        <f>Seeds!AB251</f>
        <v>M3-NyO-23b-E-1</v>
      </c>
      <c r="B363" s="216" t="str">
        <f t="shared" si="135"/>
        <v>#REF!</v>
      </c>
      <c r="C363" s="216" t="str">
        <f>Seeds!AA251</f>
        <v>{"id":"M3-NyO-23b-E-1","stimulus":"&lt;p&gt;Arraste e ordene as seguintes frações da menor para a maior.&lt;/p&gt;","template":"&lt;p style=\"text-align:center;\"&gt;{{response}} &lt; {{response}} &lt; {{response}}&lt;/p&gt;","hint":"&lt;p&gt;Quando os numeradores são iguais, comparam-se os denominadores. A fração com o menor denominador é a maior.&lt;/p&gt;","feedback":"&lt;p&gt;Para ordenar frações com o mesmo numerador, basta comparar os denominadores.&lt;/p&gt;&lt;p&gt;A fração com o menor denominador é a maior.&lt;/p&gt;","seed":{"parameters":[{"name":"Q1","label":null,"min":1,"max":5,"step":1},{"name":"Q2","label":null,"min":1,"max":10,"step":1},{"name":"Q3","label":null,"min":1,"max":10,"step":1},{"name":"Q4","label":null,"min":1,"max":10,"step":1}],"calculated":[{"name":"T1","label":"{{function}}","function":"math.max({{Q1}}+{{Q2}}, {{Q1}}+{{Q3}}, {{Q1}}+{{Q4}})","temp":true},{"name":"T3","label":"{{function}}","function":"math.min({{Q1}}+{{Q2}}, {{Q1}}+{{Q3}}, {{Q1}}+{{Q4}})","temp":true},{"name":"T2","label":"{{function}}","function":"3*{{Q1}}+{{Q2}}+{{Q3}}+{{Q4}}-{{T1}}-{{T3}}","temp":true},{"name":"A1","label":"&lt;span class=\"fr-math-v2 fr-draggable\" contenteditable=\"false\" data-original-math=\"\\(\\frac{{{Q1}}}{{{T1}}}\\)\" draggable=\"true\"&gt;\\(\\frac{{{Q1}}}{{{T1}}}\\)&lt;/span&gt;","function":""},{"name":"A2","label":"&lt;span class=\"fr-math-v2 fr-draggable\" contenteditable=\"false\" data-original-math=\"\\(\\frac{{{Q1}}}{{{T2}}}\\)\" draggable=\"true\"&gt;\\(\\frac{{{Q1}}}{{{T2}}}\\)&lt;/span&gt;","function":""},{"name":"A3","label":"&lt;span class=\"fr-math-v2 fr-draggable\" contenteditable=\"false\" data-original-math=\"\\(\\frac{{{Q1}}}{{{T3}}}\\)\" draggable=\"true\"&gt;\\(\\frac{{{Q1}}}{{{T3}}}\\)&lt;/span&gt;","function":""}],"uniques":true},"algorithm":{"name":"calculateOperation","template":"Cloze with drag &amp; drop","params":{"keyboard":"INTERMEDIATE"}}}</v>
      </c>
      <c r="D363" s="217" t="str">
        <f t="shared" si="2"/>
        <v>#REF!</v>
      </c>
    </row>
    <row r="364" ht="15.75" customHeight="1">
      <c r="A364" s="215" t="str">
        <f>Seeds!AB252</f>
        <v>M3-NyO-23b-E-2</v>
      </c>
      <c r="B364" s="216" t="str">
        <f t="shared" si="135"/>
        <v>#REF!</v>
      </c>
      <c r="C364" s="216" t="str">
        <f>Seeds!AA252</f>
        <v>{"id":"M3-NyO-23b-E-2","stimulus":"&lt;p&gt;Arraste e ordene as seguintes frações da maior para a menor.&lt;/p&gt;","template":"&lt;p style=\"text-align:center;\"&gt;{{response}} &gt; {{response}} &gt; {{response}}&lt;/p&gt;","hint":"&lt;p&gt;Quando os numeradores são iguais, comparam-se os denominadores. A fração com o menor denominador é a maior.&lt;/p&gt;","feedback":"&lt;p&gt;Para ordenar frações com o mesmo numerador, basta comparar os denominadores.&lt;/p&gt;&lt;p&gt;A fração com o menor denominador é a maior.&lt;/p&gt;","seed":{"parameters":[{"name":"Q1","label":null,"min":1,"max":5,"step":1},{"name":"Q2","label":null,"min":1,"max":10,"step":1},{"name":"Q3","label":null,"min":1,"max":10,"step":1},{"name":"Q4","label":null,"min":1,"max":10,"step":1}],"calculated":[{"name":"T1","label":"{{function}}","function":"math.max({{Q1}}+{{Q2}}, {{Q1}}+{{Q3}}, {{Q1}}+{{Q4}})","temp":true},{"name":"T3","label":"{{function}}","function":"math.min({{Q1}}+{{Q2}}, {{Q1}}+{{Q3}}, {{Q1}}+{{Q4}})","temp":true},{"name":"T2","label":"{{function}}","function":"3*{{Q1}}+{{Q2}}+{{Q3}}+{{Q4}}-{{T1}}-{{T3}}","temp":true},{"name":"A1","label":"&lt;span class=\"fr-math-v2 fr-draggable\" contenteditable=\"false\" data-original-math=\"\\(\\frac{{{Q1}}}{{{T3}}}\\)\" draggable=\"true\"&gt;\\(\\frac{{{Q1}}}{{{T3}}}\\)&lt;/span&gt;","function":""},{"name":"A2","label":"&lt;span class=\"fr-math-v2 fr-draggable\" contenteditable=\"false\" data-original-math=\"\\(\\frac{{{Q1}}}{{{T2}}}\\)\" draggable=\"true\"&gt;\\(\\frac{{{Q1}}}{{{T2}}}\\)&lt;/span&gt;","function":""},{"name":"A3","label":"&lt;span class=\"fr-math-v2 fr-draggable\" contenteditable=\"false\" data-original-math=\"\\(\\frac{{{Q1}}}{{{T1}}}\\)\" draggable=\"true\"&gt;\\(\\frac{{{Q1}}}{{{T1}}}\\)&lt;/span&gt;","function":""}],"uniques":true},"algorithm":{"name":"calculateOperation","template":"Cloze with drag &amp; drop","params":{"keyboard":"INTERMEDIATE"}}}</v>
      </c>
      <c r="D364" s="217" t="str">
        <f t="shared" si="2"/>
        <v>#REF!</v>
      </c>
    </row>
    <row r="365" ht="15.75" customHeight="1">
      <c r="A365" s="215" t="str">
        <f>Seeds!AB253</f>
        <v>M3-NyO-23b-A-1</v>
      </c>
      <c r="B365" s="216" t="str">
        <f t="shared" si="135"/>
        <v>#REF!</v>
      </c>
      <c r="C365" s="216" t="str">
        <f>Seeds!AA253</f>
        <v>{"id":"M3-NyO-23b-A-1","stimulus":"&lt;p&gt;Dos três bolos de comemoração do aniversário de Beatriz, sobraram &lt;span class=\"fr-math-v2 fr-draggable\" contenteditable=\"false\" data-original-math=\"\\(\\frac{{{Q1}}}{{{T1}}}\\)\" draggable=\"true\"&gt;\\(\\frac{{{Q1}}}{{{T1}}}\\)&lt;/span&gt; do primeiro, &lt;span class=\"fr-math-v2 fr-draggable\" contenteditable=\"false\" data-original-math=\"\\(\\frac{{{Q1}}}{{{T2}}}\\)\" draggable=\"true\"&gt;\\(\\frac{{{Q1}}}{{{T2}}}\\)&lt;/span&gt; do segundo e &lt;span class=\"fr-math-v2 fr-draggable\" contenteditable=\"false\" data-original-math=\"\\(\\frac{{{Q1}}}{{{T3}}}\\)\" draggable=\"true\"&gt;\\(\\frac{{{Q1}}}{{{T3}}}\\)&lt;/span&gt; do terceiro. Qual das três frações é a maior?&lt;/p&gt;","hint":"&lt;p&gt;Quando os numeradores são iguais, comparam-se os denominadores. A fração com o menor denominador é a maior.&lt;/p&gt;","feedback":"&lt;p&gt;Para ordenar frações com o mesmo numerador, basta comparar os denominadores.&lt;/p&gt;&lt;p&gt;A fração com o menor denominador é a maior.&lt;/p&gt;","seed":{"parameters":[{"name":"Q1","label":null,"min":2,"max":6,"step":1},{"name":"Q2","label":null,"min":2,"max":6,"step":1},{"name":"Q3","label":null,"min":2,"max":6,"step":1},{"name":"Q4","label":null,"min":2,"max":6,"step":1}],"calculated":[{"name":"T1","function":"{{Q1}}+{{Q2}}","temp":true},{"name":"T2","function":"{{Q1}}+{{Q3}}","temp":true},{"name":"T3","function":"{{Q1}}+{{Q4}}","temp":true},{"name":"T4","function":"math.min({{T1}},{{T2}},{{T3}})","temp":true},{"name":"T5","function":"math.max({{T1}},{{T2}},{{T3}})","temp":true},{"name":"T6","function":"{{T1}}+{{T2}}+{{T3}}-{{T4}}-{{T5}}","temp":true},{"name":"A1","label":"&lt;span class=\"fr-math-v2 fr-draggable\" contenteditable=\"false\" data-original-math=\"\\(\\frac{{{Q1}}}{{{T4}}}\\)\" draggable=\"true\"&gt;\\(\\frac{{{Q1}}}{{{T4}}}\\)&lt;/span&gt;","function":"{{Q1}}/{{T4}}"},{"name":"A2","label":"&lt;span class=\"fr-math-v2 fr-draggable\" contenteditable=\"false\" data-original-math=\"\\(\\frac{{{Q1}}}{{{T5}}}\\)\" draggable=\"true\"&gt;\\(\\frac{{{Q1}}}{{{T5}}}\\)&lt;/span&gt;","function":"{{Q1}}/{{T5}}","incorrect":true},{"name":"A3","label":"&lt;span class=\"fr-math-v2 fr-draggable\" contenteditable=\"false\" data-original-math=\"\\(\\frac{{{Q1}}}{{{T6}}}\\)\" draggable=\"true\"&gt;\\(\\frac{{{Q1}}}{{{T6}}}\\)&lt;/span&gt;","function":"{{Q1}}/{{T6}}","incorrect":true}],"uniques":true},"algorithm":{"name":"trueFalse","template":"Multiple choice – standard","params":{"countCorrect":1,"countIncorrect":2,"showCheckIcon":false,
            "columns": 3
        }
    }
}</v>
      </c>
      <c r="D365" s="217" t="str">
        <f t="shared" si="2"/>
        <v>#REF!</v>
      </c>
    </row>
    <row r="366" ht="15.75" customHeight="1">
      <c r="A366" s="215" t="str">
        <f>Seeds!AB254</f>
        <v>M3-NyO-23b-A-2</v>
      </c>
      <c r="B366" s="216" t="str">
        <f t="shared" si="135"/>
        <v>#REF!</v>
      </c>
      <c r="C366" s="216" t="str">
        <f>Seeds!AA254</f>
        <v>{"id":"M3-NyO-23b-A-2","stimulus":"&lt;p&gt;Paula resolveu &lt;span class=\"fr-math-v2 fr-draggable\" contenteditable=\"false\" data-original-math=\"\\(\\frac{{{Q1}}}{{{T1}}}\\)\" draggable=\"true\"&gt;\\(\\frac{{{Q1}}}{{{T1}}}\\)&lt;/span&gt; dos exercícios para casa de matemática, enquanto Miguel resolveu &lt;span class=\"fr-math-v2 fr-draggable\" contenteditable=\"false\" data-original-math=\"\\(\\frac{{{Q1}}}{{{T2}}}\\)\" draggable=\"true\"&gt;\\(\\frac{{{Q1}}}{{{T2}}}\\)&lt;/span&gt;. Que fração representa a menor quantidade de lição de casa concluída?&lt;/p&gt;","hint":"&lt;p&gt;Quando os numeradores são iguais, comparam-se os denominadores. A fração com o menor denominador é a maior.&lt;/p&gt;","feedback":"&lt;p&gt;Para ordenar frações com o mesmo numerador, basta comparar os denominadores.&lt;/p&gt;&lt;p&gt;A fração com o menor denominador é a maior.&lt;/p&gt;","seed":{"parameters":[{"name":"Q1","label":null,"min":1,"max":5,"step":1},{"name":"Q2","label":null,"min":1,"max":5,"step":1},{"name":"Q3","label":null,"min":1,"max":5,"step":1}],"calculated":[{"name":"T1","function":"{{Q1}}+{{Q2}}","temp":true},{"name":"T2","function":"{{Q1}}+{{Q3}}","temp":true},{"name":"T3","function":"math.max({{T1}},{{T2}})","temp":true},{"name":"T4","function":"math.min({{T1}},{{T2}})","temp":true},{"name":"A1","label":"&lt;span class=\"fr-math-v2 fr-draggable\" contenteditable=\"false\" data-original-math=\"\\(\\frac{{{Q1}}}{{{T3}}}\\)\" draggable=\"true\"&gt;\\(\\frac{{{Q1}}}{{{T3}}}\\)&lt;/span&gt;","function":"{{Q1}}/{{T3}}"},{"name":"A2","label":"&lt;span class=\"fr-math-v2 fr-draggable\" contenteditable=\"false\" data-original-math=\"\\(\\frac{{{Q1}}}{{{T4}}}\\)\" draggable=\"true\"&gt;\\(\\frac{{{Q1}}}{{{T4}}}\\)&lt;/span&gt;","function":"{{Q1}}/{{T4}}","incorrect":true}],"uniques":true},"algorithm":{"name":"trueFalse","template":"Multiple choice – standard","params":{"countCorrect":1,"countIncorrect":1,"showCheckIcon":false,
            "columns": 3
        }
    }
}</v>
      </c>
      <c r="D366" s="217" t="str">
        <f t="shared" si="2"/>
        <v>#REF!</v>
      </c>
    </row>
    <row r="367" ht="15.75" customHeight="1">
      <c r="A367" s="215" t="str">
        <f>Seeds!AB255</f>
        <v>M3-NyO-23b-A-3</v>
      </c>
      <c r="B367" s="216" t="str">
        <f t="shared" si="135"/>
        <v>#REF!</v>
      </c>
      <c r="C367" s="216" t="str">
        <f>Seeds!AA255</f>
        <v>{"id":"M3-NyO-23b-A-3","stimulus":"&lt;p&gt;Em uma loja de jogos de videogame, &lt;span class=\"fr-math-v2 fr-draggable\" contenteditable=\"false\" data-original-math=\"\\(\\frac{{{Q1}}}{{{T1}}}\\)\" draggable=\"true\"&gt;\\(\\frac{{{Q1}}}{{{T1}}}\\)&lt;/span&gt; dos jogos vendidos foram de aventura, &lt;span class=\"fr-math-v2 fr-draggable\" contenteditable=\"false\" data-original-math=\"\\(\\frac{{{Q1}}}{{{T2}}}\\)\" draggable=\"true\"&gt;\\(\\frac{{{Q1}}}{{{T2}}}\\)&lt;/span&gt; foram de jogos de ação e &lt;span class=\"fr-math-v2 fr-draggable\" contenteditable=\"false\" data-original-math=\"\\(\\frac{{{Q1}}}{{{T3}}}\\)\" draggable=\"true\"&gt;\\(\\frac{{{Q1}}}{{{T3}}}\\)&lt;/span&gt;, de esporte. Arraste e ordene essas frações da maior para a menor.&lt;/p&gt;","template":"&lt;p style=\"text-align:center;\"&gt;{{response}} &gt; {{response}} &gt; {{response}}&lt;/p&gt;","hint":"&lt;p&gt;Quando os numeradores são iguais, comparam-se os denominadores. A fração com o menor denominador é a maior.&lt;/p&gt;","feedback":"&lt;p&gt;Para ordenar frações com o mesmo numerador, basta comparar os denominadores.&lt;/p&gt;&lt;p&gt;A fração com o menor denominador é a maior.&lt;/p&gt;&lt;p&gt;Sendo assim, {{T9}} &gt; {{T8}} &gt; {{T7}} porque {{T3}} &lt; {{T2}} &lt; {{T1}}.&lt;/p&gt;","seed":{"parameters":[{"name":"Q1","label":null,"min":1,"max":5,"step":1},{"name":"Q2","label":null,"min":1,"max":10,"step":1},{"name":"Q3","label":null,"min":1,"max":10,"step":1},{"name":"Q4","label":null,"min":1,"max":10,"step":1}],"calculated":[{"name":"T1","label":"{{function}}","function":"math.max({{Q1}}+{{Q2}}, {{Q1}}+{{Q3}}, {{Q1}}+{{Q4}})","temp":true},{"name":"T3","label":"{{function}}","function":"math.min({{Q1}}+{{Q2}}, {{Q1}}+{{Q3}}, {{Q1}}+{{Q4}})","temp":true},{"name":"T2","label":"{{function}}","function":"3*{{Q1}}+{{Q2}}+{{Q3}}+{{Q4}}-{{T1}}-{{T3}}","temp":true},{"name":"T7","label":"{{function}}","function":"&lt;span class=\"fr-math-v2 fr-draggable\" contenteditable=\"false\" data-original-math=\"\\(\\frac{{{Q1}}}{{{T1}}}\\)\" draggable=\"true\"&gt;\\(\\frac{{{Q1}}}{{{T1}}}\\)&lt;/span&gt;","temp":true},{"name":"T8","label":"{{function}}","function":"&lt;span class=\"fr-math-v2 fr-draggable\" contenteditable=\"false\" data-original-math=\"\\(\\frac{{{Q1}}}{{{T2}}}\\)\" draggable=\"true\"&gt;\\(\\frac{{{Q1}}}{{{T2}}}\\)&lt;/span&gt;","temp":true},{"name":"T9","label":"{{function}}","function":"&lt;span class=\"fr-math-v2 fr-draggable\" contenteditable=\"false\" data-original-math=\"\\(\\frac{{{Q1}}}{{{T3}}}\\)\" draggable=\"true\"&gt;\\(\\frac{{{Q1}}}{{{T3}}}\\)&lt;/span&gt;","temp":true},{"name":"A1","label":"&lt;span class=\"fr-math-v2 fr-draggable\" contenteditable=\"false\" data-original-math=\"\\(\\frac{{{Q1}}}{{{T3}}}\\)\" draggable=\"true\"&gt;\\(\\frac{{{Q1}}}{{{T3}}}\\)&lt;/span&gt;","function":""},{"name":"A2","label":"&lt;span class=\"fr-math-v2 fr-draggable\" contenteditable=\"false\" data-original-math=\"\\(\\frac{{{Q1}}}{{{T2}}}\\)\" draggable=\"true\"&gt;\\(\\frac{{{Q1}}}{{{T2}}}\\)&lt;/span&gt;","function":""},{"name":"A3","label":"&lt;span class=\"fr-math-v2 fr-draggable\" contenteditable=\"false\" data-original-math=\"\\(\\frac{{{Q1}}}{{{T1}}}\\)\" draggable=\"true\"&gt;\\(\\frac{{{Q1}}}{{{T1}}}\\)&lt;/span&gt;","function":""}],"uniques":true},"algorithm":{"name":"calculateOperation","template":"Cloze with drag &amp; drop","params":{"keyboard":"INTERMEDIATE"}}}</v>
      </c>
      <c r="D367" s="217" t="str">
        <f t="shared" si="2"/>
        <v>#REF!</v>
      </c>
    </row>
    <row r="368" ht="15.75" customHeight="1">
      <c r="A368" s="215" t="str">
        <f>Seeds!AB256</f>
        <v>M3-NyO-23b-A-4</v>
      </c>
      <c r="B368" s="216" t="str">
        <f t="shared" si="135"/>
        <v>#REF!</v>
      </c>
      <c r="C368" s="216" t="str">
        <f>Seeds!AA256</f>
        <v>{"id":"M3-NyO-23b-A-4","stimulus":"&lt;p&gt;Para uma atividade escolar, Lorena pintou três quadrados de papel de mesmo tamanho. Ela pintou de verde &lt;span class=\"fr-math-v2 fr-draggable\" contenteditable=\"false\" data-original-math=\"\\(\\frac{{{Q1}}}{{{T1}}}\\)\" draggable=\"true\"&gt;\\(\\frac{{{Q1}}}{{{T1}}}\\)&lt;/span&gt; do primero quadrado, &lt;span class=\"fr-math-v2 fr-draggable\" contenteditable=\"false\" data-original-math=\"\\(\\frac{{{Q1}}}{{{T2}}}\\)\" draggable=\"true\"&gt;\\(\\frac{{{Q1}}}{{{T2}}}\\)&lt;/span&gt; do segundo e &lt;span class=\"fr-math-v2 fr-draggable\" contenteditable=\"false\" data-original-math=\"\\(\\frac{{{Q1}}}{{{T3}}}\\)\" draggable=\"true\"&gt;\\(\\frac{{{Q1}}}{{{T3}}}\\)&lt;/span&gt; do terceiro. Arraste e ordene essas frações da menor para a maior.&lt;/p&gt;","template":"&lt;p style=\"text-align:center;\"&gt;{{response}} &lt; {{response}} &lt; {{response}}&lt;/p&gt;","hint":"&lt;p&gt;Quando os numeradores são iguais, comparam-se os denominadores. A fração com o menor denominador é a maior.&lt;/p&gt;","feedback":"&lt;p&gt;Para ordenar frações com o mesmo numerador, basta comparar os denominadores.&lt;/p&gt;&lt;p&gt;A fração com o menor denominador é a maior.&lt;/p&gt;&lt;p&gt;Sendo assim, {{T7}} &lt; {{T8}} &lt; {{T9}} porque {{T1}} &gt; {{T2}} &gt; {{T3}}.&lt;/p&gt;","seed":{"parameters":[{"name":"Q1","label":null,"min":1,"max":5,"step":1},{"name":"Q2","label":null,"min":1,"max":10,"step":1},{"name":"Q3","label":null,"min":1,"max":10,"step":1},{"name":"Q4","label":null,"min":1,"max":10,"step":1}],"calculated":[{"name":"T1","label":"{{function}}","function":"math.max({{Q1}}+{{Q2}}, {{Q1}}+{{Q3}}, {{Q1}}+{{Q4}})","temp":true},{"name":"T3","label":"{{function}}","function":"math.min({{Q1}}+{{Q2}}, {{Q1}}+{{Q3}}, {{Q1}}+{{Q4}})","temp":true},{"name":"T2","label":"{{function}}","function":"3*{{Q1}}+{{Q2}}+{{Q3}}+{{Q4}}-{{T1}}-{{T3}}","temp":true},{"name":"T7","label":"{{function}}","function":"&lt;span class=\"fr-math-v2 fr-draggable\" contenteditable=\"false\" data-original-math=\"\\(\\frac{{{Q1}}}{{{T1}}}\\)\" draggable=\"true\"&gt;\\(\\frac{{{Q1}}}{{{T1}}}\\)&lt;/span&gt;","temp":true},{"name":"T8","label":"{{function}}","function":"&lt;span class=\"fr-math-v2 fr-draggable\" contenteditable=\"false\" data-original-math=\"\\(\\frac{{{Q1}}}{{{T2}}}\\)\" draggable=\"true\"&gt;\\(\\frac{{{Q1}}}{{{T2}}}\\)&lt;/span&gt;","temp":true},{"name":"T9","label":"{{function}}","function":"&lt;span class=\"fr-math-v2 fr-draggable\" contenteditable=\"false\" data-original-math=\"\\(\\frac{{{Q1}}}{{{T3}}}\\)\" draggable=\"true\"&gt;\\(\\frac{{{Q1}}}{{{T3}}}\\)&lt;/span&gt;","temp":true},{"name":"A1","label":"&lt;span class=\"fr-math-v2 fr-draggable\" contenteditable=\"false\" data-original-math=\"\\(\\frac{{{Q1}}}{{{T1}}}\\)\" draggable=\"true\"&gt;\\(\\frac{{{Q1}}}{{{T1}}}\\)&lt;/span&gt;","function":""},{"name":"A2","label":"&lt;span class=\"fr-math-v2 fr-draggable\" contenteditable=\"false\" data-original-math=\"\\(\\frac{{{Q1}}}{{{T2}}}\\)\" draggable=\"true\"&gt;\\(\\frac{{{Q1}}}{{{T2}}}\\)&lt;/span&gt;","function":""},{"name":"A3","label":"&lt;span class=\"fr-math-v2 fr-draggable\" contenteditable=\"false\" data-original-math=\"\\(\\frac{{{Q1}}}{{{T3}}}\\)\" draggable=\"true\"&gt;\\(\\frac{{{Q1}}}{{{T3}}}\\)&lt;/span&gt;","function":""}],"uniques":true},"algorithm":{"name":"calculateOperation","template":"Cloze with drag &amp; drop","params":{"keyboard":"INTERMEDIATE"}}}</v>
      </c>
      <c r="D368" s="217" t="str">
        <f t="shared" si="2"/>
        <v>#REF!</v>
      </c>
    </row>
    <row r="369" ht="15.75" customHeight="1">
      <c r="A369" s="215" t="str">
        <f>Seeds!AB257</f>
        <v>M3-NyO-23b-A-5</v>
      </c>
      <c r="B369" s="216" t="str">
        <f t="shared" si="135"/>
        <v>#REF!</v>
      </c>
      <c r="C369" s="216" t="str">
        <f>Seeds!AA257</f>
        <v>{"id":"M3-NyO-23b-A-5","stimulus":"&lt;p&gt;Um cinema possui três salas para projetar seus filmes. Para uma das salas foram vendidos &lt;span class=\"fr-math-v2 fr-draggable\" contenteditable=\"false\" data-original-math=\"\\(\\frac{{{Q1}}}{{{T1}}}\\)\" draggable=\"true\"&gt;\\(\\frac{{{Q1}}}{{{T1}}}\\)&lt;/span&gt; das entradas disponíveis; para a segunda, &lt;span class=\"fr-math-v2 fr-draggable\" contenteditable=\"false\" data-original-math=\"\\(\\frac{{{Q1}}}{{{T2}}}\\)\" draggable=\"true\"&gt;\\(\\frac{{{Q1}}}{{{T2}}}\\)&lt;/span&gt; e para a terceira, &lt;span class=\"fr-math-v2 fr-draggable\" contenteditable=\"false\" data-original-math=\"\\(\\frac{{{Q1}}}{{{T3}}}\\)\" draggable=\"true\"&gt;\\(\\frac{{{Q1}}}{{{T3}}}\\)&lt;/span&gt;. Arraste e ordene essas frações da menor para a maior.&lt;/p&gt;","template":"&lt;p style=\"text-align:center;\"&gt;{{response}} &lt; {{response}} &lt; {{response}}&lt;/p&gt;","hint":"&lt;p&gt;Quando os numeradores são iguais, comparam-se os denominadores. A fração com o menor denominador é a maior.&lt;/p&gt;","feedback":"&lt;p&gt;Para ordenar frações com o mesmo numerador, basta comparar os denominadores.&lt;/p&gt;&lt;p&gt;A fração com o menor denominador é a maior.&lt;/p&gt;&lt;p&gt;Sendo assim, {{T7}} &lt; {{T8}} &lt; {{T9}} porque {{T1}} &gt; {{T2}} &gt; {{T3}}.&lt;/p&gt;","seed":{"parameters":[{"name":"Q1","label":null,"min":1,"max":5,"step":1},{"name":"Q2","label":null,"min":1,"max":10,"step":1},{"name":"Q3","label":null,"min":1,"max":10,"step":1},{"name":"Q4","label":null,"min":1,"max":10,"step":1}],"calculated":[{"name":"T1","label":"{{function}}","function":"math.max({{Q1}}+{{Q2}}, {{Q1}}+{{Q3}}, {{Q1}}+{{Q4}})","temp":true},{"name":"T3","label":"{{function}}","function":"math.min({{Q1}}+{{Q2}}, {{Q1}}+{{Q3}}, {{Q1}}+{{Q4}})","temp":true},{"name":"T2","label":"{{function}}","function":"3*{{Q1}}+{{Q2}}+{{Q3}}+{{Q4}}-{{T1}}-{{T3}}","temp":true},{"name":"T7","label":"{{function}}","function":"&lt;span class=\"fr-math-v2 fr-draggable\" contenteditable=\"false\" data-original-math=\"\\(\\frac{{{Q1}}}{{{T1}}}\\)\" draggable=\"true\"&gt;\\(\\frac{{{Q1}}}{{{T1}}}\\)&lt;/span&gt;","temp":true},{"name":"T8","label":"{{function}}","function":"&lt;span class=\"fr-math-v2 fr-draggable\" contenteditable=\"false\" data-original-math=\"\\(\\frac{{{Q1}}}{{{T2}}}\\)\" draggable=\"true\"&gt;\\(\\frac{{{Q1}}}{{{T2}}}\\)&lt;/span&gt;","temp":true},{"name":"T9","label":"{{function}}","function":"&lt;span class=\"fr-math-v2 fr-draggable\" contenteditable=\"false\" data-original-math=\"\\(\\frac{{{Q1}}}{{{T3}}}\\)\" draggable=\"true\"&gt;\\(\\frac{{{Q1}}}{{{T3}}}\\)&lt;/span&gt;","temp":true},{"name":"A1","label":"&lt;span class=\"fr-math-v2 fr-draggable\" contenteditable=\"false\" data-original-math=\"\\(\\frac{{{Q1}}}{{{T1}}}\\)\" draggable=\"true\"&gt;\\(\\frac{{{Q1}}}{{{T1}}}\\)&lt;/span&gt;","function":""},{"name":"A2","label":"&lt;span class=\"fr-math-v2 fr-draggable\" contenteditable=\"false\" data-original-math=\"\\(\\frac{{{Q1}}}{{{T2}}}\\)\" draggable=\"true\"&gt;\\(\\frac{{{Q1}}}{{{T2}}}\\)&lt;/span&gt;","function":""},{"name":"A3","label":"&lt;span class=\"fr-math-v2 fr-draggable\" contenteditable=\"false\" data-original-math=\"\\(\\frac{{{Q1}}}{{{T3}}}\\)\" draggable=\"true\"&gt;\\(\\frac{{{Q1}}}{{{T3}}}\\)&lt;/span&gt;","function":""}],"uniques":true},"algorithm":{"name":"calculateOperation","template":"Cloze with drag &amp; drop","params":{"keyboard":"INTERMEDIATE"}}}</v>
      </c>
      <c r="D369" s="217" t="str">
        <f t="shared" si="2"/>
        <v>#REF!</v>
      </c>
    </row>
    <row r="370" ht="15.75" customHeight="1">
      <c r="A370" s="215" t="str">
        <f>Seeds!AB258</f>
        <v>M3-NyO-24a-I-1</v>
      </c>
      <c r="B370" s="216" t="str">
        <f t="shared" si="135"/>
        <v>#REF!</v>
      </c>
      <c r="C370" s="216" t="str">
        <f>Seeds!AA258</f>
        <v>{"id":"M3-NyO-24a-I-1","stimulus":"&lt;p&gt;Qual é a metade de {{Q1}}?&lt;/p&gt;&lt;p&gt;A metade de {{Q1}} é:&lt;/p&gt;","hint":"&lt;p&gt;A metade de um número é calculada dividindo-o por 2.&lt;/p&gt;","feedback":"&lt;p&gt;A metade de um número é calculada dividindo-o por 2. Neste caso:&lt;/p&gt;&lt;p style=\"text-align: center\"&gt;{{Q1}} : 2 = {{A1}}&lt;/p&gt;","seed":{"parameters":[{"name":"Q1","label":null,"min":20,"max":250,"step":2}],"calculated":[{"name":"A1","label":"{{function}}","function":"{{Q1}}/2"},{"name":"A2","label":"{{function}}","function":"{{Q1}}*2","incorrect":true},{"name":"A3","label":"{{function}}","function":"{{Q1}}-2","incorrect":true},{"name":"A4","label":"{{function}}","function":"{{Q1}}*4","incorrect":true},{"name":"A5","label":"{{function}}","function":"{{Q1}}-4","incorrect":true}],"uniques":true},"algorithm":{"name":"trueFalse","template":"Multiple choice – standard","params":{"countCorrect":1,"countIncorrect":2,"showCheckIcon":false,
            "columns": 3
        }
    }
}</v>
      </c>
      <c r="D370" s="217" t="str">
        <f t="shared" si="2"/>
        <v>#REF!</v>
      </c>
    </row>
    <row r="371" ht="15.75" customHeight="1">
      <c r="A371" s="215" t="str">
        <f>Seeds!AB259</f>
        <v>M3-NyO-24a-E-1</v>
      </c>
      <c r="B371" s="216" t="str">
        <f t="shared" si="135"/>
        <v>#REF!</v>
      </c>
      <c r="C371" s="216" t="str">
        <f>Seeds!AA259</f>
        <v>{"id":"M3-NyO-24a-E-1","stimulus":"&lt;p&gt;Qual é a metade de {{Q1}}.&lt;/p&gt;","template":"&lt;p&gt;A metade de {{Q1}} é {{response}}.&lt;/p&gt;","hint":"&lt;p&gt;A metade de um número é calculada dividindo-o por 2.&lt;/p&gt;","feedback":"&lt;p&gt;A metade de um número é calculada dividindo-o por 2. Neste caso:&lt;/p&gt;&lt;p style=\"text-align: center\"&gt;{{Q1}} : 2 = {{A1}}&lt;/p&gt;","seed":{"parameters":[{"name":"Q1","label":null,"min":20,"max":250,"step":2}],"calculated":[{"name":"A1","label":"{{function}}","function":"{{Q1}}/2"}],"uniques":true},"algorithm":{"name":"calculateOperation","params":{"method":"equivLiteral","keyboard":"NUMERICAL"}}}</v>
      </c>
      <c r="D371" s="217" t="str">
        <f t="shared" si="2"/>
        <v>#REF!</v>
      </c>
    </row>
    <row r="372" ht="15.75" customHeight="1">
      <c r="A372" s="215" t="str">
        <f>Seeds!AB260</f>
        <v>M3-NyO-24a-A-1</v>
      </c>
      <c r="B372" s="216" t="str">
        <f t="shared" si="135"/>
        <v>#REF!</v>
      </c>
      <c r="C372" s="216" t="str">
        <f>Seeds!AA260</f>
        <v>{"id":"M3-NyO-24a-A-1","stimulus":"&lt;p&gt;Cláudio criou uma &lt;i&gt;playlist &lt;/i&gt;com {{Q1}} músicas, das quais metade são de &lt;i&gt;rock.&lt;/i&gt; Quantas músicas da lista são desse gênero?&lt;/p&gt;","template":"&lt;p&gt;A lista tem {{response}} músicas de &lt;i&gt;rock&lt;/i&gt;.&lt;/p&gt;","hint":"&lt;p&gt;A metade de um número é calculada dividindo-o por 2.&lt;/p&gt;","feedback":"&lt;p&gt;A metade de um número é calculada dividindo-o por 2. Neste caso:&lt;/p&gt;&lt;p style=\"text-align: center\"&gt;{{Q1}} : 2 = {{A1}}&lt;/p&gt;","seed":{"parameters":[{"name":"Q1","label":null,"min":30,"max":80,"step":2}],"calculated":[{"name":"A1","label":"{{function}}","function":"{{Q1}}/2"}],"uniques":true},"algorithm":{"name":"calculateOperation","params":{"method":"equivLiteral","keyboard":"NUMERICAL"}}}</v>
      </c>
      <c r="D372" s="217" t="str">
        <f t="shared" si="2"/>
        <v>#REF!</v>
      </c>
    </row>
    <row r="373" ht="15.75" customHeight="1">
      <c r="A373" s="215" t="str">
        <f>Seeds!AB261</f>
        <v>M3-NyO-24a-A-2</v>
      </c>
      <c r="B373" s="216" t="str">
        <f t="shared" si="135"/>
        <v>#REF!</v>
      </c>
      <c r="C373" s="216" t="str">
        <f>Seeds!AA261</f>
        <v>{"id":"M3-NyO-24a-A-2","stimulus":"&lt;p&gt;Sílvia reservou uma passagem de ônibus no valor de R$ {{Q1}}. No momento de efetivar a compra, foi cobrado apenas metade do valor da reserva. Quanto ela precisou pagar pela passagem?&lt;/p&gt;","template":"&lt;p&gt;Ela pagou R$ {{response}} pela passagem.&lt;/p&gt;","hint":"&lt;p&gt;A metade de um número é calculada dividindo-o por 2.&lt;/p&gt;","feedback":"&lt;p&gt;A metade de um número é calculada dividindo-o por 2. Neste caso:&lt;/p&gt;&lt;p style=\"text-align: center\"&gt;{{Q1}} : 2 = {{A1}}&lt;/p&gt;","seed":{"parameters":[{"name":"Q1","label":null,"min":20,"max":80,"step":2}],"calculated":[{"name":"A1","label":"{{function}}","function":"{{Q1}}/2"}],"uniques":true},"algorithm":{"name":"calculateOperation","params":{"method":"equivLiteral","keyboard":"NUMERICAL"}}}</v>
      </c>
      <c r="D373" s="217" t="str">
        <f t="shared" si="2"/>
        <v>#REF!</v>
      </c>
    </row>
    <row r="374" ht="15.75" customHeight="1">
      <c r="A374" s="215" t="str">
        <f>Seeds!AB262</f>
        <v>M3-NyO-24a-A-3</v>
      </c>
      <c r="B374" s="216" t="str">
        <f t="shared" si="135"/>
        <v>#REF!</v>
      </c>
      <c r="C374" s="216" t="str">
        <f>Seeds!AA262</f>
        <v>{"id":"M3-NyO-24a-A-3","stimulus":"&lt;p&gt;Uma barra de chocolate pesa {{Q1}} g. Quanto pesa a metade dessa barra?&lt;/p&gt;","template":"&lt;p&gt;A metade da barra de chocolate pesa {{response}} g.&lt;/p&gt;","hint":"&lt;p&gt;A metade de um número é calculada dividindo-o por 2.&lt;/p&gt;","feedback":"&lt;p&gt;A metade de um número é calculada dividindo-o por 2. Neste caso:&lt;/p&gt;&lt;p style=\"text-align: center\"&gt;{{Q1}} : 2 = {{A1}}&lt;/p&gt;","seed":{"parameters":[{"name":"Q1","label":null,"min":20,"max":120,"step":2}],"calculated":[{"name":"A1","label":"{{function}}","function":"{{Q1}}/2"}],"uniques":true},"algorithm":{"name":"calculateOperation","params":{"method":"equivLiteral","keyboard":"NUMERICAL"}}}</v>
      </c>
      <c r="D374" s="217" t="str">
        <f t="shared" si="2"/>
        <v>#REF!</v>
      </c>
    </row>
    <row r="375" ht="15.75" customHeight="1">
      <c r="A375" s="215" t="str">
        <f>Seeds!AB263</f>
        <v>M3-NyO-24a-A-4</v>
      </c>
      <c r="B375" s="216" t="str">
        <f t="shared" si="135"/>
        <v>#REF!</v>
      </c>
      <c r="C375" s="216" t="str">
        <f>Seeds!AA263</f>
        <v>{"id":"M3-NyO-24a-A-4","stimulus":"&lt;p&gt;Foram vendidos {{Q1}} ingressos para um show, sendo que metade deles foram com antecedência. Quantos ingressos antecipados foram vendidos?&lt;/p&gt;","template":"&lt;p&gt;Foram vendidos {{response}} ingressos antecipados.&lt;/p&gt;","hint":"&lt;p&gt;A metade de um número é calculada dividindo-o por 2.&lt;/p&gt;","feedback":"&lt;p&gt;A metade de um número é calculada dividindo-o por 2. Neste caso:&lt;/p&gt;&lt;p style=\"text-align: center\"&gt;{{Q1}} : 2 = {{A1}}&lt;/p&gt;","seed":{"parameters":[{"name":"Q1","label":null,"min":200,"max":990,"step":2}],"calculated":[{"name":"A1","label":"{{function}}","function":"{{Q1}}/2"}],"uniques":true},"algorithm":{"name":"calculateOperation","params":{"method":"equivLiteral","keyboard":"NUMERICAL"}}}</v>
      </c>
      <c r="D375" s="217" t="str">
        <f t="shared" si="2"/>
        <v>#REF!</v>
      </c>
    </row>
    <row r="376" ht="15.75" customHeight="1">
      <c r="A376" s="215" t="str">
        <f>Seeds!AB264</f>
        <v>M3-NyO-24a-A-5</v>
      </c>
      <c r="B376" s="216" t="str">
        <f t="shared" si="135"/>
        <v>#REF!</v>
      </c>
      <c r="C376" s="216" t="str">
        <f>Seeds!AA264</f>
        <v>{"id":"M3-NyO-24a-A-5","stimulus":"&lt;p&gt;Para preparar alguns biscoitos, Cristina usou {{Q1}} g de farinha. Quanta farinha seria usada para fazer metade dos biscoitos?&lt;/p&gt;","template":"&lt;p&gt;A metade da farinha é {{response}} g.&lt;/p&gt;","hint":"&lt;p&gt;A metade de um número é calculada dividindo-o por 2.&lt;/p&gt;","feedback":"&lt;p&gt;A metade de um número é calculada dividindo-o por 2. Neste caso:&lt;/p&gt;&lt;p style=\"text-align: center\"&gt;{{Q1}} : 2 = {{A1}}&lt;/p&gt;","seed":{"parameters":[{"name":"Q1","label":null,"min":200,"max":500,"step":2}],"calculated":[{"name":"A1","label":"{{function}}","function":"{{Q1}}/2"}],"uniques":true},"algorithm":{"name":"calculateOperation","params":{"method":"equivLiteral","keyboard":"NUMERICAL"}}}</v>
      </c>
      <c r="D376" s="217" t="str">
        <f t="shared" si="2"/>
        <v>#REF!</v>
      </c>
    </row>
    <row r="377" ht="15.75" customHeight="1">
      <c r="A377" s="215" t="str">
        <f>Seeds!AB265</f>
        <v>M3-NyO-38a-I-1</v>
      </c>
      <c r="B377" s="216" t="str">
        <f t="shared" si="135"/>
        <v>#REF!</v>
      </c>
      <c r="C377" s="216" t="str">
        <f>Seeds!AA265</f>
        <v>{"id":"M3-NyO-38a-I-1","stimulus":"&lt;p&gt;Arraste cada terça parte para seu número.&lt;/p&gt;","hint":"&lt;p&gt;A terça parte de um número é calculada dividindo-o por 3.&lt;/p&gt;","feedback":"&lt;p&gt;A terça parte de um número é calculada dividindo-o por 3.&lt;/p&gt;","seed":{"parameters":[{"name":"Q1","label":null,"min":3,"max":300,"step":3},{"name":"Q2","label":null,"min":3,"max":300,"step":3},{"name":"Q3","label":null,"min":3,"max":300,"step":3}],"calculated":[{"name":"A1","label":"{{Q1}}","function":"{{Q1}}/3","feedback":"&lt;p style=\"text-align: center\"&gt;{{Q1}} : 3 = {{function}}&lt;/p&gt;"},{"name":"A2","label":"{{Q2}}","function":"{{Q2}}/3","feedback":"&lt;p&gt;{{Q2}} : 3 = {{function}}&lt;/p&gt;"},{"name":"A3","label":"{{Q3}}","function":"{{Q3}}/3","feedback":"&lt;p&gt;{{Q3}} : 3 = {{function}}&lt;/p&gt;"}],"isNumToWords":true,"uniques":true},"algorithm":{"name":"linkOperationResult","params":{"invert":true},"template":"Match list"}}</v>
      </c>
      <c r="D377" s="217" t="str">
        <f t="shared" si="2"/>
        <v>#REF!</v>
      </c>
    </row>
    <row r="378" ht="15.75" customHeight="1">
      <c r="A378" s="215" t="str">
        <f>Seeds!AB266</f>
        <v>M3-NyO-38a-E-1</v>
      </c>
      <c r="B378" s="216" t="str">
        <f t="shared" si="135"/>
        <v>#REF!</v>
      </c>
      <c r="C378" s="216" t="str">
        <f>Seeds!AA266</f>
        <v>{"id":"M3-NyO-38a-E-1","stimulus":"&lt;p&gt;Calcule a terça parte do número a seguir.&lt;/p&gt;","template":"&lt;p&gt;A terça parte de {{Q1}} é {{response}}.&lt;/p&gt;","hint":"&lt;p&gt;A terça parte de um número é calculada dividindo-o por 3.&lt;/p&gt;","feedback":"&lt;p&gt;A terça parte de um número é calculada dividindo-o por 3.&lt;/p&gt;&lt;p style=\"text-align: center\"&gt;{{Q1}} : 3 = {{A1}}&lt;/p&gt;","seed":{"parameters":[{"name":"Q1","label":null,"min":3,"max":300,"step":3}],"calculated":[{"name":"A1","label":"{{function}}","function":"{{Q1}}/3"}],"uniques":true},"algorithm":{"name":"calculateOperation","params":{"method":"equivLiteral","keyboard":"NUMERICAL"}}}</v>
      </c>
      <c r="D378" s="217" t="str">
        <f t="shared" si="2"/>
        <v>#REF!</v>
      </c>
    </row>
    <row r="379" ht="15.75" customHeight="1">
      <c r="A379" s="215" t="str">
        <f>Seeds!AB267</f>
        <v>M3-NyO-38a-A-1</v>
      </c>
      <c r="B379" s="216" t="str">
        <f t="shared" si="135"/>
        <v>#REF!</v>
      </c>
      <c r="C379" s="216" t="str">
        <f>Seeds!AA267</f>
        <v>{"id":"M3-NyO-38a-A-1","stimulus":"&lt;p&gt;Mariza vai doar um terço de suas economias para uma ONG. Se ela tem &lt;span class=\"no-break\"&gt;R$ {{Q1}}&lt;/span&gt; economizados, qual valor será doado?&lt;/p&gt;","template":"&lt;p&gt;Mariza vai doar &lt;span class=\"no-break\"&gt;R$ {{response}}.&lt;/span&gt;&lt;/p&gt;","hint":"&lt;p&gt;A terça parte de um número é calculada dividindo-o por 3.&lt;/p&gt;","feedback":"&lt;p&gt;A terça parte de um número é calculada dividindo-o por 3.&lt;/p&gt;&lt;p style=\"text-align: center\"&gt;{{Q1}} : 3 = {{A1}}&lt;/p&gt;","seed":{"parameters":[{"name":"Q1","label":null,"min":150,"max":900,"step":3}],"calculated":[{"name":"A1","label":"{{function}}","function":"{{Q1}}/3"}],"uniques":true},"algorithm":{"name":"calculateOperation","params":{"method":"equivLiteral","keyboard":"NUMERICAL"}}}</v>
      </c>
      <c r="D379" s="217" t="str">
        <f t="shared" si="2"/>
        <v>#REF!</v>
      </c>
    </row>
    <row r="380" ht="15.75" customHeight="1">
      <c r="A380" s="215" t="str">
        <f>Seeds!AB268</f>
        <v>M3-NyO-38a-A-2</v>
      </c>
      <c r="B380" s="216" t="str">
        <f t="shared" si="135"/>
        <v>#REF!</v>
      </c>
      <c r="C380" s="216" t="str">
        <f>Seeds!AA268</f>
        <v>{"id":"M3-NyO-38a-A-2","stimulus":"&lt;p&gt;Antônia precisa de um terço de {{Q1}} ml de leite para fazer um bolo. Quantos mililitros de leite ela precisa?&lt;/p&gt;","template":"&lt;p&gt;Antônia precisa de &lt;span class=\"no-break\"&gt;{{response}} ml de leite.&lt;/span&gt;&lt;/p&gt;","hint":"&lt;p&gt;A terça parte de um número é calculada dividindo-o por 3.&lt;/p&gt;","feedback":"&lt;p&gt;A terça parte de um número é calculada dividindo-o por 3.&lt;/p&gt;&lt;p style=\"text-align: center\"&gt;{{Q1}} : 3 = {{A1}}&lt;/p&gt;","seed":{"parameters":[{"name":"Q1","label":null,"min":30,"max":300,"step":3}],"calculated":[{"name":"A1","label":"{{function}}","function":"{{Q1}}/3"}],"uniques":true},"algorithm":{"name":"calculateOperation","params":{"method":"equivLiteral","keyboard":"NUMERICAL"}}}</v>
      </c>
      <c r="D380" s="217" t="str">
        <f t="shared" si="2"/>
        <v>#REF!</v>
      </c>
    </row>
    <row r="381" ht="15.75" customHeight="1">
      <c r="A381" s="215" t="str">
        <f>Seeds!AB269</f>
        <v>M3-NyO-38a-A-3</v>
      </c>
      <c r="B381" s="216" t="str">
        <f t="shared" si="135"/>
        <v>#REF!</v>
      </c>
      <c r="C381" s="216" t="str">
        <f>Seeds!AA269</f>
        <v>{"id":"M3-NyO-38a-A-3","stimulus":"&lt;p&gt;Jonas está fazendo uma viagem e já percorreu um terço da distância até o destino final. Se o trajeto total é de {{Q1}} km, quantos quilômetros ele percorreu?&lt;/p&gt;","template":"&lt;p&gt;Ele percorreu &lt;span class=\"no-break\"&gt;{{response}} km.&lt;/span&gt;&lt;/p&gt;","hint":"&lt;p&gt;A terça parte de um número é calculada dividindo-o por 3.&lt;/p&gt;","feedback":"&lt;p&gt;A terça parte de um número é calculada dividindo-o por 3.&lt;/p&gt;&lt;p style=\"text-align: center\"&gt;{{Q1}} : 3 = {{A1}}&lt;/p&gt;","seed":{"parameters":[{"name":"Q1","label":null,"min":120,"max":300,"step":3}],"calculated":[{"name":"A1","label":"{{function}}","function":"{{Q1}}/3"}],"uniques":true},"algorithm":{"name":"calculateOperation","params":{"method":"equivLiteral","keyboard":"NUMERICAL"}}}</v>
      </c>
      <c r="D381" s="217" t="str">
        <f t="shared" si="2"/>
        <v>#REF!</v>
      </c>
    </row>
    <row r="382" ht="15.75" customHeight="1">
      <c r="A382" s="215" t="str">
        <f>Seeds!AB270</f>
        <v>M3-NyO-38a-A-4</v>
      </c>
      <c r="B382" s="216" t="str">
        <f t="shared" si="135"/>
        <v>#REF!</v>
      </c>
      <c r="C382" s="216" t="str">
        <f>Seeds!AA270</f>
        <v>{"id":"M3-NyO-38a-A-4","stimulus":"&lt;p&gt;Em uma escola de idiomas há {{Q1}} alunos. Se um terço desses alunos são de outros países, quantos estrangeiros há na escola?&lt;/p&gt;","template":"&lt;p&gt;Há &lt;span class=\"no-break\"&gt;{{response}} alunos estrangeiros.&lt;/span&gt;&lt;/p&gt;","hint":"&lt;p&gt;A terça parte de um número é calculada dividindo-o por 3.&lt;/p&gt;","feedback":"&lt;p&gt;A terça parte de um número é calculada dividindo-o por 3.&lt;/p&gt;&lt;p style=\"text-align: center\"&gt;{{Q1}} : 3 = {{A1}}&lt;/p&gt;","seed":{"parameters":[{"name":"Q1","label":null,"min":120,"max":300,"step":3}],"calculated":[{"name":"A1","label":"{{function}}","function":"{{Q1}}/3"}],"uniques":true},"algorithm":{"name":"calculateOperation","params":{"method":"equivLiteral","keyboard":"NUMERICAL"}}}</v>
      </c>
      <c r="D382" s="217" t="str">
        <f t="shared" si="2"/>
        <v>#REF!</v>
      </c>
    </row>
    <row r="383" ht="15.75" customHeight="1">
      <c r="A383" s="215" t="str">
        <f>Seeds!AB271</f>
        <v>M3-NyO-38a-A-5</v>
      </c>
      <c r="B383" s="216" t="str">
        <f t="shared" si="135"/>
        <v>#REF!</v>
      </c>
      <c r="C383" s="216" t="str">
        <f>Seeds!AA271</f>
        <v>{"id":"M3-NyO-38a-A-5","stimulus":"&lt;p&gt;Helena e Jaime trabalham juntos vendendo revistas. Em um certo dia, Helena vendeu {{Q1}} revistas e Jaime, um terço dessa quantidade. Quantas revistas Jaime vendeu?&lt;/p&gt;","template":"&lt;p&gt;Ele vendeu &lt;span class=\"no-break\"&gt;{{response}} revistas.&lt;/span&gt;&lt;/p&gt;","hint":"&lt;p&gt;A terça parte de um número é calculada dividindo-o por 3.&lt;/p&gt;","feedback":"&lt;p&gt;A terça parte de um número é calculada dividindo-o por 3.&lt;/p&gt;&lt;p style=\"text-align: center\"&gt;{{Q1}} : 3 = {{A1}}&lt;/p&gt;","seed":{"parameters":[{"name":"Q1","label":null,"min":21,"max":60,"step":3}],"calculated":[{"name":"A1","label":"{{function}}","function":"{{Q1}}/3"}],"uniques":true},"algorithm":{"name":"calculateOperation","params":{"method":"equivLiteral","keyboard":"NUMERICAL"}}}</v>
      </c>
      <c r="D383" s="217" t="str">
        <f t="shared" si="2"/>
        <v>#REF!</v>
      </c>
    </row>
    <row r="384" ht="15.75" customHeight="1">
      <c r="A384" s="215" t="str">
        <f>Seeds!AB272</f>
        <v>M3-NyO-24b-I-1</v>
      </c>
      <c r="B384" s="216" t="str">
        <f t="shared" si="135"/>
        <v>#REF!</v>
      </c>
      <c r="C384" s="216" t="str">
        <f>Seeds!AA272</f>
        <v>{"id":"M3-NyO-24b-I-1","stimulus":"&lt;p&gt;Arraste cada quarta parte para seu número.&lt;/p&gt;","hint":"&lt;p&gt;A quarta parte de um número é calculada dividindo-o por 4.&lt;/p&gt;","feedback":"&lt;p&gt;A quarta parte de um número é calculada dividindo-o por 4.&lt;/p&gt;","seed":{"parameters":[{"name":"Q1","label":null,"min":4,"max":400,"step":4},{"name":"Q2","label":null,"min":4,"max":400,"step":4},{"name":"Q3","label":null,"min":4,"max":400,"step":4}],"calculated":[{"name":"A1","label":"{{Q1}}","function":"{{Q1}}/4","feedback":"&lt;p style=\"text-align: center\"&gt;{{Q1}} : 4 = {{function}}&lt;/p&gt;"},{"name":"A2","label":"{{Q2}}","function":"{{Q2}}/4","feedback":"&lt;p&gt;{{Q2}} : 4 = {{function}}&lt;/p&gt;"},{"name":"A3","label":"{{Q3}}","function":"{{Q3}}/4","feedback":"&lt;p&gt;{{Q3}} : 4 = {{function}}&lt;/p&gt;"}],"isNumToWords":true,"uniques":true},"algorithm":{"name":"linkOperationResult","params":{"invert":true},"template":"Match list"}}</v>
      </c>
      <c r="D384" s="217" t="str">
        <f t="shared" si="2"/>
        <v>#REF!</v>
      </c>
    </row>
    <row r="385" ht="15.75" customHeight="1">
      <c r="A385" s="215" t="str">
        <f>Seeds!AB273</f>
        <v>M3-NyO-24b-E-1</v>
      </c>
      <c r="B385" s="216" t="str">
        <f t="shared" si="135"/>
        <v>#REF!</v>
      </c>
      <c r="C385" s="216" t="str">
        <f>Seeds!AA273</f>
        <v>{"id":"M3-NyO-24b-E-1","stimulus":"&lt;p&gt;Calcule a quarta parte do número a seguir:&lt;/p&gt;","template":"&lt;p style=\"text-align: center\"&gt;{{Q1}}: {{response}}&lt;/p&gt;","hint":"&lt;p&gt;A quarta parte de um número é calculada dividindo-o por 4.&lt;/p&gt;","feedback":"&lt;p&gt;A quarta parte de um número é calculada dividindo-o por 4.&lt;/p&gt;&lt;p style=\"text-align: center\"&gt;{{Q1}} : 4 = {{A1}}&lt;/p&gt;","seed":{"parameters":[{"name":"Q1","label":null,"min":4,"max":400,"step":4}],"calculated":[{"name":"A1","label":"{{function}}","function":"{{Q1}}/4"}],"uniques":true},"algorithm":{"name":"calculateOperation","params":{"method":"equivLiteral","keyboard":"NUMERICAL"}}}</v>
      </c>
      <c r="D385" s="217" t="str">
        <f t="shared" si="2"/>
        <v>#REF!</v>
      </c>
    </row>
    <row r="386" ht="15.75" customHeight="1">
      <c r="A386" s="215" t="str">
        <f>Seeds!AB274</f>
        <v>M3-NyO-24b-A-1</v>
      </c>
      <c r="B386" s="216" t="str">
        <f t="shared" si="135"/>
        <v>#REF!</v>
      </c>
      <c r="C386" s="216" t="str">
        <f>Seeds!AA274</f>
        <v>{"id":"M3-NyO-24b-A-1","stimulus":"&lt;p&gt;Júlio vai gastar um quarto do dinheiro que ele tem para comprar um presente para o seu amigo Luís. Se ele tem &lt;span class=\"no-break\"&gt;R$ {{Q1}}&lt;/span&gt;, quanto dinheiro destinará ao presente?&lt;/p&gt;","template":"&lt;p&gt;Júlio vai gastar &lt;span class=\"no-break\"&gt;R$ {{response}}&lt;/span&gt; no presente.&lt;/p&gt;","hint":"&lt;p&gt;A quarta parte de um número é calculada dividindo-o por 4.&lt;/p&gt;","feedback":"&lt;p&gt;A quarta parte de um número é calculada dividindo-o por 4.&lt;/p&gt;&lt;p style=\"text-align: center\"&gt;{{Q1}} : 4 = {{A1}}&lt;/p&gt;","seed":{"parameters":[{"name":"Q1","label":null,"min":40,"max":98,"step":4}],"calculated":[{"name":"A1","label":"{{function}}","function":"{{Q1}}/4"}],"uniques":true},"algorithm":{"name":"calculateOperation","params":{"method":"equivLiteral","keyboard":"NUMERICAL"}}}</v>
      </c>
      <c r="D386" s="217" t="str">
        <f t="shared" si="2"/>
        <v>#REF!</v>
      </c>
    </row>
    <row r="387" ht="15.75" customHeight="1">
      <c r="A387" s="215" t="str">
        <f>Seeds!AB275</f>
        <v>M3-NyO-24b-A-2</v>
      </c>
      <c r="B387" s="216" t="str">
        <f t="shared" si="135"/>
        <v>#REF!</v>
      </c>
      <c r="C387" s="216" t="str">
        <f>Seeds!AA275</f>
        <v>{"id":"M3-NyO-24b-A-2","stimulus":"&lt;p&gt;A idade de Sara é um quarto da idade de Martha. Se Martha tem {{Q1}} anos, quantos anos tem Sara?&lt;/p&gt;","template":"&lt;p&gt;Sara tem {{response}} anos.&lt;/p&gt;","hint":"&lt;p&gt;A quarta parte de um número é calculada dividindo-o por 4.&lt;/p&gt;","feedback":"&lt;p&gt;A quarta parte de um número é calculada dividindo-o por 4.&lt;/p&gt;&lt;p style=\"text-align: center\"&gt;{{Q1}} : 4 = {{A1}}&lt;/p&gt;","seed":{"parameters":[{"name":"Q1","label":null,"min":12,"max":40,"step":4}],"calculated":[{"name":"A1","label":"{{function}}","function":"{{Q1}}/4"}],"uniques":true},"algorithm":{"name":"calculateOperation","params":{"method":"equivLiteral","keyboard":"NUMERICAL"}}}</v>
      </c>
      <c r="D387" s="217" t="str">
        <f t="shared" si="2"/>
        <v>#REF!</v>
      </c>
    </row>
    <row r="388" ht="15.75" customHeight="1">
      <c r="A388" s="215" t="str">
        <f>Seeds!AB276</f>
        <v>M3-NyO-24b-A-3</v>
      </c>
      <c r="B388" s="216" t="str">
        <f t="shared" si="135"/>
        <v>#REF!</v>
      </c>
      <c r="C388" s="216" t="str">
        <f>Seeds!AA276</f>
        <v>{"id":"M3-NyO-24b-A-3","stimulus":"&lt;p&gt;Rubens já completou um quarto de seu álbum de figurinhas. Se o álbum tem espaço para {{Q1}} figurinhas, quantas figurinhas do álbum Rubens já tem?&lt;/p&gt;","template":"&lt;p&gt;Ele tem {{response}} figurinhas.&lt;/p&gt;","hint":"&lt;p&gt;A quarta parte de um número é calculada dividindo-o por 4.&lt;/p&gt;","feedback":"&lt;p&gt;A quarta parte de um número é calculada dividindo-o por 4.&lt;/p&gt;&lt;p style=\"text-align: center\"&gt;{{Q1}} : 4 = {{A1}}&lt;/p&gt;","seed":{"parameters":[{"name":"Q1","label":null,"min":120,"max":240,"step":4}],"calculated":[{"name":"A1","label":"{{function}}","function":"{{Q1}}/4"}],"uniques":true},"algorithm":{"name":"calculateOperation","params":{"method":"equivLiteral","keyboard":"NUMERICAL"}}}</v>
      </c>
      <c r="D388" s="217" t="str">
        <f t="shared" si="2"/>
        <v>#REF!</v>
      </c>
    </row>
    <row r="389" ht="15.75" customHeight="1">
      <c r="A389" s="215" t="str">
        <f>Seeds!AB277</f>
        <v>M3-NyO-24b-A-4</v>
      </c>
      <c r="B389" s="216" t="str">
        <f t="shared" si="135"/>
        <v>#REF!</v>
      </c>
      <c r="C389" s="216" t="str">
        <f>Seeds!AA277</f>
        <v>{"id":"M3-NyO-24b-A-4","stimulus":"&lt;p&gt;Há {{Q1}} veículos estacionados em um estacionamento. Sabendo que um quarto dos veículos é motos, quantas motos há no estacionamento?&lt;/p&gt;","template":"&lt;p&gt;Há {{response}} motos.&lt;/p&gt;","hint":"&lt;p&gt;A quarta parte de um número é calculada dividindo-o por 4.&lt;/p&gt;","feedback":"&lt;p&gt;A quarta parte de um número é calculada dividindo-o por 4.&lt;/p&gt;&lt;p style=\"text-align: center\"&gt;{{Q1}} : 4 = {{A1}}&lt;/p&gt;","seed":{"parameters":[{"name":"Q1","label":null,"min":40,"max":120,"step":4}],"calculated":[{"name":"A1","label":"{{function}}","function":"{{Q1}}/4"}],"uniques":true},"algorithm":{"name":"calculateOperation","params":{"method":"equivLiteral","keyboard":"NUMERICAL"}}}</v>
      </c>
      <c r="D389" s="217" t="str">
        <f t="shared" si="2"/>
        <v>#REF!</v>
      </c>
    </row>
    <row r="390" ht="15.75" customHeight="1">
      <c r="A390" s="215" t="str">
        <f>Seeds!AB278</f>
        <v>M3-NyO-24b-A-5</v>
      </c>
      <c r="B390" s="216" t="str">
        <f t="shared" si="135"/>
        <v>#REF!</v>
      </c>
      <c r="C390" s="216" t="str">
        <f>Seeds!AA278</f>
        <v>{"id":"M3-NyO-24b-A-5","stimulus":"&lt;p&gt;Na pizzaria de Manuel são feitas {{Q1}} pizzas todos os dias. Se um quarto das pizzas é de mussarela, quantas pizzas desse tipo são feitas por dia?&lt;/p&gt;","template":"&lt;p&gt;São feitas {{response}} pizzas de mussarela por dia.&lt;/p&gt;","hint":"&lt;p&gt;A quarta parte de um número é calculada dividindo-o por 4.&lt;/p&gt;","feedback":"&lt;p&gt;A quarta parte de um número é calculada dividindo-o por 4.&lt;/p&gt;&lt;p style=\"text-align: center\"&gt;{{Q1}} : 4 = {{A1}}&lt;/p&gt;","seed":{"parameters":[{"name":"Q1","label":null,"min":100,"max":400,"step":4}],"calculated":[{"name":"A1","label":"{{function}}","function":"{{Q1}}/4"}],"uniques":true},"algorithm":{"name":"calculateOperation","params":{"method":"equivLiteral","keyboard":"NUMERICAL"}}}</v>
      </c>
      <c r="D390" s="217" t="str">
        <f t="shared" si="2"/>
        <v>#REF!</v>
      </c>
    </row>
    <row r="391" ht="15.75" customHeight="1">
      <c r="A391" s="215" t="str">
        <f>Seeds!AB279</f>
        <v>M3-NyO-38b-I-1</v>
      </c>
      <c r="B391" s="216" t="str">
        <f t="shared" si="135"/>
        <v>#REF!</v>
      </c>
      <c r="C391" s="216" t="str">
        <f>Seeds!AA279</f>
        <v>{"id":"M3-NyO-38b-I-1","stimulus":"&lt;p&gt;Arraste cada quinta parte para seu número.&lt;/p&gt;","hint":"&lt;p&gt;A quinta parte de um número é calculada dividindo-o por 5.&lt;/p&gt;","feedback":"&lt;p&gt;A quinta parte de um número é calculada dividindo-o por 5.&lt;/p&gt;","seed":{"parameters":[{"name":"Q1","label":null,"min":5,"max":300,"step":5},{"name":"Q2","label":null,"min":5,"max":300,"step":5},{"name":"Q3","label":null,"min":5,"max":300,"step":5}],"calculated":[{"name":"A1","label":"{{Q1}}","function":"{{Q1}}/5","feedback":"&lt;p style=\"text-align: center\"&gt;{{Q1}} : 5 = {{function}}&lt;/p&gt;"},{"name":"A2","label":"{{Q2}}","function":"{{Q2}}/5","feedback":"&lt;p&gt;{{Q2}} : 5 = {{function}}&lt;/p&gt;"},{"name":"A3","label":"{{Q3}}","function":"{{Q3}}/5","feedback":"&lt;p&gt;{{Q3}} : 5 = {{function}}&lt;/p&gt;"}],"isNumToWords":true,"uniques":true},"algorithm":{"name":"linkOperationResult","params":{"invert":true},"template":"Match list"}}</v>
      </c>
      <c r="D391" s="217" t="str">
        <f t="shared" si="2"/>
        <v>#REF!</v>
      </c>
    </row>
    <row r="392" ht="15.75" customHeight="1">
      <c r="A392" s="215" t="str">
        <f>Seeds!AB280</f>
        <v>M3-NyO-38b-E-1</v>
      </c>
      <c r="B392" s="216" t="str">
        <f t="shared" si="135"/>
        <v>#REF!</v>
      </c>
      <c r="C392" s="216" t="str">
        <f>Seeds!AA280</f>
        <v>{"id":"M3-NyO-38b-E-1","stimulus":"&lt;p&gt;Calcule a quinta parte do número a seguir.&lt;/p&gt;","template":"&lt;p style=\"text-align: center\"&gt;{{Q1}} : {{response}}&lt;/p&gt;","hint":"&lt;p&gt;A quinta parte de um número é calculada dividindo-o por 5.&lt;/p&gt;","feedback":"&lt;p&gt;A quinta parte de um número é calculada dividindo-o por 5.&lt;/p&gt;&lt;p style=\"text-align: center\"&gt;{{Q1}} : 5 = {{A1}}&lt;/p&gt;","seed":{"parameters":[{"name":"Q1","label":null,"min":5,"max":300,"step":5}],"calculated":[{"name":"A1","label":"{{function}}","function":"{{Q1}}/5"}],"uniques":true},"algorithm":{"name":"calculateOperation","params":{"method":"equivLiteral","keyboard":"NUMERICAL"}}}</v>
      </c>
      <c r="D392" s="217" t="str">
        <f t="shared" si="2"/>
        <v>#REF!</v>
      </c>
    </row>
    <row r="393" ht="15.75" customHeight="1">
      <c r="A393" s="215" t="str">
        <f>Seeds!AB281</f>
        <v>M3-NyO-38b-A-1</v>
      </c>
      <c r="B393" s="216" t="str">
        <f t="shared" si="135"/>
        <v>#REF!</v>
      </c>
      <c r="C393" s="216" t="str">
        <f>Seeds!AA281</f>
        <v>{"id":"M3-NyO-38b-A-1","stimulus":"&lt;p&gt;Apenas um quinto das crianças de uma escola foram vacinados contra a gripe. Se a escola tem {{Q1}} alunos, quantos tomaram a vacina?&lt;/p&gt;","template":"&lt;p&gt;Dos alunos da escola, {{response}} tomaram a vacina.&lt;/p&gt;","hint":"&lt;p&gt;A quinta parte de um número é calculada dividindo-o por 5.&lt;/p&gt;","feedback":"&lt;p&gt;A quinta parte de um número é calculada dividindo-o por 5.&lt;/p&gt;&lt;p style=\"text-align: center\"&gt;{{Q1}} : 5 = {{A1}}&lt;/p&gt;","seed":{"parameters":[{"name":"Q1","label":null,"min":100,"max":500,"step":5}],"calculated":[{"name":"A1","label":"{{function}}","function":"{{Q1}}/5"}],"uniques":true},"algorithm":{"name":"calculateOperation","params":{"method":"equivLiteral","keyboard":"NUMERICAL"}}}</v>
      </c>
      <c r="D393" s="217" t="str">
        <f t="shared" si="2"/>
        <v>#REF!</v>
      </c>
    </row>
    <row r="394" ht="15.75" customHeight="1">
      <c r="A394" s="215" t="str">
        <f>Seeds!AB282</f>
        <v>M3-NyO-38b-A-2</v>
      </c>
      <c r="B394" s="216" t="str">
        <f t="shared" si="135"/>
        <v>#REF!</v>
      </c>
      <c r="C394" s="216" t="str">
        <f>Seeds!AA282</f>
        <v>{"id":"M3-NyO-38b-A-2","stimulus":"&lt;p&gt;Em um avião, um quinto dos assentos já estão ocupados por passageiros. Se há um total de {{Q1}} assentos, quantos estão ocupados?&lt;/p&gt;","template":"&lt;p&gt;Há {{response}} assentos ocupados.&lt;/p&gt;","hint":"&lt;p&gt;A quinta parte de um número é calculada dividindo-o por 5.&lt;/p&gt;","feedback":"&lt;p&gt;A quinta parte de um número é calculada dividindo-o por 5.&lt;/p&gt;&lt;p style=\"text-align: center\"&gt;{{Q1}} : 5 = {{A1}}&lt;/p&gt;","seed":{"parameters":[{"name":"Q1","label":null,"min":100,"max":250,"step":5}],"calculated":[{"name":"A1","label":"{{function}}","function":"{{Q1}}/5"}],"uniques":true},"algorithm":{"name":"calculateOperation","params":{"method":"equivLiteral","keyboard":"NUMERICAL"}}}</v>
      </c>
      <c r="D394" s="217" t="str">
        <f t="shared" si="2"/>
        <v>#REF!</v>
      </c>
    </row>
    <row r="395" ht="15.75" customHeight="1">
      <c r="A395" s="215" t="str">
        <f>Seeds!AB283</f>
        <v>M3-NyO-38b-A-3</v>
      </c>
      <c r="B395" s="216" t="str">
        <f t="shared" si="135"/>
        <v>#REF!</v>
      </c>
      <c r="C395" s="216" t="str">
        <f>Seeds!AA283</f>
        <v>{"id":"M3-NyO-38b-A-3","stimulus":"&lt;p&gt;Ruth leu a quinta parte de um livro que tem {{Q1}} páginas. Quantas páginas ela leu?&lt;/p&gt;","template":"&lt;p&gt;Ela leu {{response}} páginas do livro.&lt;/p&gt;","hint":"&lt;p&gt;A quinta parte de um número é calculada dividindo-o por 5.&lt;/p&gt;","feedback":"&lt;p&gt;A quinta parte de um número é calculada dividindo-o por 5.&lt;/p&gt;&lt;p style=\"text-align: center\"&gt;{{Q1}} : 5 = {{A1}}&lt;/p&gt;","seed":{"parameters":[{"name":"Q1","label":null,"min":100,"max":400,"step":5}],"calculated":[{"name":"A1","label":"{{function}}","function":"{{Q1}}/5"}],"uniques":true},"algorithm":{"name":"calculateOperation","params":{"method":"equivLiteral","keyboard":"NUMERICAL"}}}</v>
      </c>
      <c r="D395" s="217" t="str">
        <f t="shared" si="2"/>
        <v>#REF!</v>
      </c>
    </row>
    <row r="396" ht="15.75" customHeight="1">
      <c r="A396" s="215" t="str">
        <f>Seeds!AB284</f>
        <v>M3-NyO-38b-A-4</v>
      </c>
      <c r="B396" s="216" t="str">
        <f t="shared" si="135"/>
        <v>#REF!</v>
      </c>
      <c r="C396" s="216" t="str">
        <f>Seeds!AA284</f>
        <v>{
    "id": "M3-NyO-38b-A-4",
    "stimulus": "&lt;p&gt;A árvore que Lucas plantou tem um quinto do tamanho de uma árvore de &lt;span class=\"no-break\"&gt;{{Q1}} cm&lt;/span&gt; de altura que está ao lado dela. Qual é a altura de sua árvore?&lt;/p&gt;",
    "template": "&lt;p&gt;A árvore de Lucas mede &lt;span class=\"no-break\"&gt;{{response}} cm.&lt;/span&gt;&lt;/p&gt;",
    "hint": "&lt;p&gt;A quinta parte de um número é calculada dividindo-o por 5.&lt;/p&gt;",
    "feedback": "&lt;p&gt;A quinta parte de um número é calculada dividindo-o por 5.&lt;/p&gt;&lt;p style=\"text-align: center\"&gt;{{Q1}} : 5 = {{A1}}&lt;/p&gt;",
    "seed": {
        "parameters": [
            {
                "name": "Q1",
                "label": null,
                "min": 165,
                "max": 195,
                "step": 5
            }
        ],
        "calculated": [
            {
                "name": "A1",
                "label": "{{function}}",
                "function": "{{Q1}}/5"
            }
        ],
        "uniques": true
    },
    "algorithm": {
        "name": "calculateOperation",
        "params": {
            "method": "equivLiteral",
            "keyboard": "NUMERICAL"
        }
    }
}</v>
      </c>
      <c r="D396" s="217" t="str">
        <f t="shared" si="2"/>
        <v>#REF!</v>
      </c>
    </row>
    <row r="397" ht="15.75" customHeight="1">
      <c r="A397" s="215" t="str">
        <f>Seeds!AB285</f>
        <v>M3-NyO-38b-A-5</v>
      </c>
      <c r="B397" s="216" t="str">
        <f t="shared" si="135"/>
        <v>#REF!</v>
      </c>
      <c r="C397" s="216" t="str">
        <f>Seeds!AA285</f>
        <v>{"id":"M3-NyO-38b-A-5","stimulus":"&lt;p&gt;Em um jogo de basquete, um time marcou {{Q1}} pontos. Uma das jogadores foi a autora de um quinto desses pontos. Quantos pontos ela marcou?&lt;/p&gt;","template":"&lt;p&gt;Ela marcou {{response}} pontos.&lt;/p&gt;","hint":"&lt;p&gt;A quinta parte de um número é calculada dividindo-o por 5.&lt;/p&gt;","feedback":"&lt;p&gt;A quinta parte de um número é calculada dividindo-o por 5.&lt;/p&gt;&lt;p style=\"text-align: center\"&gt;{{Q1}} : 5 = {{A1}}&lt;/p&gt;","seed":{"parameters":[{"name":"Q1","label":null,"min":60,"max":120,"step":5}],"calculated":[{"name":"A1","label":"{{function}}","function":"{{Q1}}/5"}],"uniques":true},"algorithm":{"name":"calculateOperation","params":{"method":"equivLiteral","keyboard":"NUMERICAL"}}}</v>
      </c>
      <c r="D397" s="217" t="str">
        <f t="shared" si="2"/>
        <v>#REF!</v>
      </c>
    </row>
    <row r="398" ht="15.75" customHeight="1">
      <c r="A398" s="215" t="str">
        <f>Seeds!AB286</f>
        <v>M3-NyO-39a-I-1</v>
      </c>
      <c r="B398" s="216" t="str">
        <f t="shared" si="135"/>
        <v>#REF!</v>
      </c>
      <c r="C398" s="216" t="str">
        <f>Seeds!AA286</f>
        <v>{"id":"M3-NyO-39a-I-1","stimulus":"&lt;p&gt;Arraste cada décima parte para seu número.&lt;/p&gt;","hint":"&lt;p&gt;A décima parte de um número é calculada dividindo-o por 10.&lt;/p&gt;","feedback":"&lt;p&gt;A décima parte de um número é calculada dividindo-o por 10.&lt;/p&gt;","seed":{"parameters":[{"name":"Q1","label":null,"min":10,"max":99,"step":1},{"name":"Q2","label":null,"min":10,"max":99,"step":1},{"name":"Q3","label":null,"min":10,"max":99,"step":1}],"calculated":[{"name":"A1","label":"{{Q1}}","function":"{{Q1}}*10","feedback":"&lt;p&gt;{{function}} : 10 = {{Q1}}&lt;/p&gt;"},{"name":"A2","label":"{{Q2}}","function":"{{Q2}}*10","feedback":"&lt;p&gt;{{function}} : 10 = {{Q2}}&lt;/p&gt;"},{"name":"A3","label":"{{Q3}}","function":"{{Q3}}*10","feedback":"&lt;p&gt;{{function}} : 10 = {{Q3}}&lt;/p&gt;"}],"uniques":true},"algorithm":{"name":"linkOperationResult","params":{"invert":false},"template":"Match list"}}</v>
      </c>
      <c r="D398" s="217" t="str">
        <f t="shared" si="2"/>
        <v>#REF!</v>
      </c>
    </row>
    <row r="399" ht="15.75" customHeight="1">
      <c r="A399" s="215" t="str">
        <f>Seeds!AB287</f>
        <v>M3-NyO-39a-E-1</v>
      </c>
      <c r="B399" s="216" t="str">
        <f t="shared" si="135"/>
        <v>#REF!</v>
      </c>
      <c r="C399" s="216" t="str">
        <f>Seeds!AA287</f>
        <v>{"id":"M3-NyO-39a-E-1","stimulus":"&lt;p&gt;Calcule a décima parte do número a seguir.&lt;/p&gt;","template":"&lt;p style=\"text-align: center\"&gt;{{T1}}: {{response}}&lt;/p&gt;","hint":"&lt;p&gt;A décima parte de um número é calculada dividindo-o por 10.&lt;/p&gt;","feedback":"&lt;p&gt;A décima parte de um número é calculada dividindo-o por 10.&lt;/p&gt;&lt;p style=\"text-align: center\"&gt;{{T1}} : 10 = {{Q1}}&lt;/p&gt;","seed":{"parameters":[{"name":"Q1","label":null,"min":10,"max":99,"step":1},{"name":"Q2","label":null,"min":10,"max":99,"step":1}],"calculated":[{"name":"T1","label":"{{function}}","function":"{{Q1}}*10","temp":true},{"name":"A1","label":"{{function}}","function":"{{Q1}}"}],"uniques":true},"algorithm":{"name":"calculateOperation","params":{"method":"equivLiteral","keyboard":"NUMERICAL"}}}</v>
      </c>
      <c r="D399" s="217" t="str">
        <f t="shared" si="2"/>
        <v>#REF!</v>
      </c>
    </row>
    <row r="400" ht="15.75" customHeight="1">
      <c r="A400" s="215" t="str">
        <f>Seeds!AB288</f>
        <v>M3-NyO-39a-A-1</v>
      </c>
      <c r="B400" s="216" t="str">
        <f t="shared" si="135"/>
        <v>#REF!</v>
      </c>
      <c r="C400" s="216" t="str">
        <f>Seeds!AA288</f>
        <v>{"id":"M3-NyO-39a-A-1","stimulus":"&lt;p&gt;Juliana quer ler a décima parte de um livro de {{T1}} páginas todos os dias. Quantas páginas ela vai ler por dia?&lt;/p&gt;","template":"&lt;p&gt;Cada dia ela vai ler {{response}} páginas.&lt;/p&gt;","hint":"&lt;p&gt;A décima parte de um número é calculada dividindo-o por 10.&lt;/p&gt;","feedback":"&lt;p&gt;A décima parte de um número é calculada dividindo-o por 10.&lt;/p&gt;&lt;p style=\"text-align: center\"&gt;{{T1}} : 10 = {{Q1}}&lt;/p&gt;","seed":{"parameters":[{"name":"Q1","label":null,"min":20,"max":40,"step":1}],"calculated":[{"name":"T1","label":"{{function}}","function":"{{Q1}}*10","temp":true},{"name":"A1","label":"{{function}}","function":"{{Q1}}"}],"uniques":true},"algorithm":{"name":"calculateOperation","params":{"method":"equivLiteral","keyboard":"NUMERICAL"}}}</v>
      </c>
      <c r="D400" s="217" t="str">
        <f t="shared" si="2"/>
        <v>#REF!</v>
      </c>
    </row>
    <row r="401" ht="15.75" customHeight="1">
      <c r="A401" s="215" t="str">
        <f>Seeds!AB289</f>
        <v>M3-NyO-39a-A-2</v>
      </c>
      <c r="B401" s="216" t="str">
        <f t="shared" si="135"/>
        <v>#REF!</v>
      </c>
      <c r="C401" s="216" t="str">
        <f>Seeds!AA289</f>
        <v>{"id":"M3-NyO-39a-A-2","stimulus":"&lt;p&gt;Um professor preparou {{T1}} atividades para a aula de música. Ele quer que seus alunos façam um décimo dessas atividades durante a aula a cada semana. Quantas atividades os alunos irão fazer por semana?&lt;/p&gt;","template":"&lt;p&gt;Eles farão {{response}} atividades em aula por semana.&lt;/p&gt;","hint":"&lt;p&gt;A décima parte de um número é calculada dividindo-o por 10.&lt;/p&gt;","feedback":"&lt;p&gt;A décima parte de um número é calculada dividindo-o por 10.&lt;/p&gt;&lt;p style=\"text-align: center\"&gt;{{T1}} : 10 = {{Q1}}&lt;/p&gt;","seed":{"parameters":[{"name":"Q1","label":null,"min":2,"max":9,"step":1}],"calculated":[{"name":"T1","label":"{{function}}","function":"{{Q1}}*10","temp":true},{"name":"A1","label":"{{function}}","function":"{{Q1}}"}],"uniques":true},"algorithm":{"name":"calculateOperation","params":{"method":"equivLiteral","keyboard":"NUMERICAL"}}}</v>
      </c>
      <c r="D401" s="217" t="str">
        <f t="shared" si="2"/>
        <v>#REF!</v>
      </c>
    </row>
    <row r="402" ht="15.75" customHeight="1">
      <c r="A402" s="215" t="str">
        <f>Seeds!AB290</f>
        <v>M3-NyO-39a-A-3</v>
      </c>
      <c r="B402" s="216" t="str">
        <f t="shared" si="135"/>
        <v>#REF!</v>
      </c>
      <c r="C402" s="216" t="str">
        <f>Seeds!AA290</f>
        <v>{"id":"M3-NyO-39a-A-3","stimulus":"&lt;p&gt;Um avô quer distribuir R$ {{T1}} entre seus netos, de modo que cada neto receba um décimo desse valor. Quanto ele dará a cada um?&lt;/p&gt;","template":"&lt;p&gt;Cada neto receberá R$ {{response}}.&lt;/p&gt;","hint":"&lt;p&gt;A décima parte de um número é calculada dividindo-o por 10.&lt;/p&gt;","feedback":"&lt;p&gt;A décima parte de um número é calculada dividindo-o por 10.&lt;/p&gt;&lt;p style=\"text-align: center\"&gt;{{T1}} : 10 = {{Q1}}&lt;/p&gt;","seed":{"parameters":[{"name":"Q1","label":null,"min":5,"max":20,"step":1}],"calculated":[{"name":"T1","label":"{{function}}","function":"{{Q1}}*10","temp":true},{"name":"A1","label":"{{function}}","function":"{{Q1}}"}],"uniques":true},"algorithm":{"name":"calculateOperation","params":{"method":"equivLiteral","keyboard":"NUMERICAL"}}}</v>
      </c>
      <c r="D402" s="217" t="str">
        <f t="shared" si="2"/>
        <v>#REF!</v>
      </c>
    </row>
    <row r="403" ht="15.75" customHeight="1">
      <c r="A403" s="215" t="str">
        <f t="shared" ref="A403:C403" si="136">#REF!</f>
        <v>#REF!</v>
      </c>
      <c r="B403" s="216" t="str">
        <f t="shared" si="136"/>
        <v>#REF!</v>
      </c>
      <c r="C403" s="216" t="str">
        <f t="shared" si="136"/>
        <v>#REF!</v>
      </c>
      <c r="D403" s="217" t="str">
        <f t="shared" si="2"/>
        <v>#REF!</v>
      </c>
    </row>
    <row r="404" ht="15.75" customHeight="1">
      <c r="A404" s="215" t="str">
        <f t="shared" ref="A404:C404" si="137">#REF!</f>
        <v>#REF!</v>
      </c>
      <c r="B404" s="216" t="str">
        <f t="shared" si="137"/>
        <v>#REF!</v>
      </c>
      <c r="C404" s="216" t="str">
        <f t="shared" si="137"/>
        <v>#REF!</v>
      </c>
      <c r="D404" s="217" t="str">
        <f t="shared" si="2"/>
        <v>#REF!</v>
      </c>
    </row>
    <row r="405" ht="15.75" customHeight="1">
      <c r="A405" s="215" t="str">
        <f t="shared" ref="A405:C405" si="138">#REF!</f>
        <v>#REF!</v>
      </c>
      <c r="B405" s="216" t="str">
        <f t="shared" si="138"/>
        <v>#REF!</v>
      </c>
      <c r="C405" s="216" t="str">
        <f t="shared" si="138"/>
        <v>#REF!</v>
      </c>
      <c r="D405" s="217" t="str">
        <f t="shared" si="2"/>
        <v>#REF!</v>
      </c>
    </row>
    <row r="406" ht="15.75" customHeight="1">
      <c r="A406" s="215" t="str">
        <f t="shared" ref="A406:C406" si="139">#REF!</f>
        <v>#REF!</v>
      </c>
      <c r="B406" s="216" t="str">
        <f t="shared" si="139"/>
        <v>#REF!</v>
      </c>
      <c r="C406" s="216" t="str">
        <f t="shared" si="139"/>
        <v>#REF!</v>
      </c>
      <c r="D406" s="217" t="str">
        <f t="shared" si="2"/>
        <v>#REF!</v>
      </c>
    </row>
    <row r="407" ht="15.75" customHeight="1">
      <c r="A407" s="215" t="str">
        <f t="shared" ref="A407:C407" si="140">#REF!</f>
        <v>#REF!</v>
      </c>
      <c r="B407" s="216" t="str">
        <f t="shared" si="140"/>
        <v>#REF!</v>
      </c>
      <c r="C407" s="216" t="str">
        <f t="shared" si="140"/>
        <v>#REF!</v>
      </c>
      <c r="D407" s="217" t="str">
        <f t="shared" si="2"/>
        <v>#REF!</v>
      </c>
    </row>
    <row r="408" ht="15.75" customHeight="1">
      <c r="A408" s="215" t="str">
        <f t="shared" ref="A408:C408" si="141">#REF!</f>
        <v>#REF!</v>
      </c>
      <c r="B408" s="216" t="str">
        <f t="shared" si="141"/>
        <v>#REF!</v>
      </c>
      <c r="C408" s="216" t="str">
        <f t="shared" si="141"/>
        <v>#REF!</v>
      </c>
      <c r="D408" s="217" t="str">
        <f t="shared" si="2"/>
        <v>#REF!</v>
      </c>
    </row>
    <row r="409" ht="15.75" customHeight="1">
      <c r="A409" s="215" t="str">
        <f t="shared" ref="A409:C409" si="142">#REF!</f>
        <v>#REF!</v>
      </c>
      <c r="B409" s="216" t="str">
        <f t="shared" si="142"/>
        <v>#REF!</v>
      </c>
      <c r="C409" s="216" t="str">
        <f t="shared" si="142"/>
        <v>#REF!</v>
      </c>
      <c r="D409" s="217" t="str">
        <f t="shared" si="2"/>
        <v>#REF!</v>
      </c>
    </row>
    <row r="410" ht="15.75" customHeight="1">
      <c r="A410" s="215" t="str">
        <f t="shared" ref="A410:C410" si="143">#REF!</f>
        <v>#REF!</v>
      </c>
      <c r="B410" s="216" t="str">
        <f t="shared" si="143"/>
        <v>#REF!</v>
      </c>
      <c r="C410" s="216" t="str">
        <f t="shared" si="143"/>
        <v>#REF!</v>
      </c>
      <c r="D410" s="217" t="str">
        <f t="shared" si="2"/>
        <v>#REF!</v>
      </c>
    </row>
    <row r="411" ht="15.75" customHeight="1">
      <c r="A411" s="215" t="str">
        <f t="shared" ref="A411:C411" si="144">#REF!</f>
        <v>#REF!</v>
      </c>
      <c r="B411" s="216" t="str">
        <f t="shared" si="144"/>
        <v>#REF!</v>
      </c>
      <c r="C411" s="216" t="str">
        <f t="shared" si="144"/>
        <v>#REF!</v>
      </c>
      <c r="D411" s="217" t="str">
        <f t="shared" si="2"/>
        <v>#REF!</v>
      </c>
    </row>
    <row r="412" ht="15.75" customHeight="1">
      <c r="A412" s="215" t="str">
        <f t="shared" ref="A412:C412" si="145">#REF!</f>
        <v>#REF!</v>
      </c>
      <c r="B412" s="216" t="str">
        <f t="shared" si="145"/>
        <v>#REF!</v>
      </c>
      <c r="C412" s="216" t="str">
        <f t="shared" si="145"/>
        <v>#REF!</v>
      </c>
      <c r="D412" s="217" t="str">
        <f t="shared" si="2"/>
        <v>#REF!</v>
      </c>
    </row>
    <row r="413" ht="15.75" customHeight="1">
      <c r="A413" s="215" t="str">
        <f t="shared" ref="A413:C413" si="146">#REF!</f>
        <v>#REF!</v>
      </c>
      <c r="B413" s="216" t="str">
        <f t="shared" si="146"/>
        <v>#REF!</v>
      </c>
      <c r="C413" s="216" t="str">
        <f t="shared" si="146"/>
        <v>#REF!</v>
      </c>
      <c r="D413" s="217" t="str">
        <f t="shared" si="2"/>
        <v>#REF!</v>
      </c>
    </row>
    <row r="414" ht="15.75" customHeight="1">
      <c r="A414" s="215" t="str">
        <f t="shared" ref="A414:C414" si="147">#REF!</f>
        <v>#REF!</v>
      </c>
      <c r="B414" s="216" t="str">
        <f t="shared" si="147"/>
        <v>#REF!</v>
      </c>
      <c r="C414" s="216" t="str">
        <f t="shared" si="147"/>
        <v>#REF!</v>
      </c>
      <c r="D414" s="217" t="str">
        <f t="shared" si="2"/>
        <v>#REF!</v>
      </c>
    </row>
    <row r="415" ht="15.75" customHeight="1">
      <c r="A415" s="215" t="str">
        <f t="shared" ref="A415:C415" si="148">#REF!</f>
        <v>#REF!</v>
      </c>
      <c r="B415" s="216" t="str">
        <f t="shared" si="148"/>
        <v>#REF!</v>
      </c>
      <c r="C415" s="216" t="str">
        <f t="shared" si="148"/>
        <v>#REF!</v>
      </c>
      <c r="D415" s="217" t="str">
        <f t="shared" si="2"/>
        <v>#REF!</v>
      </c>
    </row>
    <row r="416" ht="15.75" customHeight="1">
      <c r="A416" s="215" t="str">
        <f t="shared" ref="A416:C416" si="149">#REF!</f>
        <v>#REF!</v>
      </c>
      <c r="B416" s="216" t="str">
        <f t="shared" si="149"/>
        <v>#REF!</v>
      </c>
      <c r="C416" s="216" t="str">
        <f t="shared" si="149"/>
        <v>#REF!</v>
      </c>
      <c r="D416" s="217" t="str">
        <f t="shared" si="2"/>
        <v>#REF!</v>
      </c>
    </row>
    <row r="417" ht="15.75" customHeight="1">
      <c r="A417" s="215" t="str">
        <f t="shared" ref="A417:C417" si="150">#REF!</f>
        <v>#REF!</v>
      </c>
      <c r="B417" s="216" t="str">
        <f t="shared" si="150"/>
        <v>#REF!</v>
      </c>
      <c r="C417" s="216" t="str">
        <f t="shared" si="150"/>
        <v>#REF!</v>
      </c>
      <c r="D417" s="217" t="str">
        <f t="shared" si="2"/>
        <v>#REF!</v>
      </c>
    </row>
    <row r="418" ht="15.75" customHeight="1">
      <c r="A418" s="215" t="str">
        <f t="shared" ref="A418:C418" si="151">#REF!</f>
        <v>#REF!</v>
      </c>
      <c r="B418" s="216" t="str">
        <f t="shared" si="151"/>
        <v>#REF!</v>
      </c>
      <c r="C418" s="216" t="str">
        <f t="shared" si="151"/>
        <v>#REF!</v>
      </c>
      <c r="D418" s="217" t="str">
        <f t="shared" si="2"/>
        <v>#REF!</v>
      </c>
    </row>
    <row r="419" ht="15.75" customHeight="1">
      <c r="A419" s="215" t="str">
        <f t="shared" ref="A419:C419" si="152">#REF!</f>
        <v>#REF!</v>
      </c>
      <c r="B419" s="216" t="str">
        <f t="shared" si="152"/>
        <v>#REF!</v>
      </c>
      <c r="C419" s="216" t="str">
        <f t="shared" si="152"/>
        <v>#REF!</v>
      </c>
      <c r="D419" s="217" t="str">
        <f t="shared" si="2"/>
        <v>#REF!</v>
      </c>
    </row>
    <row r="420" ht="15.75" customHeight="1">
      <c r="A420" s="215" t="str">
        <f t="shared" ref="A420:C420" si="153">#REF!</f>
        <v>#REF!</v>
      </c>
      <c r="B420" s="216" t="str">
        <f t="shared" si="153"/>
        <v>#REF!</v>
      </c>
      <c r="C420" s="216" t="str">
        <f t="shared" si="153"/>
        <v>#REF!</v>
      </c>
      <c r="D420" s="217" t="str">
        <f t="shared" si="2"/>
        <v>#REF!</v>
      </c>
    </row>
    <row r="421" ht="15.75" customHeight="1">
      <c r="A421" s="215" t="str">
        <f t="shared" ref="A421:C421" si="154">#REF!</f>
        <v>#REF!</v>
      </c>
      <c r="B421" s="216" t="str">
        <f t="shared" si="154"/>
        <v>#REF!</v>
      </c>
      <c r="C421" s="216" t="str">
        <f t="shared" si="154"/>
        <v>#REF!</v>
      </c>
      <c r="D421" s="217" t="str">
        <f t="shared" si="2"/>
        <v>#REF!</v>
      </c>
    </row>
    <row r="422" ht="15.75" customHeight="1">
      <c r="A422" s="215" t="str">
        <f t="shared" ref="A422:C422" si="155">#REF!</f>
        <v>#REF!</v>
      </c>
      <c r="B422" s="216" t="str">
        <f t="shared" si="155"/>
        <v>#REF!</v>
      </c>
      <c r="C422" s="216" t="str">
        <f t="shared" si="155"/>
        <v>#REF!</v>
      </c>
      <c r="D422" s="217" t="str">
        <f t="shared" si="2"/>
        <v>#REF!</v>
      </c>
    </row>
    <row r="423" ht="15.75" customHeight="1">
      <c r="A423" s="215" t="str">
        <f t="shared" ref="A423:C423" si="156">#REF!</f>
        <v>#REF!</v>
      </c>
      <c r="B423" s="216" t="str">
        <f t="shared" si="156"/>
        <v>#REF!</v>
      </c>
      <c r="C423" s="216" t="str">
        <f t="shared" si="156"/>
        <v>#REF!</v>
      </c>
      <c r="D423" s="217" t="str">
        <f t="shared" si="2"/>
        <v>#REF!</v>
      </c>
    </row>
    <row r="424" ht="15.75" customHeight="1">
      <c r="A424" s="215" t="str">
        <f t="shared" ref="A424:C424" si="157">#REF!</f>
        <v>#REF!</v>
      </c>
      <c r="B424" s="216" t="str">
        <f t="shared" si="157"/>
        <v>#REF!</v>
      </c>
      <c r="C424" s="216" t="str">
        <f t="shared" si="157"/>
        <v>#REF!</v>
      </c>
      <c r="D424" s="217" t="str">
        <f t="shared" si="2"/>
        <v>#REF!</v>
      </c>
    </row>
    <row r="425" ht="15.75" customHeight="1">
      <c r="A425" s="215" t="str">
        <f t="shared" ref="A425:C425" si="158">#REF!</f>
        <v>#REF!</v>
      </c>
      <c r="B425" s="216" t="str">
        <f t="shared" si="158"/>
        <v>#REF!</v>
      </c>
      <c r="C425" s="216" t="str">
        <f t="shared" si="158"/>
        <v>#REF!</v>
      </c>
      <c r="D425" s="217" t="str">
        <f t="shared" si="2"/>
        <v>#REF!</v>
      </c>
    </row>
    <row r="426" ht="15.75" customHeight="1">
      <c r="A426" s="215" t="str">
        <f t="shared" ref="A426:C426" si="159">#REF!</f>
        <v>#REF!</v>
      </c>
      <c r="B426" s="216" t="str">
        <f t="shared" si="159"/>
        <v>#REF!</v>
      </c>
      <c r="C426" s="216" t="str">
        <f t="shared" si="159"/>
        <v>#REF!</v>
      </c>
      <c r="D426" s="217" t="str">
        <f t="shared" si="2"/>
        <v>#REF!</v>
      </c>
    </row>
    <row r="427" ht="15.75" customHeight="1">
      <c r="A427" s="215" t="str">
        <f t="shared" ref="A427:C427" si="160">#REF!</f>
        <v>#REF!</v>
      </c>
      <c r="B427" s="216" t="str">
        <f t="shared" si="160"/>
        <v>#REF!</v>
      </c>
      <c r="C427" s="216" t="str">
        <f t="shared" si="160"/>
        <v>#REF!</v>
      </c>
      <c r="D427" s="217" t="str">
        <f t="shared" si="2"/>
        <v>#REF!</v>
      </c>
    </row>
    <row r="428" ht="15.75" customHeight="1">
      <c r="A428" s="215" t="str">
        <f t="shared" ref="A428:C428" si="161">#REF!</f>
        <v>#REF!</v>
      </c>
      <c r="B428" s="216" t="str">
        <f t="shared" si="161"/>
        <v>#REF!</v>
      </c>
      <c r="C428" s="216" t="str">
        <f t="shared" si="161"/>
        <v>#REF!</v>
      </c>
      <c r="D428" s="217" t="str">
        <f t="shared" si="2"/>
        <v>#REF!</v>
      </c>
    </row>
    <row r="429" ht="15.75" customHeight="1">
      <c r="A429" s="215" t="str">
        <f t="shared" ref="A429:C429" si="162">#REF!</f>
        <v>#REF!</v>
      </c>
      <c r="B429" s="216" t="str">
        <f t="shared" si="162"/>
        <v>#REF!</v>
      </c>
      <c r="C429" s="216" t="str">
        <f t="shared" si="162"/>
        <v>#REF!</v>
      </c>
      <c r="D429" s="217" t="str">
        <f t="shared" si="2"/>
        <v>#REF!</v>
      </c>
    </row>
    <row r="430" ht="15.75" customHeight="1">
      <c r="A430" s="215" t="str">
        <f t="shared" ref="A430:C430" si="163">#REF!</f>
        <v>#REF!</v>
      </c>
      <c r="B430" s="216" t="str">
        <f t="shared" si="163"/>
        <v>#REF!</v>
      </c>
      <c r="C430" s="216" t="str">
        <f t="shared" si="163"/>
        <v>#REF!</v>
      </c>
      <c r="D430" s="217" t="str">
        <f t="shared" si="2"/>
        <v>#REF!</v>
      </c>
    </row>
    <row r="431" ht="15.75" customHeight="1">
      <c r="A431" s="215" t="str">
        <f t="shared" ref="A431:C431" si="164">#REF!</f>
        <v>#REF!</v>
      </c>
      <c r="B431" s="216" t="str">
        <f t="shared" si="164"/>
        <v>#REF!</v>
      </c>
      <c r="C431" s="216" t="str">
        <f t="shared" si="164"/>
        <v>#REF!</v>
      </c>
      <c r="D431" s="217" t="str">
        <f t="shared" si="2"/>
        <v>#REF!</v>
      </c>
    </row>
    <row r="432" ht="15.75" customHeight="1">
      <c r="A432" s="215" t="str">
        <f t="shared" ref="A432:C432" si="165">#REF!</f>
        <v>#REF!</v>
      </c>
      <c r="B432" s="216" t="str">
        <f t="shared" si="165"/>
        <v>#REF!</v>
      </c>
      <c r="C432" s="216" t="str">
        <f t="shared" si="165"/>
        <v>#REF!</v>
      </c>
      <c r="D432" s="217" t="str">
        <f t="shared" si="2"/>
        <v>#REF!</v>
      </c>
    </row>
    <row r="433" ht="15.75" customHeight="1">
      <c r="A433" s="215" t="str">
        <f t="shared" ref="A433:C433" si="166">#REF!</f>
        <v>#REF!</v>
      </c>
      <c r="B433" s="216" t="str">
        <f t="shared" si="166"/>
        <v>#REF!</v>
      </c>
      <c r="C433" s="216" t="str">
        <f t="shared" si="166"/>
        <v>#REF!</v>
      </c>
      <c r="D433" s="217" t="str">
        <f t="shared" si="2"/>
        <v>#REF!</v>
      </c>
    </row>
    <row r="434" ht="15.75" customHeight="1">
      <c r="A434" s="215" t="str">
        <f t="shared" ref="A434:C434" si="167">#REF!</f>
        <v>#REF!</v>
      </c>
      <c r="B434" s="216" t="str">
        <f t="shared" si="167"/>
        <v>#REF!</v>
      </c>
      <c r="C434" s="216" t="str">
        <f t="shared" si="167"/>
        <v>#REF!</v>
      </c>
      <c r="D434" s="217" t="str">
        <f t="shared" si="2"/>
        <v>#REF!</v>
      </c>
    </row>
    <row r="435" ht="15.75" customHeight="1">
      <c r="A435" s="215" t="str">
        <f t="shared" ref="A435:C435" si="168">#REF!</f>
        <v>#REF!</v>
      </c>
      <c r="B435" s="216" t="str">
        <f t="shared" si="168"/>
        <v>#REF!</v>
      </c>
      <c r="C435" s="216" t="str">
        <f t="shared" si="168"/>
        <v>#REF!</v>
      </c>
      <c r="D435" s="217" t="str">
        <f t="shared" si="2"/>
        <v>#REF!</v>
      </c>
    </row>
    <row r="436" ht="15.75" customHeight="1">
      <c r="A436" s="215" t="str">
        <f t="shared" ref="A436:C436" si="169">#REF!</f>
        <v>#REF!</v>
      </c>
      <c r="B436" s="216" t="str">
        <f t="shared" si="169"/>
        <v>#REF!</v>
      </c>
      <c r="C436" s="216" t="str">
        <f t="shared" si="169"/>
        <v>#REF!</v>
      </c>
      <c r="D436" s="217" t="str">
        <f t="shared" si="2"/>
        <v>#REF!</v>
      </c>
    </row>
    <row r="437" ht="15.75" customHeight="1">
      <c r="A437" s="215" t="str">
        <f t="shared" ref="A437:C437" si="170">#REF!</f>
        <v>#REF!</v>
      </c>
      <c r="B437" s="216" t="str">
        <f t="shared" si="170"/>
        <v>#REF!</v>
      </c>
      <c r="C437" s="216" t="str">
        <f t="shared" si="170"/>
        <v>#REF!</v>
      </c>
      <c r="D437" s="217" t="str">
        <f t="shared" si="2"/>
        <v>#REF!</v>
      </c>
    </row>
    <row r="438" ht="15.75" customHeight="1">
      <c r="A438" s="215" t="str">
        <f t="shared" ref="A438:C438" si="171">#REF!</f>
        <v>#REF!</v>
      </c>
      <c r="B438" s="216" t="str">
        <f t="shared" si="171"/>
        <v>#REF!</v>
      </c>
      <c r="C438" s="216" t="str">
        <f t="shared" si="171"/>
        <v>#REF!</v>
      </c>
      <c r="D438" s="217" t="str">
        <f t="shared" si="2"/>
        <v>#REF!</v>
      </c>
    </row>
    <row r="439" ht="15.75" customHeight="1">
      <c r="A439" s="215" t="str">
        <f t="shared" ref="A439:C439" si="172">#REF!</f>
        <v>#REF!</v>
      </c>
      <c r="B439" s="216" t="str">
        <f t="shared" si="172"/>
        <v>#REF!</v>
      </c>
      <c r="C439" s="216" t="str">
        <f t="shared" si="172"/>
        <v>#REF!</v>
      </c>
      <c r="D439" s="217" t="str">
        <f t="shared" si="2"/>
        <v>#REF!</v>
      </c>
    </row>
    <row r="440" ht="15.75" customHeight="1">
      <c r="A440" s="215" t="str">
        <f t="shared" ref="A440:C440" si="173">#REF!</f>
        <v>#REF!</v>
      </c>
      <c r="B440" s="216" t="str">
        <f t="shared" si="173"/>
        <v>#REF!</v>
      </c>
      <c r="C440" s="216" t="str">
        <f t="shared" si="173"/>
        <v>#REF!</v>
      </c>
      <c r="D440" s="217" t="str">
        <f t="shared" si="2"/>
        <v>#REF!</v>
      </c>
    </row>
    <row r="441" ht="15.75" customHeight="1">
      <c r="A441" s="215" t="str">
        <f t="shared" ref="A441:C441" si="174">#REF!</f>
        <v>#REF!</v>
      </c>
      <c r="B441" s="216" t="str">
        <f t="shared" si="174"/>
        <v>#REF!</v>
      </c>
      <c r="C441" s="216" t="str">
        <f t="shared" si="174"/>
        <v>#REF!</v>
      </c>
      <c r="D441" s="217" t="str">
        <f t="shared" si="2"/>
        <v>#REF!</v>
      </c>
    </row>
    <row r="442" ht="15.75" customHeight="1">
      <c r="A442" s="215" t="str">
        <f t="shared" ref="A442:C442" si="175">#REF!</f>
        <v>#REF!</v>
      </c>
      <c r="B442" s="216" t="str">
        <f t="shared" si="175"/>
        <v>#REF!</v>
      </c>
      <c r="C442" s="216" t="str">
        <f t="shared" si="175"/>
        <v>#REF!</v>
      </c>
      <c r="D442" s="217" t="str">
        <f t="shared" si="2"/>
        <v>#REF!</v>
      </c>
    </row>
    <row r="443" ht="15.75" customHeight="1">
      <c r="A443" s="215" t="str">
        <f t="shared" ref="A443:C443" si="176">#REF!</f>
        <v>#REF!</v>
      </c>
      <c r="B443" s="216" t="str">
        <f t="shared" si="176"/>
        <v>#REF!</v>
      </c>
      <c r="C443" s="216" t="str">
        <f t="shared" si="176"/>
        <v>#REF!</v>
      </c>
      <c r="D443" s="217" t="str">
        <f t="shared" si="2"/>
        <v>#REF!</v>
      </c>
    </row>
    <row r="444" ht="15.75" customHeight="1">
      <c r="A444" s="215" t="str">
        <f t="shared" ref="A444:C444" si="177">#REF!</f>
        <v>#REF!</v>
      </c>
      <c r="B444" s="216" t="str">
        <f t="shared" si="177"/>
        <v>#REF!</v>
      </c>
      <c r="C444" s="216" t="str">
        <f t="shared" si="177"/>
        <v>#REF!</v>
      </c>
      <c r="D444" s="217" t="str">
        <f t="shared" si="2"/>
        <v>#REF!</v>
      </c>
    </row>
    <row r="445" ht="15.75" customHeight="1">
      <c r="A445" s="215" t="str">
        <f t="shared" ref="A445:C445" si="178">#REF!</f>
        <v>#REF!</v>
      </c>
      <c r="B445" s="216" t="str">
        <f t="shared" si="178"/>
        <v>#REF!</v>
      </c>
      <c r="C445" s="216" t="str">
        <f t="shared" si="178"/>
        <v>#REF!</v>
      </c>
      <c r="D445" s="217" t="str">
        <f t="shared" si="2"/>
        <v>#REF!</v>
      </c>
    </row>
    <row r="446" ht="15.75" customHeight="1">
      <c r="A446" s="215" t="str">
        <f t="shared" ref="A446:C446" si="179">#REF!</f>
        <v>#REF!</v>
      </c>
      <c r="B446" s="216" t="str">
        <f t="shared" si="179"/>
        <v>#REF!</v>
      </c>
      <c r="C446" s="216" t="str">
        <f t="shared" si="179"/>
        <v>#REF!</v>
      </c>
      <c r="D446" s="217" t="str">
        <f t="shared" si="2"/>
        <v>#REF!</v>
      </c>
    </row>
    <row r="447" ht="15.75" customHeight="1">
      <c r="A447" s="215" t="str">
        <f t="shared" ref="A447:C447" si="180">#REF!</f>
        <v>#REF!</v>
      </c>
      <c r="B447" s="216" t="str">
        <f t="shared" si="180"/>
        <v>#REF!</v>
      </c>
      <c r="C447" s="216" t="str">
        <f t="shared" si="180"/>
        <v>#REF!</v>
      </c>
      <c r="D447" s="217" t="str">
        <f t="shared" si="2"/>
        <v>#REF!</v>
      </c>
    </row>
    <row r="448" ht="15.75" customHeight="1">
      <c r="A448" s="215" t="str">
        <f t="shared" ref="A448:C448" si="181">#REF!</f>
        <v>#REF!</v>
      </c>
      <c r="B448" s="216" t="str">
        <f t="shared" si="181"/>
        <v>#REF!</v>
      </c>
      <c r="C448" s="216" t="str">
        <f t="shared" si="181"/>
        <v>#REF!</v>
      </c>
      <c r="D448" s="217" t="str">
        <f t="shared" si="2"/>
        <v>#REF!</v>
      </c>
    </row>
    <row r="449" ht="15.75" customHeight="1">
      <c r="A449" s="215" t="str">
        <f t="shared" ref="A449:C449" si="182">#REF!</f>
        <v>#REF!</v>
      </c>
      <c r="B449" s="216" t="str">
        <f t="shared" si="182"/>
        <v>#REF!</v>
      </c>
      <c r="C449" s="216" t="str">
        <f t="shared" si="182"/>
        <v>#REF!</v>
      </c>
      <c r="D449" s="217" t="str">
        <f t="shared" si="2"/>
        <v>#REF!</v>
      </c>
    </row>
    <row r="450" ht="15.75" customHeight="1">
      <c r="A450" s="215" t="str">
        <f t="shared" ref="A450:C450" si="183">#REF!</f>
        <v>#REF!</v>
      </c>
      <c r="B450" s="216" t="str">
        <f t="shared" si="183"/>
        <v>#REF!</v>
      </c>
      <c r="C450" s="216" t="str">
        <f t="shared" si="183"/>
        <v>#REF!</v>
      </c>
      <c r="D450" s="217" t="str">
        <f t="shared" si="2"/>
        <v>#REF!</v>
      </c>
    </row>
    <row r="451" ht="15.75" customHeight="1">
      <c r="A451" s="215" t="str">
        <f t="shared" ref="A451:C451" si="184">#REF!</f>
        <v>#REF!</v>
      </c>
      <c r="B451" s="216" t="str">
        <f t="shared" si="184"/>
        <v>#REF!</v>
      </c>
      <c r="C451" s="216" t="str">
        <f t="shared" si="184"/>
        <v>#REF!</v>
      </c>
      <c r="D451" s="217" t="str">
        <f t="shared" si="2"/>
        <v>#REF!</v>
      </c>
    </row>
    <row r="452" ht="15.75" customHeight="1">
      <c r="A452" s="215" t="str">
        <f t="shared" ref="A452:C452" si="185">#REF!</f>
        <v>#REF!</v>
      </c>
      <c r="B452" s="216" t="str">
        <f t="shared" si="185"/>
        <v>#REF!</v>
      </c>
      <c r="C452" s="216" t="str">
        <f t="shared" si="185"/>
        <v>#REF!</v>
      </c>
      <c r="D452" s="217" t="str">
        <f t="shared" si="2"/>
        <v>#REF!</v>
      </c>
    </row>
    <row r="453" ht="15.75" customHeight="1">
      <c r="A453" s="215" t="str">
        <f t="shared" ref="A453:C453" si="186">#REF!</f>
        <v>#REF!</v>
      </c>
      <c r="B453" s="216" t="str">
        <f t="shared" si="186"/>
        <v>#REF!</v>
      </c>
      <c r="C453" s="216" t="str">
        <f t="shared" si="186"/>
        <v>#REF!</v>
      </c>
      <c r="D453" s="217" t="str">
        <f t="shared" si="2"/>
        <v>#REF!</v>
      </c>
    </row>
    <row r="454" ht="15.75" customHeight="1">
      <c r="A454" s="215" t="str">
        <f t="shared" ref="A454:C454" si="187">#REF!</f>
        <v>#REF!</v>
      </c>
      <c r="B454" s="216" t="str">
        <f t="shared" si="187"/>
        <v>#REF!</v>
      </c>
      <c r="C454" s="216" t="str">
        <f t="shared" si="187"/>
        <v>#REF!</v>
      </c>
      <c r="D454" s="217" t="str">
        <f t="shared" si="2"/>
        <v>#REF!</v>
      </c>
    </row>
    <row r="455" ht="15.75" customHeight="1">
      <c r="A455" s="215" t="str">
        <f t="shared" ref="A455:C455" si="188">#REF!</f>
        <v>#REF!</v>
      </c>
      <c r="B455" s="216" t="str">
        <f t="shared" si="188"/>
        <v>#REF!</v>
      </c>
      <c r="C455" s="216" t="str">
        <f t="shared" si="188"/>
        <v>#REF!</v>
      </c>
      <c r="D455" s="217" t="str">
        <f t="shared" si="2"/>
        <v>#REF!</v>
      </c>
    </row>
    <row r="456" ht="15.75" customHeight="1">
      <c r="A456" s="215" t="str">
        <f t="shared" ref="A456:C456" si="189">#REF!</f>
        <v>#REF!</v>
      </c>
      <c r="B456" s="216" t="str">
        <f t="shared" si="189"/>
        <v>#REF!</v>
      </c>
      <c r="C456" s="216" t="str">
        <f t="shared" si="189"/>
        <v>#REF!</v>
      </c>
      <c r="D456" s="217" t="str">
        <f t="shared" si="2"/>
        <v>#REF!</v>
      </c>
    </row>
    <row r="457" ht="15.75" customHeight="1">
      <c r="A457" s="215" t="str">
        <f t="shared" ref="A457:C457" si="190">#REF!</f>
        <v>#REF!</v>
      </c>
      <c r="B457" s="216" t="str">
        <f t="shared" si="190"/>
        <v>#REF!</v>
      </c>
      <c r="C457" s="216" t="str">
        <f t="shared" si="190"/>
        <v>#REF!</v>
      </c>
      <c r="D457" s="217" t="str">
        <f t="shared" si="2"/>
        <v>#REF!</v>
      </c>
    </row>
    <row r="458" ht="15.75" customHeight="1">
      <c r="A458" s="215" t="str">
        <f t="shared" ref="A458:C458" si="191">#REF!</f>
        <v>#REF!</v>
      </c>
      <c r="B458" s="216" t="str">
        <f t="shared" si="191"/>
        <v>#REF!</v>
      </c>
      <c r="C458" s="216" t="str">
        <f t="shared" si="191"/>
        <v>#REF!</v>
      </c>
      <c r="D458" s="217" t="str">
        <f t="shared" si="2"/>
        <v>#REF!</v>
      </c>
    </row>
    <row r="459" ht="15.75" customHeight="1">
      <c r="A459" s="215" t="str">
        <f t="shared" ref="A459:C459" si="192">#REF!</f>
        <v>#REF!</v>
      </c>
      <c r="B459" s="216" t="str">
        <f t="shared" si="192"/>
        <v>#REF!</v>
      </c>
      <c r="C459" s="216" t="str">
        <f t="shared" si="192"/>
        <v>#REF!</v>
      </c>
      <c r="D459" s="217" t="str">
        <f t="shared" si="2"/>
        <v>#REF!</v>
      </c>
    </row>
    <row r="460" ht="15.75" customHeight="1">
      <c r="A460" s="215" t="str">
        <f t="shared" ref="A460:C460" si="193">#REF!</f>
        <v>#REF!</v>
      </c>
      <c r="B460" s="216" t="str">
        <f t="shared" si="193"/>
        <v>#REF!</v>
      </c>
      <c r="C460" s="216" t="str">
        <f t="shared" si="193"/>
        <v>#REF!</v>
      </c>
      <c r="D460" s="217" t="str">
        <f t="shared" si="2"/>
        <v>#REF!</v>
      </c>
    </row>
    <row r="461" ht="15.75" customHeight="1">
      <c r="A461" s="215" t="str">
        <f>Seeds!AB291</f>
        <v>M3-MyM-1a-I-1</v>
      </c>
      <c r="B461" s="216" t="str">
        <f t="shared" ref="B461:B502" si="194">#REF!</f>
        <v>#REF!</v>
      </c>
      <c r="C461" s="216" t="str">
        <f>Seeds!AA291</f>
        <v>{"id":"M3-MyM-1a-I-1","stimulus":"&lt;p&gt;Escolha a unidade de comprimento correta para completar esta frase.&lt;/p&gt;&lt;p&gt;«Elaine está tricotando um cachecol usando um fio de lã com espessura de 3 ... .»&lt;/p&gt;","hint":"&lt;p&gt;Nas unidades de comprimento, os submúltiplos do metro são o &lt;b&gt;decímetro,&lt;/b&gt; o &lt;b&gt;centímetro&lt;/b&gt; e o &lt;b&gt;milímetro.&lt;/b&gt;&lt;/p&gt;","feedback":"&lt;p&gt;Nas unidades de comprimento, os submúltiplos do metro (m) são o &lt;b&gt;decímetro&lt;/b&gt; (dm), o &lt;b&gt;centímetro&lt;/b&gt; (cm) e o &lt;b&gt;milímetro&lt;/b&gt; (mm).&lt;/p&gt;","seed":{"parameters":[],"calculated":[{"name":"A1","label":"m","incorrect":true},{"name":"A2","label":"dm","incorrect":true},{"name":"A3","label":"cm","incorrect":true},{"name":"A4","label":"mm"}],"uniques":true},"algorithm":{"name":"trueFalse","template":"Multiple choice – standard","params":{"countCorrect":1,"countIncorrect":2,"showCheckIcon":false,
            "columns": 3
        }
    }
}</v>
      </c>
      <c r="D461" s="217" t="str">
        <f t="shared" si="2"/>
        <v>#REF!</v>
      </c>
    </row>
    <row r="462" ht="15.75" customHeight="1">
      <c r="A462" s="215" t="str">
        <f>Seeds!AB292</f>
        <v>M3-MyM-1a-I-2</v>
      </c>
      <c r="B462" s="216" t="str">
        <f t="shared" si="194"/>
        <v>#REF!</v>
      </c>
      <c r="C462" s="216" t="str">
        <f>Seeds!AA292</f>
        <v>{"id":"M3-MyM-1a-I-2","stimulus":"&lt;p&gt;Escolha a unidade de comprimento correta para completar esta frase.&lt;/p&gt;&lt;p&gt;“Uma lata de lixo para casa tem altura geralmente entre 4 e 5 ... .”&lt;/p&gt;","hint":"&lt;p&gt;Nas unidades de comprimento, os submúltiplos do metro (m) são o &lt;b&gt;decímetro&lt;/b&gt; (dm), o &lt;b&gt;centímetro&lt;/b&gt; (cm) e o &lt;b&gt;milímetro&lt;/b&gt; (mm).&lt;/p&gt;","seed":{"parameters":[],"calculated":[{"name":"A1","label":"m","incorrect":true},{"name":"A2","label":"dm"},{"name":"A3","label":"cm","incorrect":true},{"name":"A4","label":"mm","incorrect":true}],"uniques":true},"algorithm":{"name":"trueFalse","template":"Multiple choice – standard","params":{"countCorrect":1,"countIncorrect":2,"showCheckIcon":false,
            "columns": 3
        }
    }
}</v>
      </c>
      <c r="D462" s="217" t="str">
        <f t="shared" si="2"/>
        <v>#REF!</v>
      </c>
    </row>
    <row r="463" ht="15.75" customHeight="1">
      <c r="A463" s="215" t="str">
        <f>Seeds!AB293</f>
        <v>M3-MyM-1a-I-3</v>
      </c>
      <c r="B463" s="216" t="str">
        <f t="shared" si="194"/>
        <v>#REF!</v>
      </c>
      <c r="C463" s="216" t="str">
        <f>Seeds!AA293</f>
        <v>{"id":"M3-MyM-1a-I-3","stimulus":"&lt;p&gt;Escolha a unidade de comprimento correta para completar esta frase.&lt;/p&gt;&lt;p&gt;«Um lápis novo mede 18 ... .»&lt;/p&gt;","hint":"&lt;p&gt;Em unidades de comprimento, os submúltiplos do metro são o &lt;b&gt;decímetro,&lt;/b&gt; o &lt;b&gt;centímetro&lt;/b&gt; e o &lt;b&gt;milímetro.&lt;/b&gt;&lt;/p&gt;","feedback":"&lt;p&gt;Em unidades de comprimento, os submúltiplos do metro (m) são o &lt;b&gt;decímetro&lt;/b&gt; (dm), o &lt;b&gt;centímetro&lt;/b&gt; (cm) e o &lt;b&gt;milímetro&lt;/b&gt; (mm).&lt;/p&gt;","seed":{"parameters":[],"calculated":[{"name":"A1","label":"m","incorrect":true},{"name":"A2","label":"dm","incorrect":true},{"name":"A3","label":"cm"},{"name":"A4","label":"mm","incorrect":true}],"uniques":true},"algorithm":{"name":"trueFalse","template":"Multiple choice – standard","params":{"countCorrect":1,"countIncorrect":2,"showCheckIcon":false,
            "columns": 3
        }
    }
}</v>
      </c>
      <c r="D463" s="217" t="str">
        <f t="shared" si="2"/>
        <v>#REF!</v>
      </c>
    </row>
    <row r="464" ht="15.75" customHeight="1">
      <c r="A464" s="215" t="str">
        <f>Seeds!AB294</f>
        <v>M3-MyM-1a-E-1</v>
      </c>
      <c r="B464" s="216" t="str">
        <f t="shared" si="194"/>
        <v>#REF!</v>
      </c>
      <c r="C464" s="216" t="str">
        <f>Seeds!AA294</f>
        <v>{"id":"M3-MyM-1a-E-1","stimulus":"&lt;p&gt;Complete a frase com a unidade de comprimento correta. Escreva a unidade na forma abreviada.&lt;/p&gt;","template":"&lt;p&gt;A altura de um pinheiro pode chegar a 20 {{response}}.&lt;/p&gt;","hint":"&lt;p&gt;Em unidades de comprimento, os submúltiplos do metro são o &lt;b&gt;decímetro,&lt;/b&gt; o &lt;b&gt;centímetro&lt;/b&gt; e o &lt;b&gt;milímetro.&lt;/b&gt;&lt;/p&gt;","feedback":"&lt;p&gt;Em unidades de comprimento, os submúltiplos do metro (m) são o &lt;b&gt;decímetro&lt;/b&gt; (dm), o &lt;b&gt;centímetro&lt;/b&gt; (cm) e o &lt;b&gt;milímetro&lt;/b&gt; (mm).&lt;/p&gt;","seed":{"parameters":[],"calculated":[{"name":"A1","label":"m"}],"uniques":true},"algorithm":{"name":"calculateOperation","template":"Cloze with text"}}</v>
      </c>
      <c r="D464" s="217" t="str">
        <f t="shared" si="2"/>
        <v>#REF!</v>
      </c>
    </row>
    <row r="465" ht="15.75" customHeight="1">
      <c r="A465" s="215" t="str">
        <f>Seeds!AB295</f>
        <v>M3-MyM-1a-E-2</v>
      </c>
      <c r="B465" s="216" t="str">
        <f t="shared" si="194"/>
        <v>#REF!</v>
      </c>
      <c r="C465" s="216" t="str">
        <f>Seeds!AA295</f>
        <v>{"id":"M3-MyM-1a-E-2","stimulus":"&lt;p&gt;Complete a frase com a unidade de comprimento correta. Escreva a unidade na forma abreviada.&lt;/p&gt;","template":"&lt;p&gt;Um cadarço de tênis mede cerca de 50 {{response}}.&lt;/p&gt;","hint":"&lt;p&gt;Em unidades de comprimento, os submúltiplos do metro são o &lt;b&gt;decímetro,&lt;/b&gt; o &lt;b&gt;centímetro&lt;/b&gt; e o &lt;b&gt;milímetro.&lt;/b&gt;&lt;/p&gt;","feedback":"&lt;p&gt;Em unidades de comprimento, os submúltiplos do metro (m) são o &lt;b&gt;decímetro&lt;/b&gt; (dm), o &lt;b&gt;centímetro&lt;/b&gt; (cm) e o &lt;b&gt;milímetro&lt;/b&gt; (mm).&lt;/p&gt;","seed":{"parameters":[],"calculated":[{"name":"A1","label":"cm"}],"uniques":true},"algorithm":{"name":"calculateOperation","template":"Cloze with text"}}</v>
      </c>
      <c r="D465" s="217" t="str">
        <f t="shared" si="2"/>
        <v>#REF!</v>
      </c>
    </row>
    <row r="466" ht="15.75" customHeight="1">
      <c r="A466" s="215" t="str">
        <f>Seeds!AB296</f>
        <v>M3-MyM-1a-E-3</v>
      </c>
      <c r="B466" s="216" t="str">
        <f t="shared" si="194"/>
        <v>#REF!</v>
      </c>
      <c r="C466" s="216" t="str">
        <f>Seeds!AA296</f>
        <v>{"id":"M3-MyM-1a-E-3","stimulus":"&lt;p&gt;Complete a frase com a unidade de comprimento correta. Escreva a unidade na forma abreviada.&lt;/p&gt;","template":"&lt;p&gt;A altura média da mulher brasileira é de 16 {{response}}.&lt;/p&gt;","hint":"&lt;p&gt;Em unidades de comprimento, os submúltiplos do metro são o &lt;b&gt;decímetro,&lt;/b&gt; o &lt;b&gt;centímetro&lt;/b&gt; e o &lt;b&gt;milímetro.&lt;/b&gt;&lt;/p&gt;","feedback":"&lt;p&gt;Em unidades de comprimento, os submúltiplos do metro (m) são o &lt;b&gt;decímetro&lt;/b&gt; (dm), o &lt;b&gt;centímetro&lt;/b&gt; (cm) e o &lt;b&gt;milímetro&lt;/b&gt; (mm).&lt;/p&gt;","seed":{"parameters":[],"calculated":[{"name":"A1","label":"dm"}],"uniques":true},"algorithm":{"name":"calculateOperation","template":"Cloze with text"}}</v>
      </c>
      <c r="D466" s="217" t="str">
        <f t="shared" si="2"/>
        <v>#REF!</v>
      </c>
    </row>
    <row r="467" ht="15.75" customHeight="1">
      <c r="A467" s="215" t="str">
        <f>Seeds!AB297</f>
        <v>M3-MyM-1a-E-4</v>
      </c>
      <c r="B467" s="216" t="str">
        <f t="shared" si="194"/>
        <v>#REF!</v>
      </c>
      <c r="C467" s="216" t="str">
        <f>Seeds!AA297</f>
        <v>{"id":"M3-MyM-1a-E-4","stimulus":"&lt;p&gt;Complete a frase com a unidade de comprimento correta. Escreva a unidade na forma abreviada.&lt;/p&gt;","template":"&lt;p&gt;O cílio de uma pessoa tem entre 8 e 12 {{response}}.&lt;/p&gt;","hint":"&lt;p&gt;Em unidades de comprimento, os submúltiplos do metro são o &lt;b&gt;decímetro,&lt;/b&gt; o &lt;b&gt;centímetro&lt;/b&gt; e o &lt;b&gt;milímetro.&lt;/b&gt;&lt;/p&gt;","feedback":"&lt;p&gt;Em unidades de comprimento, os submúltiplos do metro (m) são o &lt;b&gt;decímetro&lt;/b&gt; (dm), o &lt;b&gt;centímetro&lt;/b&gt; (cm) e o &lt;b&gt;milímetro&lt;/b&gt; (mm).&lt;/p&gt;","seed":{"parameters":[],"calculated":[{"name":"A1","label":"mm"}],"uniques":true},"algorithm":{"name":"calculateOperation","template":"Cloze with text"}}</v>
      </c>
      <c r="D467" s="217" t="str">
        <f t="shared" si="2"/>
        <v>#REF!</v>
      </c>
    </row>
    <row r="468" ht="15.75" customHeight="1">
      <c r="A468" s="215" t="str">
        <f>Seeds!AB298</f>
        <v>M3-MyM-1b-I-1</v>
      </c>
      <c r="B468" s="216" t="str">
        <f t="shared" si="194"/>
        <v>#REF!</v>
      </c>
      <c r="C468" s="216" t="str">
        <f>Seeds!AA298</f>
        <v>{"id":"M3-MyM-1b-I-1","stimulus":"&lt;p&gt;Selecione a conversão de unidade correta.&lt;/p&gt;","template":"&lt;p style=\"text-align: center\"&gt;{{Q1}} m = {{response}} cm&lt;/p&gt;&lt;p style=\"text-align: center\"&gt;{{Q2}} dm = {{response}} mm&lt;/p&gt;","hint":"&lt;p&gt;Algumas das conversões de unidade de comprimento são:&lt;/p&gt;&lt;p style=\"text-align: center\"&gt;1 m = 10 dm&lt;/p&gt;&lt;p style=\"text-align: center\"&gt;1 m = 100 cm&lt;/p&gt;&lt;p style=\"text-align: center\"&gt;1 m = 1 000 mm&lt;/p&gt;","feedback":"&lt;p&gt;Algumas das conversões de unidade de comprimento são:&lt;/p&gt;&lt;p style=\"text-align: center\"&gt;1 m = 10 dm&lt;/p&gt;&lt;p style=\"text-align: center\"&gt;1 m = 100 cm&lt;/p&gt;&lt;p style=\"text-align: center\"&gt;1 m = 1 000 mm&lt;/p&gt;","seed":{"parameters":[{"name":"Q1","label":null,"min":1,"max":99,"step":1},{"name":"Q2","label":null,"min":10,"max":99,"step":1}],"calculated":[{"name":"T1","label":"{{function}}","function":"{{Q1}}*100","temp":true},{"name":"T4","label":"{{function}}","function":"{{Q2}}*100","temp":true},{"name":"A1","label":"{{function}}","function":"{{Q1}}*100","group":1},{"name":"A2","label":"{{function}}","function":"{{Q1}}*1000","group":1,"incorrect":true,"feedback":"&lt;p style=\"text-align: center\"&gt;{{Q1}} m × 100 = {{T1}} cm&lt;/p&gt;"},{"name":"A3","label":"{{function}}","function":"{{Q1}}/100","group":1,"incorrect":true,"feedback":"&lt;p style=\"text-align: center\"&gt;{{Q1}} m × 100 = {{T1}} cm&lt;/p&gt;"},{"name":"A4","label":"{{function}}","function":"{{Q2}}*100","group":2},{"name":"A5","label":"{{function}}","function":"{{Q2}}/100","group":2,"incorrect":true,"feedback":"&lt;p style=\"text-align: center\"&gt;{{Q2}} dm × 100 = {{T4}} mm&lt;/p&gt;"},{"name":"A6","label":"{{function}}","function":"{{Q2}}*10","group":2,"incorrect":true,"feedback":"&lt;p style=\"text-align: center\"&gt;{{Q2}} dm × 100 = {{T4}} mm&lt;/p&gt;"}],"uniques":true},"algorithm":{"name":"groupResponses","template":"Cloze with drop down"}}</v>
      </c>
      <c r="D468" s="217" t="str">
        <f t="shared" si="2"/>
        <v>#REF!</v>
      </c>
    </row>
    <row r="469" ht="15.75" customHeight="1">
      <c r="A469" s="215" t="str">
        <f>Seeds!AB299</f>
        <v>M3-MyM-1b-I-2</v>
      </c>
      <c r="B469" s="216" t="str">
        <f t="shared" si="194"/>
        <v>#REF!</v>
      </c>
      <c r="C469" s="216" t="str">
        <f>Seeds!AA299</f>
        <v>{"id":"M3-MyM-1b-I-2","stimulus":"&lt;p&gt;Selecione a conversão de unidade correta.&lt;/p&gt;","template":"&lt;p style=\"text-align: center\"&gt;{{Q1}} dm = {{response}} mm&lt;/p&gt;&lt;p style=\"text-align: center\"&gt;{{Q3}} m = {{response}} dm&lt;/p&gt;","hint":"&lt;p&gt;Algumas das conversões de unidade de comprimento são:&lt;/p&gt;&lt;p style=\"text-align: center\"&gt;1 m = 10 dm&lt;/p&gt;&lt;p style=\"text-align: center\"&gt;1 m = 100 cm&lt;/p&gt;&lt;p style=\"text-align: center\"&gt;1 m = 1 000 mm&lt;/p&gt;","feedback":"&lt;p&gt;Algumas das conversões de unidade de comprimento são:&lt;/p&gt;&lt;p style=\"text-align: center\"&gt;1 m = 10 dm&lt;/p&gt;&lt;p style=\"text-align: center\"&gt;1 m = 100 cm&lt;/p&gt;&lt;p style=\"text-align: center\"&gt;1 m = 1 000 mm&lt;/p&gt;","seed":{"parameters":[{"name":"Q1","label":null,"min":10,"max":99,"step":1},{"name":"Q3","label":null,"min":1,"max":99,"step":1}],"calculated":[{"name":"T1","label":"{{function}}","function":"{{Q1}}*100","temp":true},{"name":"T7","label":"{{function}}","function":"{{Q3}}*10","temp":true},{"name":"A1","label":"{{function}}","function":"{{Q1}}*100","group":1},{"name":"A2","label":"{{function}}","function":"{{Q1}}/10","group":1,"incorrect":true,"feedback":"&lt;p style=\"text-align: center\"&gt;{{Q1}} dm × 100 = {{T1}} mm&lt;/p&gt;"},{"name":"A3","label":"{{function}}","function":"{{Q1}}*10","group":1,"incorrect":true,"feedback":"&lt;p style=\"text-align: center\"&gt;{{Q1}} dm × 100 = {{T1}} mm&lt;/p&gt;"},{"name":"A7","label":"{{function}}","function":"{{Q3}}*10","group":3},{"name":"A8","label":"{{function}}","function":"{{Q3}}*100","group":3,"incorrect":true,"feedback":"&lt;p style=\"text-align: center\"&gt;{{Q3}} m × 10 = {{T7}} dm&lt;/p&gt;"},{"name":"A9","label":"{{function}}","function":"{{Q3}}*1000","group":3,"incorrect":true,"feedback":"&lt;p style=\"text-align: center\"&gt;{{Q3}} m × 10 = {{T7}} dm&lt;/p&gt;"}],"uniques":true},"algorithm":{"name":"groupResponses","template":"Cloze with drop down"}}</v>
      </c>
      <c r="D469" s="217" t="str">
        <f t="shared" si="2"/>
        <v>#REF!</v>
      </c>
    </row>
    <row r="470" ht="15.75" customHeight="1">
      <c r="A470" s="215" t="str">
        <f>Seeds!AB300</f>
        <v>M3-MyM-1b-I-3</v>
      </c>
      <c r="B470" s="216" t="str">
        <f t="shared" si="194"/>
        <v>#REF!</v>
      </c>
      <c r="C470" s="216" t="str">
        <f>Seeds!AA300</f>
        <v>{"id":"M3-MyM-1b-I-3","stimulus":"&lt;p&gt;Selecione a conversão de unidade correta.&lt;/p&gt;","template":"&lt;p style=\"text-align: center\"&gt;{{Q2}} m = {{response}} dm&lt;/p&gt;&lt;p style=\"text-align: center\"&gt;{{Q3}} m = {{response}} cm&lt;/p&gt;","hint":"&lt;p&gt;Algumas das conversões de unidade de comprimento são:&lt;/p&gt;&lt;p style=\"text-align: center\"&gt;1 m = 10 dm&lt;/p&gt;&lt;p style=\"text-align: center\"&gt;1 m = 100 cm&lt;/p&gt;&lt;p style=\"text-align: center\"&gt;1 m = 1 000 mm&lt;/p&gt;","feedback":"&lt;p&gt;Algumas das conversões de unidade de comprimento são:&lt;/p&gt;&lt;p style=\"text-align: center\"&gt;1 m = 10 dm&lt;/p&gt;&lt;p style=\"text-align: center\"&gt;1 m = 100 cm&lt;/p&gt;&lt;p style=\"text-align: center\"&gt;1 m = 1 000 mm&lt;/p&gt;","seed":{"parameters":[{"name":"Q2","label":null,"min":1,"max":99,"step":1},{"name":"Q3","label":null,"min":1,"max":99,"step":1}],"calculated":[{"name":"T4","label":"{{function}}","function":"{{Q2}}*10","temp":true},{"name":"T7","label":"{{function}}","function":"{{Q3}}*100","temp":true},{"name":"A4","label":"{{function}}","function":"{{Q2}}*10","group":1},{"name":"A5","label":"{{function}}","function":"{{Q2}}*100","group":1,"incorrect":true,"feedback":"&lt;p style=\"text-align: center\"&gt;{{Q2}} m × 10 = {{T4}} dm&lt;/p&gt;"},{"name":"A6","label":"{{function}}","function":"{{Q2}}*1000","group":1,"incorrect":true,"feedback":"&lt;p style=\"text-align: center\"&gt;{{Q2}} m × 10 = {{T4}} dm&lt;/p&gt;"},{"name":"A7","label":"{{function}}","function":"{{Q3}}*100","group":3},{"name":"A8","label":"{{function}}","function":"{{Q3}}*1000","group":3,"incorrect":true,"feedback":"&lt;p style=\"text-align: center\"&gt;{{Q3}} m × 100 = {{T7}} cm&lt;/p&gt;"},{"name":"A9","label":"{{function}}","function":"{{Q3}}/10","group":3,"incorrect":true,"feedback":"&lt;p style=\"text-align: center\"&gt;{{Q3}} m × 100 = {{T7}} cm&lt;/p&gt;"}],"uniques":true},"algorithm":{"name":"groupResponses","template":"Cloze with drop down"}}</v>
      </c>
      <c r="D470" s="217" t="str">
        <f t="shared" si="2"/>
        <v>#REF!</v>
      </c>
    </row>
    <row r="471" ht="15.75" customHeight="1">
      <c r="A471" s="215" t="str">
        <f>Seeds!AB301</f>
        <v>M3-MyM-1b-E-1</v>
      </c>
      <c r="B471" s="216" t="str">
        <f t="shared" si="194"/>
        <v>#REF!</v>
      </c>
      <c r="C471" s="216" t="str">
        <f>Seeds!AA301</f>
        <v>{"id":"M3-MyM-1b-E-1","stimulus":"&lt;p&gt;Calcule a conversão dessa medida de comprimento.&lt;/p&gt;","template":"&lt;p style=\"text-align: center\"&gt;{{Q1}} m = {{response}} cm&lt;/p&gt;","feedback":"&lt;p&gt;Algumas das conversões de unidade de comprimento são:&lt;/p&gt;&lt;p style=\"text-align: center\"&gt;1 m = 10 dm&lt;/p&gt;&lt;p style=\"text-align: center\"&gt;1 m = 100 cm&lt;/p&gt;&lt;p style=\"text-align: center\"&gt;1 m = 1 000 mm&lt;/p&gt;","hint":"&lt;p&gt;Algumas das conversões de unidade de comprimento são:&lt;/p&gt;&lt;p style=\"text-align: center\"&gt;1 m = 10 dm&lt;/p&gt;&lt;p style=\"text-align: center\"&gt;1 m = 100 cm&lt;/p&gt;&lt;p style=\"text-align: center\"&gt;1 m = 1 000 mm&lt;/p&gt;","seed":{"parameters":[{"name":"Q1","label":null,"min":10,"max":99,"step":1}],"calculated":[{"name":"A1","label":"{{function}}","function":"{{Q1}}*100"}],"uniques":true},"algorithm":{"name":"calculateOperation","params":{"method":"equivLiteral","keyboard":"NUMERICAL"}}}</v>
      </c>
      <c r="D471" s="217" t="str">
        <f t="shared" si="2"/>
        <v>#REF!</v>
      </c>
    </row>
    <row r="472" ht="15.75" customHeight="1">
      <c r="A472" s="215" t="str">
        <f>Seeds!AB302</f>
        <v>M3-MyM-1b-E-2</v>
      </c>
      <c r="B472" s="216" t="str">
        <f t="shared" si="194"/>
        <v>#REF!</v>
      </c>
      <c r="C472" s="216" t="str">
        <f>Seeds!AA302</f>
        <v>{"id":"M3-MyM-1b-E-2","stimulus":"&lt;p&gt;Calcule a conversão dessa medida de comprimento.&lt;/p&gt;","template":"&lt;p style=\"text-align: center\"&gt;{{Q1}} m = {{response}} dm&lt;/p&gt;","feedback":"&lt;p&gt;Algumas das conversões de unidade de comprimento são:&lt;/p&gt;&lt;p style=\"text-align: center\"&gt;1 m = 10 dm&lt;/p&gt;&lt;p style=\"text-align: center\"&gt;1 m = 100 cm&lt;/p&gt;&lt;p style=\"text-align: center\"&gt;1 m = 1 000 mm&lt;/p&gt;","hint":"&lt;p&gt;Algumas das conversões de unidade de comprimento são:&lt;/p&gt;&lt;p style=\"text-align: center\"&gt;1 m = 10 dm&lt;/p&gt;&lt;p style=\"text-align: center\"&gt;1 m = 100 cm&lt;/p&gt;&lt;p style=\"text-align: center\"&gt;1 m = 1 000 mm&lt;/p&gt;","seed":{"parameters":[{"name":"Q1","label":null,"min":10,"max":99,"step":1}],"calculated":[{"name":"A1","label":"{{function}}","function":"{{Q1}}*10"}],"uniques":true},"algorithm":{"name":"calculateOperation","params":{"method":"equivLiteral","keyboard":"NUMERICAL"}}}</v>
      </c>
      <c r="D472" s="217" t="str">
        <f t="shared" si="2"/>
        <v>#REF!</v>
      </c>
    </row>
    <row r="473" ht="15.75" customHeight="1">
      <c r="A473" s="215" t="str">
        <f>Seeds!AB303</f>
        <v>M3-MyM-1b-E-3</v>
      </c>
      <c r="B473" s="216" t="str">
        <f t="shared" si="194"/>
        <v>#REF!</v>
      </c>
      <c r="C473" s="216" t="str">
        <f>Seeds!AA303</f>
        <v>{"id":"M3-MyM-1b-E-3","stimulus":"&lt;p&gt;Calcule a conversão dessa medida de comprimento.&lt;/p&gt;","template":"&lt;p style=\"text-align: center\"&gt;{{Q1}} m = {{response}} mm&lt;/p&gt;","feedback":"&lt;p&gt;Algumas das conversões de unidade de comprimento são:&lt;/p&gt;&lt;p style=\"text-align: center\"&gt;1 m = 10 dm&lt;/p&gt;&lt;p style=\"text-align: center\"&gt;1 m = 100 cm&lt;/p&gt;&lt;p style=\"text-align: center\"&gt;1 m = 1 000 mm&lt;/p&gt;","hint":"&lt;p&gt;Algumas das conversões de unidade de comprimento são:&lt;/p&gt;&lt;p style=\"text-align: center\"&gt;1 m = 10 dm&lt;/p&gt;&lt;p style=\"text-align: center\"&gt;1 m = 100 cm&lt;/p&gt;&lt;p style=\"text-align: center\"&gt;1 m = 1 000 mm&lt;/p&gt;","seed":{"parameters":[{"name":"Q1","label":null,"min":10,"max":99,"step":1}],"calculated":[{"name":"A1","label":"{{function}}","function":"{{Q1}}*1000"}],"uniques":true},"algorithm":{"name":"calculateOperation","params":{"method":"equivLiteral","keyboard":"NUMERICAL"}}}</v>
      </c>
      <c r="D473" s="217" t="str">
        <f t="shared" si="2"/>
        <v>#REF!</v>
      </c>
    </row>
    <row r="474" ht="15.75" customHeight="1">
      <c r="A474" s="215" t="str">
        <f>Seeds!AB304</f>
        <v>M3-MyM-1b-A-1</v>
      </c>
      <c r="B474" s="216" t="str">
        <f t="shared" si="194"/>
        <v>#REF!</v>
      </c>
      <c r="C474" s="216" t="str">
        <f>Seeds!AA304</f>
        <v>{"id":"M3-MyM-1b-A-1","seed":{"parameters":[{"name":"Q1","label":null,"min":10,"max":99,"step":1}],"uniques":true},"scaffolding":[{"id":"step-0","stimulus":"&lt;p&gt;Depois de passar no cabeleireiro, o cabelo de Regina passou a medir {{Q1}} cm. Quantos milímetros tem o cabelo de Regina agora?&lt;/p&gt;","template":"&lt;p&gt;O cabelo mede {{response}} mm.&lt;/p&gt;","seed":{"calculated":[{"name":"0-A1","label":"{{function}}","function":"{{Q1}}*10"}]},"algorithm":{"name":"calculateOperation","params":{"method":"equivLiteral","keyboard":"NUMERICAL"}}},{"id":"step-1","stimulus":"&lt;p&gt;Quantos centímetros tem o cabelo de Regina depois do corte no cabeleireiro?&lt;/p&gt;","template":"&lt;p&gt;O cabelo tem agora {{response}} cm.&lt;/p&gt;","seed":{"calculated":[{"name":"1-A2","label":"{{function}}","function":"{{Q1}}"}]},"algorithm":{"name":"calculateOperation","params":{"method":"equivLiteral","keyboard":"NUMERICAL"}}},{"id":"step-2","stimulus":"&lt;p&gt;O que pede o enunciado?&lt;/p&gt;","seed":{"calculated":[{"name":"2-A1","label":"&lt;p&gt;Converter centímetros para milímetros.&lt;/p&gt;"},{"name":"2-A2","label":"&lt;p&gt;Converter centímetros para decâmetros.&lt;/p&gt;","incorrect":true},{"name":"2-A3","label":"&lt;p&gt;Converter centímetros para decímetros.&lt;/p&gt;","incorrect":true}]},"algorithm":{"name":"trueFalse","template":"Multiple choice – standard"}},{"id":"step-3","stimulus":"&lt;p&gt;Para transformar centímetros em milímetros, qual dessas equivalências está correta?&lt;/p&gt;","seed":{"calculated":[{"name":"3-A1","label":"&lt;p style=\"text-align: center\"&gt;1 cm = 10 mm&lt;/p&gt;"},{"name":"3-A2","label":"&lt;p style=\"text-align: center\"&gt;10 cm = 1 mm&lt;/p&gt;","incorrect":true},{"name":"3-A3","label":"&lt;p style=\"text-align: center\"&gt;1 cm = 100 mm&lt;/p&gt;","incorrect":true}]},"algorithm":{"name":"trueFalse","template":"Multiple choice – standard"}},{"id":"step-4","stimulus":"&lt;p&gt;Calcule, portanto, quantos milímetros mede o cabelo de Regina.&lt;/p&gt;","template":"&lt;p style=\"text-align: center\"&gt;{{Q1}} cm × 10 = {{response}} mm&lt;/p&gt;","seed":{"calculated":[{"name":"4-A1","label":"{{function}}","function":"{{Q1}}*10"}]},"algorithm":{"name":"calculateOperation","params":{"method":"equivLiteral","keyboard":"NUMERICAL"}}}]}</v>
      </c>
      <c r="D474" s="217" t="str">
        <f t="shared" si="2"/>
        <v>#REF!</v>
      </c>
    </row>
    <row r="475" ht="15.75" customHeight="1">
      <c r="A475" s="215" t="str">
        <f>Seeds!AB305</f>
        <v>M3-MyM-1b-A-2</v>
      </c>
      <c r="B475" s="216" t="str">
        <f t="shared" si="194"/>
        <v>#REF!</v>
      </c>
      <c r="C475" s="216" t="str">
        <f>Seeds!AA305</f>
        <v>{"id":"M3-MyM-1b-A-2","seed":{"parameters":[{"name":"Q1","label":null,"min":1,"max":10,"step":1}],"uniques":true},"scaffolding":[{"id":"step-0","stimulus":"&lt;p&gt;Um jardineiro podou uma árvore deixando-a na altura indicada na figura a seguir. De quantos centímetros é a altura da árvore?&lt;/p&gt;&lt;div class=\"lemo-fixed-to-responsive\" style=\"max-width: 300px;max-height: 300px;position: relative;width: 100%;display: inline-block;\"&gt;&lt;img src=\"https://blueberry-assets.oneclick.es/M3_MyM_1b_1.svg\" alt=\"\" tabindex=\"0\"&gt;&lt;/img&gt;&lt;div class=\"lemo-graphie-container\" style=\"position: absolute;top: 0;left: 0;width: 100%;height: 100%;\"&gt;&lt;div class=\"lemo-graphie\" style=\"position: relative; width: 100%; height: 100%;\"&gt;&lt;span class=\"lemo-graphie-label\" style=\"position: absolute; left: 57%; top: 33%; width: 100px; transform: rotate(270deg);\"&gt;{{Q1}} m&lt;/span&gt;&lt;/div&gt;&lt;/div&gt;&lt;/div&gt;","template":"&lt;p&gt;A altura da árvore mede {{response}} cm.&lt;/p&gt;","seed":{"calculated":[{"name":"0-A1","label":"{{function}}","function":"{{Q1}}*100"}]},"algorithm":{"name":"calculateOperation","params":{"method":"equivLiteral","keyboard":"NUMERICAL"}}},{"id":"step-1","stimulus":"&lt;p&gt;Quantos metros tem a árvore que o jardineiro podou?&lt;/p&gt;","template":"&lt;p&gt;A árvore tem altura de {{response}} m.&lt;/p&gt;","seed":{"calculated":[{"name":"1-A2","label":"{{function}}","function":"{{Q1}}"}]},"algorithm":{"name":"calculateOperation","params":{"method":"equivLiteral","keyboard":"NUMERICAL"}}},{"id":"step-2","stimulus":"&lt;p&gt;O que pede o enunciado?&lt;/p&gt;","seed":{"calculated":[{"name":"2-A1","label":"&lt;p&gt;Converter metros para centímetros.&lt;/p&gt;"},{"name":"2-A2","label":"&lt;p&gt;Converter metros para milímetros.&lt;/p&gt;","incorrect":true},{"name":"2-A3","label":"&lt;p&gt;Converter metros para decímetros.&lt;/p&gt;","incorrect":true}]},"algorithm":{"name":"trueFalse","template":"Multiple choice – standard"}},{"id":"step-3","stimulus":"&lt;p&gt;Para transformar metros em centímetros, qual dessas equivalências está correta?&lt;/p&gt;","seed":{"calculated":[{"name":"3-A1","label":"&lt;p style=\"text-align: center\"&gt;1 m = 100 cm&lt;/p&gt;"},{"name":"3-A2","label":"&lt;p style=\"text-align: center\"&gt;10 m = 1 cm&lt;/p&gt;","incorrect":true},{"name":"3-A3","label":"&lt;p style=\"text-align: center\"&gt;1 m = 10 cm&lt;/p&gt;","incorrect":true}]},"algorithm":{"name":"trueFalse","template":"Multiple choice – standard"}},{"id":"step-4","stimulus":"&lt;p&gt;Calcule, portanto, quantos centímetros tem a altura da árvore.&lt;/p&gt;","template":"&lt;p style=\"text-align: center\"&gt;{{Q1}} m × 100 = {{response}} cm&lt;/p&gt;","seed":{"calculated":[{"name":"4-A1","label":"{{function}}","function":"{{Q1}}*100"}]},"algorithm":{"name":"calculateOperation","params":{"method":"equivLiteral","keyboard":"NUMERICAL"}}}]}</v>
      </c>
      <c r="D475" s="217" t="str">
        <f t="shared" si="2"/>
        <v>#REF!</v>
      </c>
    </row>
    <row r="476" ht="15.75" customHeight="1">
      <c r="A476" s="215" t="str">
        <f>Seeds!AB306</f>
        <v>M3-MyM-1b-A-3</v>
      </c>
      <c r="B476" s="216" t="str">
        <f t="shared" si="194"/>
        <v>#REF!</v>
      </c>
      <c r="C476" s="216" t="str">
        <f>Seeds!AA306</f>
        <v>{"id":"M3-MyM-1b-A-3","seed":{"parameters":[{"name":"Q1","label":null,"list":[1,2,3,4,5]}],"uniques":true},"scaffolding":[{"id":"step-0","stimulus":"&lt;p&gt;Um grupo de alunos mediu a lousa da sala de aula e observou que ela tem {{Q1}} m de comprimento. Quanto vale essa medida em centímetros?&lt;/p&gt;","template":"&lt;p&gt;A lousa mede &lt;span class=\"no-break\"&gt;{{response}} cm&lt;/span&gt; de comprimento.&lt;/p&gt;","seed":{"calculated":[{"name":"0-A1","label":"{{function}}","function":"{{Q1}}*100"}]},"algorithm":{"name":"calculateOperation","params":{"method":"equivLiteral","keyboard":"NUMERICAL"}}},{"id":"step-1","stimulus":"&lt;p&gt;Quantos metros de comprimento tem a lousa?&lt;/p&gt;","template":"&lt;p&gt;O comprimento da lousa mede {{response}} m.&lt;/p&gt;","seed":{"calculated":[{"name":"1-A2","label":"{{function}}","function":"{{Q1}}"}]},"algorithm":{"name":"calculateOperation","params":{"method":"equivLiteral","keyboard":"NUMERICAL"}}},{"id":"step-2","stimulus":"&lt;p&gt;O que pede o enunciado?&lt;/p&gt;","seed":{"calculated":[{"name":"2-A1","label":"&lt;p&gt;Converter metros para centímetros.&lt;/p&gt;"},{"name":"2-A2","label":"&lt;p&gt;Converter metros para decímetros.&lt;/p&gt;","incorrect":true},{"name":"2-A3","label":"&lt;p&gt;Converter metros para decâmetros.&lt;/p&gt;","incorrect":true}]},"algorithm":{"name":"trueFalse","template":"Multiple choice – standard"}},{"id":"step-3","stimulus":"&lt;p&gt;Para transformar metros em centímetros, qual dessas equivalências está correta?&lt;/p&gt;","seed":{"calculated":[{"name":"3-A1","label":"&lt;p style=\"text-align: center\"&gt;1 m = 100 cm&lt;/p&gt;"},{"name":"3-A2","label":"&lt;p style=\"text-align: center\"&gt;10 m = 1 cm&lt;/p&gt;","incorrect":true},{"name":"3-A3","label":"&lt;p style=\"text-align: center\"&gt;1 m = 10 cm&lt;/p&gt;","incorrect":true}]},"algorithm":{"name":"trueFalse","template":"Multiple choice – standard"}},{"id":"step-4","stimulus":"&lt;p&gt;Calcule, portanto, quantos centímetros mede o comprimento da lousa.&lt;/p&gt;","template":"&lt;p style=\"text-align: center\"&gt;{{Q1}} m × 100 = {{response}} cm&lt;/p&gt;","seed":{"calculated":[{"name":"4-A1","label":"{{function}}","function":"{{Q1}}*100"}]},"algorithm":{"name":"calculateOperation","params":{"method":"equivLiteral","keyboard":"NUMERICAL"}}}]}</v>
      </c>
      <c r="D476" s="217" t="str">
        <f t="shared" si="2"/>
        <v>#REF!</v>
      </c>
    </row>
    <row r="477" ht="15.75" customHeight="1">
      <c r="A477" s="215" t="str">
        <f>Seeds!AB307</f>
        <v>M3-MyM-1b-A-4</v>
      </c>
      <c r="B477" s="216" t="str">
        <f t="shared" si="194"/>
        <v>#REF!</v>
      </c>
      <c r="C477" s="216" t="str">
        <f>Seeds!AA307</f>
        <v>{"id":"M3-MyM-1b-A-4","seed":{"parameters":[{"name":"Q1","label":null,"min":1,"max":6,"step":1}],"uniques":true},"scaffolding":[{"id":"step-0","stimulus":"&lt;p&gt;Na loja de ferragens de Ivan são vendidos parafusos com {{Q1}} cm de comprimento. Quantos milímetros têm esses parafusos?&lt;/p&gt;","template":"&lt;p&gt;O parafusos medem &lt;span class=\"no-break\"&gt;{{response}} mm.&lt;/span&gt;&lt;/p&gt;","seed":{"calculated":[{"name":"0-A1","label":"{{function}}","function":"{{Q1}}*10"}]},"algorithm":{"name":"calculateOperation","params":{"method":"equivLiteral","keyboard":"NUMERICAL"}}},{"id":"step-1","stimulus":"&lt;p&gt;Quantos centímetros de comprimento têm os parafusos?&lt;/p&gt;","template":"&lt;p&gt;Os parafusos têm {{response}} cm de comprimento.&lt;/p&gt;","seed":{"calculated":[{"name":"1-A2","label":"{{function}}","function":"{{Q1}}"}]},"algorithm":{"name":"calculateOperation","params":{"method":"equivLiteral","keyboard":"NUMERICAL"}}},{"id":"step-2","stimulus":"&lt;p&gt;O que pede o enunciado?&lt;/p&gt;","seed":{"calculated":[{"name":"2-A1","label":"&lt;p&gt;Converter centímetros para milímetros.&lt;/p&gt;"},{"name":"2-A2","label":"&lt;p&gt;Converter centímetros para decímetros.&lt;/p&gt;","incorrect":true},{"name":"2-A3","label":"&lt;p&gt;Converter centímetros para metros.&lt;/p&gt;","incorrect":true}]},"algorithm":{"name":"trueFalse","template":"Multiple choice – standard"}},{"id":"step-3","stimulus":"&lt;p&gt;Para transformar centímetros em milímetros, qual dessas equivalências está correta?&lt;/p&gt;","seed":{"calculated":[{"name":"3-A1","label":"&lt;p style=\"text-align: center\"&gt;1 cm = 10 mm&lt;/p&gt;"},{"name":"3-A2","label":"&lt;p style=\"text-align: center\"&gt;10 cm = 1 mm&lt;/p&gt;","incorrect":true},{"name":"3-A3","label":"&lt;p style=\"text-align: center\"&gt;1 cm = 100 mm&lt;/p&gt;","incorrect":true}]},"algorithm":{"name":"trueFalse","template":"Multiple choice – standard"}},{"id":"step-4","stimulus":"&lt;p&gt;Calcule, portanto, quantos milímetros os parafusos medem.&lt;/p&gt;","template":"&lt;p style=\"text-align: center\"&gt;{{Q1}} cm × 10 = {{response}} mm&lt;/p&gt;","seed":{"calculated":[{"name":"4-A1","label":"{{function}}","function":"{{Q1}}*10"}]},"algorithm":{"name":"calculateOperation","params":{"method":"equivLiteral","keyboard":"NUMERICAL"}}}]}</v>
      </c>
      <c r="D477" s="217" t="str">
        <f t="shared" si="2"/>
        <v>#REF!</v>
      </c>
    </row>
    <row r="478" ht="15.75" customHeight="1">
      <c r="A478" s="215" t="str">
        <f>Seeds!AB308</f>
        <v>M3-MyM-1b-A-5</v>
      </c>
      <c r="B478" s="216" t="str">
        <f t="shared" si="194"/>
        <v>#REF!</v>
      </c>
      <c r="C478" s="216" t="str">
        <f>Seeds!AA308</f>
        <v>{"id":"M3-MyM-1b-A-5","seed":{"parameters":[{"name":"Q1","label":null,"min":6,"max":15,"step":1}],"uniques":true},"scaffolding":[{"id":"step-0","stimulus":"&lt;p&gt;Joaquim quer comprar uma toalha para uma mesa que tem {{Q1}} dm de comprimento. Essa medida equivale a quantos centímetros?&lt;/p&gt;","template":"&lt;p&gt;O comprimento da mesa é &lt;span class=\"no-break\"&gt;{{response}} cm.&lt;/span&gt;&lt;/p&gt;","seed":{"calculated":[{"name":"0-A1","label":"{{function}}","function":"{{Q1}}*10"}]},"algorithm":{"name":"calculateOperation","params":{"method":"equivLiteral","keyboard":"NUMERICAL"}}},{"id":"step-1","stimulus":"&lt;p&gt;Quantos decímetros tem o comprimento da mesa?&lt;/p&gt;","template":"&lt;p&gt;O comprimento mede {{response}} dm.&lt;/p&gt;","seed":{"calculated":[{"name":"1-A2","label":"{{function}}","function":"{{Q1}}"}]},"algorithm":{"name":"calculateOperation","params":{"method":"equivLiteral","keyboard":"NUMERICAL"}}},{"id":"step-2","stimulus":"&lt;p&gt;O que pede o enunciado?&lt;/p&gt;","seed":{"calculated":[{"name":"2-A1","label":"&lt;p&gt;Converter decímetros para centímetros.&lt;/p&gt;"},{"name":"2-A2","label":"&lt;p&gt;Converter decímetros para decâmetros.&lt;/p&gt;","incorrect":true},{"name":"2-A3","label":"&lt;p&gt;Converter decímetros para metros.&lt;/p&gt;","incorrect":true}]},"algorithm":{"name":"trueFalse","template":"Multiple choice – standard"}},{"id":"step-3","stimulus":"&lt;p&gt;Para transformar decímetros em centímetros, qual dessas equivalências está correta?&lt;/p&gt;","seed":{"calculated":[{"name":"3-A1","label":"&lt;p style=\"text-align: center\"&gt;1 dm = 10 cm&lt;/p&gt;"},{"name":"3-A2","label":"&lt;p style=\"text-align: center\"&gt;10 dm = 1 cm&lt;/p&gt;","incorrect":true},{"name":"3-A3","label":"&lt;p style=\"text-align: center\"&gt;1 dm = 100 cm&lt;/p&gt;","incorrect":true}]},"algorithm":{"name":"trueFalse","template":"Multiple choice – standard"}},{"id":"step-4","stimulus":"&lt;p&gt;Calcule, portanto, quantos centímetros tem o comprimento da mesa.&lt;/p&gt;","template":"&lt;p style=\"text-align: center\"&gt;{{Q1}} dm × 10 = {{response}} cm&lt;/p&gt;","seed":{"calculated":[{"name":"4-A1","label":"{{function}}","function":"{{Q1}}*10"}]},"algorithm":{"name":"calculateOperation","params":{"method":"equivLiteral","keyboard":"NUMERICAL"}}}]}</v>
      </c>
      <c r="D478" s="217" t="str">
        <f t="shared" si="2"/>
        <v>#REF!</v>
      </c>
    </row>
    <row r="479" ht="15.75" customHeight="1">
      <c r="A479" s="215" t="str">
        <f>Seeds!AB309</f>
        <v>M3-MyM-1c-I-1</v>
      </c>
      <c r="B479" s="216" t="str">
        <f t="shared" si="194"/>
        <v>#REF!</v>
      </c>
      <c r="C479" s="216" t="str">
        <f>Seeds!AA309</f>
        <v>{"id":"M3-MyM-1c-I-1","stimulus":"&lt;p&gt;Indique se as seguintes comparações estão corretas ou incorretas.&lt;/p&gt;","hint":"&lt;p&gt;Como as medidas estão expressas na mesma unidade, basta comparar os algarismos a partir da esquerda.&lt;/p&gt;","feedback":"&lt;p&gt;Para comparar medidas de comprimento, elas devem ser expressas na mesma unidade. Os números são então comparados a partir dos algarismos à esquerda. Por exemplo, 50 m é maior que 40 m.&lt;/p&gt;","seed":{"parameters":[{"name":"Q1","label":null,"min":500,"max":999,"step":1},{"name":"Q2","label":null,"min":300,"max":499,"step":1},{"name":"Q3","label":null,"min":100,"max":150,"step":1},{"name":"Q4","label":null,"min":151,"max":200,"step":1},{"name":"Q5","label":null,"min":10,"max":59,"step":1},{"name":"Q6","label":null,"min":60,"max":99,"step":1},{"name":"Q7","label":null,"min":500,"max":999,"step":1},{"name":"Q8","label":null,"min":1,"max":100,"step":1},{"name":"Q9","label":null,"min":101,"max":999,"step":1},{"name":"Q10","label":null,"min":500,"max":900,"step":1},{"name":"Q11","label":null,"min":100,"max":450,"step":1},{"name":"Q12","list":["m","dm","cm","mm"]},{"name":"Q13","list":["m","dm","cm","mm"]},{"name":"Q14","list":["m","dm","cm","mm"]},{"name":"Q15","list":["m","dm","cm","mm"]},{"name":"Q16","list":["m","dm","cm","mm"]},{"name":"Q17","list":["m","dm","cm","mm"]}],"calculated":[{"name":"A1","label":"{{Q1}} {{Q12}} &gt; {{Q2}} {{Q12}}"},{"name":"A2","label":"{{Q3}} {{Q13}} &lt; {{Q4}} {{Q13}}"},{"name":"A3","label":"{{Q5}} {{Q14}} &lt; {{Q6}} {{Q14}}"},{"name":"A4","label":"{{Q2}} {{Q15}} &gt; {{Q7}} {{Q15}}","incorrect":true},{"name":"A5","label":"{{Q8}} {{Q16}} &gt; {{Q9}} {{Q16}}","incorrect":true},{"name":"A6","label":"{{Q10}} {{Q17}} &lt; {{Q11}} {{Q17}}","incorrect":true}],"uniques":true},"algorithm":{"name":"trueFalse","template":"Choice matrix – inline","params":{"countCorrect":1,"countIncorrect":2,"options":["Correto","Incorreto"]}}}</v>
      </c>
      <c r="D479" s="217" t="str">
        <f t="shared" si="2"/>
        <v>#REF!</v>
      </c>
    </row>
    <row r="480" ht="15.75" customHeight="1">
      <c r="A480" s="215" t="str">
        <f>Seeds!AB310</f>
        <v>M3-MyM-1c-E-1</v>
      </c>
      <c r="B480" s="216" t="str">
        <f t="shared" si="194"/>
        <v>#REF!</v>
      </c>
      <c r="C480" s="216" t="str">
        <f>Seeds!AA310</f>
        <v>{"id":"M3-MyM-1c-E-1","stimulus":"&lt;p&gt;Arraste e ordene as seguintes medidas de comprimento da maior para a menor.&lt;/p&gt;","template":"&lt;p style=\"text-align:center;\"&gt;{{response}} &gt; {{response}} &gt; {{response}}&lt;/p&gt;","hint":"&lt;p&gt;Como as medidas estão expressas na mesma unidade, basta comparar os algarismos a partir da esquerda.&lt;/p&gt;","feedback":"&lt;p&gt;Para comparar medidas de comprimento, elas devem ser expressas na mesma unidade. Os números são então comparados a partir dos algarismos à esquerda. Por exemplo, 50 m é maior que 40 m.&lt;/p&gt;","seed":{"parameters":[{"name":"Q1","label":null,"min":10,"max":999,"step":1},{"name":"Q2","label":null,"min":10,"max":999,"step":1},{"name":"Q3","label":null,"min":10,"max":999,"step":1},{"name":"Q5","label":null,"list":["m","dm","cm","mm"]}],"calculated":[{"name":"A1","label":"{{function}} {{Q5}}","function":"math.max({{Q1}}, {{Q2}}, {{Q3}})"},{"name":"A2","label":"{{function}} {{Q5}}","function":"{{Q1}}+{{Q2}}+{{Q3}}-math.max({{Q1}}, {{Q2}}, {{Q3}})-math.min({{Q1}}, {{Q2}}, {{Q3}})"},{"name":"A3","label":"{{function}} {{Q5}}","function":"math.min({{Q1}}, {{Q2}}, {{Q3}})"}],"uniques":true},"algorithm":{"name":"calculateOperation","template":"Cloze with drag &amp; drop","params":{"keyboard":"NUMERICAL"}}}</v>
      </c>
      <c r="D480" s="217" t="str">
        <f t="shared" si="2"/>
        <v>#REF!</v>
      </c>
    </row>
    <row r="481" ht="15.75" customHeight="1">
      <c r="A481" s="215" t="str">
        <f>Seeds!AB311</f>
        <v>M3-MyM-1c-A-1</v>
      </c>
      <c r="B481" s="216" t="str">
        <f t="shared" si="194"/>
        <v>#REF!</v>
      </c>
      <c r="C481" s="216" t="str">
        <f>Seeds!AA311</f>
        <v>{"id":"M3-MyM-1c-A-1","stimulus":"&lt;p&gt;Na casa de Jonas, o teto fica a uma altura de {{Q1}} cm e na de Antônio, {{Q2}} cm. Quanto mede a altura do teto mais alto?&lt;/p&gt;","template":"&lt;p&gt;O teto de maior altura mede {{response}} cm.&lt;/p&gt;","hint":"&lt;p&gt;Como as medidas estão expressas na mesma unidade, basta comparar os algarismos a partir da esquerda.&lt;/p&gt;","feedback":"&lt;p&gt;Para comparar medidas de comprimento, elas devem ser expressas na mesma unidade. Os números são então comparados a partir dos algarismos à esquerda. Por exemplo, 50 m é maior que 40 m.&lt;/p&gt;","seed":{"parameters":[{"name":"Q1","label":null,"min":200,"max":275,"step":1},{"name":"Q2","label":null,"min":200,"max":275,"step":1}],"calculated":[{"name":"A1","label":"{{function}}","function":"math.max({{Q1}},{{Q2}})"}],"uniques":true},"algorithm":{"name":"calculateOperation","params":{"method":"equivLiteral","keyboard":"NUMERICAL"}}}</v>
      </c>
      <c r="D481" s="217" t="str">
        <f t="shared" si="2"/>
        <v>#REF!</v>
      </c>
    </row>
    <row r="482" ht="15.75" customHeight="1">
      <c r="A482" s="215" t="str">
        <f>Seeds!AB312</f>
        <v>M3-MyM-1c-A-2</v>
      </c>
      <c r="B482" s="216" t="str">
        <f t="shared" si="194"/>
        <v>#REF!</v>
      </c>
      <c r="C482" s="216" t="str">
        <f>Seeds!AA312</f>
        <v>{"id":"M3-MyM-1c-A-2","stimulus":"&lt;p&gt;Alex anotou as alturas de três árvores em um parque. Arraste e ordene as medidas da maior para a menor.&lt;/p&gt;","template":"&lt;p style=\"text-align:center;\"&gt;{{response}} &gt; {{response}} &gt; {{response}}&lt;/p&gt;","hint":"&lt;p&gt;Como as medidas estão expressas na mesma unidade, basta comparar os algarismos a partir da esquerda.&lt;/p&gt;","feedback":"&lt;p&gt;Para comparar medidas de comprimento, elas devem ser expressas na mesma unidade. Os números são então comparados a partir dos algarismos à esquerda. Por exemplo, 50 m é maior que 40 m.&lt;/p&gt;","seed":{"parameters":[{"name":"Q1","label":null,"min":3,"max":15,"step":1},{"name":"Q2","label":null,"min":3,"max":15,"step":1},{"name":"Q3","label":null,"min":3,"max":15,"step":1}],"calculated":[{"name":"A1","label":"{{function}} m","function":"math.max({{Q1}}, {{Q2}}, {{Q3}})"},{"name":"A2","label":"{{function}} m","function":"{{Q1}}+{{Q2}}+{{Q3}}-math.max({{Q1}}, {{Q2}}, {{Q3}})-math.min({{Q1}}, {{Q2}}, {{Q3}})"},{"name":"A3","label":"{{function}} m","function":"math.min({{Q1}}, {{Q2}}, {{Q3}})"}],"uniques":true},"algorithm":{"name":"calculateOperation","template":"Cloze with drag &amp; drop","params":{"keyboard":"NUMERICAL"}}}</v>
      </c>
      <c r="D482" s="217" t="str">
        <f t="shared" si="2"/>
        <v>#REF!</v>
      </c>
    </row>
    <row r="483" ht="15.75" customHeight="1">
      <c r="A483" s="215" t="str">
        <f>Seeds!AB313</f>
        <v>M3-MyM-1c-A-3</v>
      </c>
      <c r="B483" s="216" t="str">
        <f t="shared" si="194"/>
        <v>#REF!</v>
      </c>
      <c r="C483" s="216" t="str">
        <f>Seeds!AA313</f>
        <v>{"id":"M3-MyM-1c-A-3","stimulus":"&lt;p&gt;Para passear com os cães, Manuel comprou uma guia com {{Q1}} cm de extensão e André comprou uma de {{Q2}} cm. Quanto mede a guia mais longa?&lt;/p&gt;","template":"&lt;p&gt;A guia mais longa mede {{response}} cm.&lt;/p&gt;","hint":"&lt;p&gt;Como as medidas estão expressas na mesma unidade, basta comparar os algarismos a partir da esquerda.&lt;/p&gt;","feedback":"&lt;p&gt;Para comparar medidas de comprimento, elas devem ser expressas na mesma unidade. Os números são então comparados a partir dos algarismos à esquerda. Por exemplo, 50 m é maior que 40 m.&lt;/p&gt;","seed":{"parameters":[{"name":"Q1","label":null,"min":150,"max":400,"step":1},{"name":"Q2","label":null,"min":150,"max":400,"step":1}],"calculated":[{"name":"A1","label":"{{function}})","function":"math.max({{Q1}},{{Q2}})"}],"uniques":true},"algorithm":{"name":"calculateOperation","params":{"method":"equivLiteral","keyboard":"NUMERICAL"}}}</v>
      </c>
      <c r="D483" s="217" t="str">
        <f t="shared" si="2"/>
        <v>#REF!</v>
      </c>
    </row>
    <row r="484" ht="15.75" customHeight="1">
      <c r="A484" s="215" t="str">
        <f>Seeds!AB314</f>
        <v>M3-MyM-1c-A-4</v>
      </c>
      <c r="B484" s="216" t="str">
        <f t="shared" si="194"/>
        <v>#REF!</v>
      </c>
      <c r="C484" s="216" t="str">
        <f>Seeds!AA314</f>
        <v>{"id":"M3-MyM-1c-A-4","stimulus":"&lt;p&gt;Um grupo de oceanógrafos conseguiu medir o comprimento de três grandes tubarões brancos. Arraste e ordene as medidas da menor para a maior.&lt;/p&gt;","template":"&lt;p style=\"text-align:center;\"&gt;{{response}} &lt; {{response}} &lt; {{response}}&lt;/p&gt;","hint":"&lt;p&gt;Como as medidas estão expressas na mesma unidade, basta comparar os algarismos a partir da esquerda.&lt;/p&gt;","feedback":"&lt;p&gt;Para comparar medidas de comprimento, elas devem ser expressas na mesma unidade. Os números são então comparados a partir dos algarismos à esquerda. Por exemplo, 50 m é maior que 40 m.&lt;/p&gt;","seed":{"parameters":[{"name":"Q1","label":null,"min":45,"max":58,"step":1},{"name":"Q2","label":null,"min":45,"max":58,"step":1},{"name":"Q3","label":null,"min":45,"max":58,"step":1}],"calculated":[{"name":"A1","label":"{{function}} dm","function":"math.min({{Q1}}, {{Q2}}, {{Q3}})"},{"name":"A2","label":"{{function}} dm","function":"{{Q1}}+{{Q2}}+{{Q3}}-math.max({{Q1}}, {{Q2}}, {{Q3}})-math.min({{Q1}}, {{Q2}}, {{Q3}})"},{"name":"A3","label":"{{function}} dm","function":"math.max({{Q1}}, {{Q2}}, {{Q3}})"}],"uniques":true},"algorithm":{"name":"calculateOperation","template":"Cloze with drag &amp; drop","params":{"keyboard":"NUMERICAL"}}}</v>
      </c>
      <c r="D484" s="217" t="str">
        <f t="shared" si="2"/>
        <v>#REF!</v>
      </c>
    </row>
    <row r="485" ht="15.75" customHeight="1">
      <c r="A485" s="215" t="str">
        <f>Seeds!AB315</f>
        <v>M3-MyM-1c-A-5</v>
      </c>
      <c r="B485" s="216" t="str">
        <f t="shared" si="194"/>
        <v>#REF!</v>
      </c>
      <c r="C485" s="216" t="str">
        <f>Seeds!AA315</f>
        <v>{"id":"M3-MyM-1c-A-5","stimulus":"&lt;p&gt;Felipe apontou três lápis de cor e anotou o tamanho de suas pontas. Arraste e ordene as medidas da menor para a maior.&lt;/p&gt;","template":"&lt;p style=\"text-align:center;\"&gt;{{response}} &lt; {{response}} &lt; {{response}}&lt;/p&gt;","hint":"&lt;p&gt;Como as medidas estão expressas na mesma unidade, basta comparar os algarismos a partir da esquerda.&lt;/p&gt;","feedback":"&lt;p&gt;Para comparar medidas de comprimento, elas devem ser expressas na mesma unidade. Os números são então comparados a partir dos algarismos à esquerda. Por exemplo, 50 m é maior que 40 m.&lt;/p&gt;","seed":{"parameters":[{"name":"Q1","label":null,"min":1,"max":15,"step":1},{"name":"Q2","label":null,"min":1,"max":15,"step":1},{"name":"Q3","label":null,"min":1,"max":15,"step":1}],"calculated":[{"name":"A1","label":"{{function}} mm","function":"math.min({{Q1}}, {{Q2}}, {{Q3}})"},{"name":"A2","label":"{{function}} mm","function":"{{Q1}}+{{Q2}}+{{Q3}}-math.max({{Q1}}, {{Q2}}, {{Q3}})-math.min({{Q1}}, {{Q2}}, {{Q3}})"},{"name":"A3","label":"{{function}} mm","function":"math.max({{Q1}}, {{Q2}}, {{Q3}})"}],"uniques":true},"algorithm":{"name":"calculateOperation","template":"Cloze with drag &amp; drop","params":{"keyboard":"NUMERICAL"}}}</v>
      </c>
      <c r="D485" s="217" t="str">
        <f t="shared" si="2"/>
        <v>#REF!</v>
      </c>
    </row>
    <row r="486" ht="15.75" customHeight="1">
      <c r="A486" s="215" t="str">
        <f>Seeds!AB316</f>
        <v>M3-MyM-2a-I-1</v>
      </c>
      <c r="B486" s="216" t="str">
        <f t="shared" si="194"/>
        <v>#REF!</v>
      </c>
      <c r="C486" s="216" t="str">
        <f>Seeds!AA316</f>
        <v>{"id":"M3-MyM-2a-I-1","stimulus":"&lt;p&gt;Arraste a unidade mais adequada em cada caso.&lt;/p&gt;","template":"&lt;p&gt;{{Q6}} se mede em {{response}}.&lt;/p&gt;&lt;p&gt;{{Q7}} se mede em {{response}}.&lt;/p&gt;","hint":"&lt;p&gt;Em unidades de comprimento, os múltiplos do metro são o quilômetro, o hectômetro e o decâmetro.&lt;/p&gt;","feedback":"&lt;p&gt;Os múltiplos do metro são ordenados do maior para o menor da seguinte forma: km, hm e dam.&lt;/p&gt;","seed":{"parameters":[{"name":"Q1","list":["km","hm"]},{"name":"Q3","list":["litros","°C","kg","s"]},{"name":"Q4","list":["cl","g","h","mg"]},{"name":"Q5","list":["min","kl","dl","dag"]},{"name":"Q6","list":["A distância entre duas cidades","A distância entre a Terra e a Lua","A distância percorrida por um trem"]},{"name":"Q7","list":["A altura de uma torre","O comprimento do perímetro de um quadrado","O comprimento de um fio em uma bobina"]}],"calculated":[{"name":"A1","label":"{{function}}","function":"{{Q1}}"},{"name":"A2","label":"dam"},{"name":"A3","label":"{{function}}","function":"{{Q3}}","incorrect":true},{"name":"A4","label":"{{function}}","function":"{{Q4}}","incorrect":true},{"name":"A5","label":"{{function}}","function":"{{Q5}}","incorrect":true}],"uniques":true},"algorithm":{"name":"calculateOperation","template":"Cloze with drag &amp; drop","params":{"keyboard":"NUMERICAL"}}}</v>
      </c>
      <c r="D486" s="217" t="str">
        <f t="shared" si="2"/>
        <v>#REF!</v>
      </c>
    </row>
    <row r="487" ht="15.75" customHeight="1">
      <c r="A487" s="215" t="str">
        <f>Seeds!AB317</f>
        <v>M3-MyM-2a-I-2</v>
      </c>
      <c r="B487" s="216" t="str">
        <f t="shared" si="194"/>
        <v>#REF!</v>
      </c>
      <c r="C487" s="216" t="str">
        <f>Seeds!AA317</f>
        <v>{"id":"M3-MyM-2a-I-2","stimulus":"&lt;p&gt;Arraste a unidade mais adequada em cada caso.&lt;/p&gt;","template":"&lt;p&gt;{{Q7}} se mede em {{response}}.&lt;/p&gt;&lt;p&gt;{{Q6}} se mede em {{response}}.&lt;/p&gt;","hint":"&lt;p&gt;Em unidades de comprimento, os múltiplos do metro são o quilômetro, o hectômetro e o decâmetro.&lt;/p&gt;","feedback":"&lt;p&gt;Os múltiplos do metro são ordenados do maior para o menor da seguinte forma: km, hm e dam.&lt;/p&gt;","seed":{"parameters":[{"name":"Q1","list":["km","hm"]},{"name":"Q3","list":["litros","°C","kg"]},{"name":"Q4","list":["cl","g","ml"]},{"name":"Q5","list":["min","h","dl"]},{"name":"Q6","list":["A distância entre duas cidades","A distância entre a Terra e a Lua","A distância percorrida por um trem"]},{"name":"Q7","list":["A altura de uma torre","O comprimento do perímetro de um quadrado","O comprimento de um fio em uma bobina"]}],"calculated":[{"name":"A1","label":"dam"},{"name":"A2","label":"{{function}}","function":"{{Q1}}"},{"name":"A3","label":"{{function}}","function":"{{Q3}}","incorrect":true},{"name":"A4","label":"{{function}}","function":"{{Q4}}","incorrect":true},{"name":"A5","label":"{{function}}","function":"{{Q5}}","incorrect":true}],"uniques":true},"algorithm":{"name":"calculateOperation","template":"Cloze with drag &amp; drop","params":{"keyboard":"NUMERICAL"}}}</v>
      </c>
      <c r="D487" s="217" t="str">
        <f t="shared" si="2"/>
        <v>#REF!</v>
      </c>
    </row>
    <row r="488" ht="15.75" customHeight="1">
      <c r="A488" s="215" t="str">
        <f>Seeds!AB318</f>
        <v>M3-MyM-2a-E-1</v>
      </c>
      <c r="B488" s="216" t="str">
        <f t="shared" si="194"/>
        <v>#REF!</v>
      </c>
      <c r="C488" s="216" t="str">
        <f>Seeds!AA318</f>
        <v>{"id":"M3-MyM-2a-E-1","stimulus":"&lt;p&gt;Selecione a afirmação correta.&lt;/p&gt;","hint":"&lt;p&gt;Em unidades de comprimento, os múltiplos do metro são o quilômetro, o hectômetro e o decâmetro.&lt;/p&gt;","feedback":"&lt;p&gt;Os múltiplos do metro são o km, o hm e o dam.&lt;/p&gt;","seed":{"parameters":[{"name":"Q1","list":["A distância percorrida em uma caminhada","A distância de um percurso de ônibus","A altura que voa um avião","A altura de uma montanha","O comprimento de cabos de alta tensão"]},{"name":"Q2","list":["A distância percorrida em uma caminhada","A distância de um percurso de ônibus","A altura que voa um avião","A altura de uma montanha","O comprimento de cabos de alta tensão"]},{"name":"Q3","list":["O volume de uma piscina","A massa de um elefante","O número de pessoas que vivem em uma cidade"]},{"name":"Q4","list":["km","hm","dam"]},{"name":"Q5","list":["dl","litros","kg","g","horas"]},{"name":"Q6","list":["km","hm","dam"]}],"calculated":[{"name":"A1","label":"{{Q1}} se mede em {{Q4}}."},{"name":"A2","label":"{{Q2}} se mede em {{Q5}}.","incorrect":true,"feedback":"&lt;p&gt;É uma grandeza que se mede em unidades de comprimento.&lt;/p&gt;"},{"name":"A3","label":"{{Q3}} se mede em {{Q6}}.","incorrect":true,"feedback":"&lt;p&gt;Não é uma grandeza que pode ser medida em unidades de comprimento.&lt;/p&gt;"}],"uniques":false},"algorithm":{"name":"trueFalse","template":"Multiple choice – standard","params":{"countCorrect":1,"countIncorrect":2,"showCheckIcon":true}}}</v>
      </c>
      <c r="D488" s="217" t="str">
        <f t="shared" si="2"/>
        <v>#REF!</v>
      </c>
    </row>
    <row r="489" ht="15.75" customHeight="1">
      <c r="A489" s="215" t="str">
        <f>Seeds!AB319</f>
        <v>M3-MyM-2b-I-1</v>
      </c>
      <c r="B489" s="216" t="str">
        <f t="shared" si="194"/>
        <v>#REF!</v>
      </c>
      <c r="C489" s="216" t="str">
        <f>Seeds!AA319</f>
        <v>{"id":"M3-MyM-2b-I-1","stimulus":"&lt;p&gt;Selecione a conversão de unidade correta.&lt;/p&gt;","template":"&lt;p style=\"text-align: center\"&gt;{{Q1}} km = {{response}} dam&lt;/p&gt;&lt;p style=\"text-align: center\"&gt;{{Q2}} hm = {{response}} dam&lt;/p&gt;","hint":"&lt;p&gt;Algumas das conversões de unidades de comprimento são:&lt;/p&gt;&lt;p style=\"text-align: center\"&gt;1 km = 10 hm&lt;/p&gt;&lt;p style=\"text-align: center\"&gt;1 km = 100 dam&lt;/p&gt;&lt;p style=\"text-align: center\"&gt;1 km = 1 000 m&lt;/p&gt;","feedback":"&lt;p&gt;Algumas das conversões de unidades de comprimento são:&lt;/p&gt;&lt;p style=\"text-align: center\"&gt;1 km = 10 hm&lt;/p&gt;&lt;p style=\"text-align: center\"&gt;1 km = 100 dam&lt;/p&gt;&lt;p style=\"text-align: center\"&gt;1 km = 1 000 m&lt;/p&gt;","seed":{"parameters":[{"name":"Q1","label":null,"min":1,"max":99,"step":1},{"name":"Q2","label":null,"min":10,"max":99,"step":1}],"calculated":[{"name":"T1","label":"{{function}}","function":"{{Q1}}*100","temp":true},{"name":"T2","label":"{{function}}","function":"{{Q2}}*10","temp":true},{"name":"A1","label":"{{function}}","function":"{{Q1}}*100","group":1},{"name":"A2","label":"{{function}}","function":"{{Q1}}*1000","group":1,"incorrect":true,"feedback":"&lt;p style=\"text-align: center\"&gt;{{Q1}} km × 100 = {{T1}} dam&lt;/p&gt;"},{"name":"A3","label":"{{function}}","function":"{{Q1}}/10","group":1,"incorrect":true,"feedback":"&lt;p style=\"text-align: center\"&gt;{{Q1}} km × 100 = {{T1}} dam&lt;/p&gt;"},{"name":"A4","label":"{{function}}","function":"{{Q2}}*10","group":2},{"name":"A5","label":"{{function}}","function":"{{Q2}}/10","group":2,"incorrect":true,"feedback":"&lt;p style=\"text-align: center\"&gt;{{Q2}} hm × 10 = {{T2}} dam&lt;/p&gt;"},{"name":"A6","label":"{{function}}","function":"{{Q2}}*100","group":2,"incorrect":true,"feedback":"&lt;p style=\"text-align: center\"&gt;{{Q2}} hm × 10 = {{T2}} dam&lt;/p&gt;"}],"uniques":true},"algorithm":{"name":"groupResponses","template":"Cloze with drop down"}}</v>
      </c>
      <c r="D489" s="217" t="str">
        <f t="shared" si="2"/>
        <v>#REF!</v>
      </c>
    </row>
    <row r="490" ht="15.75" customHeight="1">
      <c r="A490" s="215" t="str">
        <f>Seeds!AB320</f>
        <v>M3-MyM-2b-E-1</v>
      </c>
      <c r="B490" s="216" t="str">
        <f t="shared" si="194"/>
        <v>#REF!</v>
      </c>
      <c r="C490" s="216" t="str">
        <f>Seeds!AA320</f>
        <v>{"id":"M3-MyM-2b-E-1","stimulus":"&lt;p&gt;Efetue as seguintes conversões de medidas de comprimento.&lt;/p&gt;","template":"&lt;p style=\"text-align: center\"&gt;{{Q1}} km = {{response}} dam&lt;/p&gt;&lt;p style=\"text-align: center\"&gt;{{Q2}} km = {{response}} hm&lt;/p&gt;","hint":"&lt;p&gt;Algumas das conversões de unidades de comprimento são:&lt;/p&gt;&lt;p style=\"text-align: center\"&gt;1 km = 10 hm&lt;/p&gt;&lt;p style=\"text-align: center\"&gt;1 km = 100 dam&lt;/p&gt;&lt;p style=\"text-align: center\"&gt;1 km = 1 000 m&lt;/p&gt;","feedback":"&lt;p&gt;Algumas das conversões de unidades de comprimento são:&lt;/p&gt;&lt;p style=\"text-align: center\"&gt;1 km = 10 hm&lt;/p&gt;&lt;p style=\"text-align: center\"&gt;1 km = 100 dam&lt;/p&gt;&lt;p style=\"text-align: center\"&gt;1 km = 1 000 m&lt;/p&gt;","seed":{"parameters":[{"name":"Q1","label":null,"min":10,"max":99,"step":1},{"name":"Q2","label":null,"min":10,"max":99,"step":1}],"calculated":[{"name":"A1","label":"{{function}}","function":"{{Q1}}*100","feedback":"&lt;p style=\"text-align: center\"&gt;{{Q1}} km × 100 = {{function}} dam&lt;/p&gt;"},{"name":"A2","label":"{{function}}","function":"{{Q2}}*10","feedback":"&lt;p style=\"text-align: center\"&gt;{{Q2}} hm × 10 = {{function}} dam&lt;/p&gt;"}],"uniques":true},"algorithm":{"name":"calculateOperation","params":{"method":"equivLiteral","keyboard":"NUMERICAL"}}}</v>
      </c>
      <c r="D490" s="217" t="str">
        <f t="shared" si="2"/>
        <v>#REF!</v>
      </c>
    </row>
    <row r="491" ht="15.75" customHeight="1">
      <c r="A491" s="215" t="str">
        <f>Seeds!AB321</f>
        <v>M3-MyM-2b-A-1</v>
      </c>
      <c r="B491" s="216" t="str">
        <f t="shared" si="194"/>
        <v>#REF!</v>
      </c>
      <c r="C491" s="216" t="str">
        <f>Seeds!AA321</f>
        <v>{"id":"M3-MyM-2b-A-1","seed":{"parameters":[{"name":"Q1","label":null,"min":10,"max":50,"step":1}],"uniques":true},"scaffolding":[{"id":"step-0","stimulus":"&lt;p&gt;David participou de uma corrida de bicicleta de &lt;span class=\"no-break\"&gt;{{Q1}} km.&lt;/span&gt; Essa distância equivale a quantos hectômetros?&lt;/p&gt;","template":"&lt;p&gt;A corrida foi de {{response}} hm.&lt;/p&gt;","seed":{"calculated":[{"name":"0-A1","label":"{{function}}","function":"{{Q1}}*10"}]},"algorithm":{"name":"calculateOperation","params":{"method":"equivLiteral","keyboard":"NUMERICAL"}}},{"id":"step-1","stimulus":"&lt;p&gt;A corrida de bicicleta foi de quantos quilômetros?&lt;/p&gt;","template":"&lt;p&gt;A corrida foi de {{response}} km.&lt;/p&gt;","seed":{"calculated":[{"name":"1-A2","label":"{{function}}","function":"{{Q1}}"}]},"algorithm":{"name":"calculateOperation","params":{"method":"equivLiteral","keyboard":"NUMERICAL"}}},{"id":"step-2","stimulus":"&lt;p&gt;O que pede o enunciado?&lt;/p&gt;","seed":{"calculated":[{"name":"2-A1","label":"&lt;p&gt;Converter quilômetros para hectômetros.&lt;/p&gt;"},{"name":"2-A2","label":"&lt;p&gt;Converter quilômetros para decâmetros.&lt;/p&gt;","incorrect":true},{"name":"2-A3","label":"&lt;p&gt;Converter quilômetros em metros.&lt;/p&gt;","incorrect":true}]},"algorithm":{"name":"trueFalse","template":"Multiple choice – standard"}},{"id":"step-3","stimulus":"&lt;p&gt;Para transformar quilômetros em hectômetros, qual equivalência está correta?&lt;/p&gt;","seed":{"calculated":[{"name":"3-A1","label":"&lt;p style=\"text-align: center\"&gt;1 km = 10 hm&lt;/p&gt;"},{"name":"3-A2","label":"&lt;p style=\"text-align: center\"&gt;10 km = 1 hm&lt;/p&gt;","incorrect":true},{"name":"3-A3","label":"&lt;p style=\"text-align: center\"&gt;1 km = 100 hm&lt;/p&gt;","incorrect":true}]},"algorithm":{"name":"trueFalse","template":"Multiple choice – standard"}},{"id":"step-4","stimulus":"&lt;p&gt;Calcule, portanto, de quantos hectômetros foi o percurso da corrida.&lt;/p&gt;","template":"&lt;p style=\"text-align: center\"&gt;{{Q1}} km × 10 = {{response}} hm&lt;/p&gt;","seed":{"calculated":[{"name":"4-A1","label":"{{function}}","function":"{{Q1}}*10"}]},"algorithm":{"name":"calculateOperation","params":{"method":"equivLiteral","keyboard":"NUMERICAL"}}}]}</v>
      </c>
      <c r="D491" s="217" t="str">
        <f t="shared" si="2"/>
        <v>#REF!</v>
      </c>
    </row>
    <row r="492" ht="15.75" customHeight="1">
      <c r="A492" s="215" t="str">
        <f>Seeds!AB322</f>
        <v>M3-MyM-2b-A-2</v>
      </c>
      <c r="B492" s="216" t="str">
        <f t="shared" si="194"/>
        <v>#REF!</v>
      </c>
      <c r="C492" s="216" t="str">
        <f>Seeds!AA322</f>
        <v>{"id":"M3-MyM-2b-A-2","seed":{"parameters":[{"name":"Q1","label":null,"min":1,"max":15,"step":1}],"uniques":true},"scaffolding":[{"id":"step-0","stimulus":"&lt;p&gt;Um ônibus percorre &lt;span class=\"no-break\"&gt;{{Q1}} km&lt;/span&gt; entre a casa de Raul e seu local de trabalho. Essa distância equivale a quantos decâmetros?&lt;/p&gt;","template":"&lt;p&gt;O ônibus percorre {{response}} dam.&lt;/p&gt;","seed":{"calculated":[{"name":"0-A1","label":"{{function}}","function":"{{Q1}}*100"}]},"algorithm":{"name":"calculateOperation","params":{"method":"equivLiteral","keyboard":"NUMERICAL"}}},{"id":"step-1","stimulus":"&lt;p&gt;Quantos quilômetros o ônibus percorre entre a casa de Raul e seu local de trabalho?&lt;/p&gt;","template":"&lt;p&gt;O ônibus percorre {{response}} km.&lt;/p&gt;","seed":{"calculated":[{"name":"1-A2","label":"{{function}}","function":"{{Q1}}"}]},"algorithm":{"name":"calculateOperation","params":{"method":"equivLiteral","keyboard":"NUMERICAL"}}},{"id":"step-2","stimulus":"&lt;p&gt;O que pede o enunciado?&lt;/p&gt;","seed":{"calculated":[{"name":"2-A1","label":"&lt;p&gt;Converter quilômetros para decâmetros.&lt;/p&gt;"},{"name":"2-A2","label":"&lt;p&gt;Converter quilômetros para hectômetros.&lt;/p&gt;","incorrect":true},{"name":"2-A3","label":"&lt;p&gt;Converter quilômetros em metros.&lt;/p&gt;","incorrect":true}]},"algorithm":{"name":"trueFalse","template":"Multiple choice – standard"}},{"id":"step-3","stimulus":"&lt;p&gt;Para transformar quilômetros em decâmetros, qual equivalência está correta?&lt;/p&gt;","seed":{"calculated":[{"name":"3-A1","label":"&lt;p style=\"text-align: center\"&gt;1 km = 100 dam&lt;/p&gt;"},{"name":"3-A2","label":"&lt;p style=\"text-align: center\"&gt;10 km = 1 dam&lt;/p&gt;","incorrect":true},{"name":"3-A3","label":"&lt;p style=\"text-align: center\"&gt;1 km = 10 dam&lt;/p&gt;","incorrect":true}]},"algorithm":{"name":"trueFalse","template":"Multiple choice – standard"}},{"id":"step-4","stimulus":"&lt;p&gt;Calcule, portanto, de quantos decâmetros é o percurso do ônibus.&lt;/p&gt;","template":"&lt;p style=\"text-align: center\"&gt;{{Q1}} km × 100 = {{response}} dam&lt;/p&gt;","seed":{"calculated":[{"name":"4-A1","label":"{{function}}","function":"{{Q1}}*100"}]},"algorithm":{"name":"calculateOperation","params":{"method":"equivLiteral","keyboard":"NUMERICAL"}}}]}</v>
      </c>
      <c r="D492" s="217" t="str">
        <f t="shared" si="2"/>
        <v>#REF!</v>
      </c>
    </row>
    <row r="493" ht="15.75" customHeight="1">
      <c r="A493" s="215" t="str">
        <f>Seeds!AB323</f>
        <v>M3-MyM-2b-A-3</v>
      </c>
      <c r="B493" s="216" t="str">
        <f t="shared" si="194"/>
        <v>#REF!</v>
      </c>
      <c r="C493" s="216" t="str">
        <f>Seeds!AA323</f>
        <v>{"id":"M3-MyM-2b-A-3","seed":{"parameters":[{"name":"Q1","label":null,"min":5,"max":10,"step":1}],"uniques":true},"scaffolding":[{"id":"step-0","stimulus":"&lt;p&gt;Uma fila de veículos estacionados mede &lt;span class=\"no-break\"&gt;{{Q1}} hm.&lt;/span&gt; A quantos decâmetros equivale essa medida?&lt;/p&gt;","template":"&lt;p&gt;A fila de veículos mede {{response}} dam.&lt;/p&gt;","seed":{"calculated":[{"name":"0-A1","label":"{{function}}","function":"{{Q1}}*10"}]},"algorithm":{"name":"calculateOperation","params":{"method":"equivLiteral","keyboard":"NUMERICAL"}}},{"id":"step-1","stimulus":"&lt;p&gt;De quantos hectômetros é a fila de veículos estacionados?&lt;/p&gt;","template":"&lt;p&gt;A fila é de {{response}} hm.&lt;/p&gt;","seed":{"calculated":[{"name":"1-A2","label":"{{function}}","function":"{{Q1}}"}]},"algorithm":{"name":"calculateOperation","params":{"method":"equivLiteral","keyboard":"NUMERICAL"}}},{"id":"step-2","stimulus":"&lt;p&gt;O que pede o enunciado?&lt;/p&gt;","seed":{"calculated":[{"name":"2-A1","label":"&lt;p&gt;Converter hectômetros para decâmetros.&lt;/p&gt;"},{"name":"2-A2","label":"&lt;p&gt;Converter hectômetros para quilômetros.&lt;/p&gt;","incorrect":true},{"name":"2-A3","label":"&lt;p&gt;Converter hectômetros para metros.&lt;/p&gt;","incorrect":true}]},"algorithm":{"name":"trueFalse","template":"Multiple choice – standard"}},{"id":"step-3","stimulus":"&lt;p&gt;Para converter hectômetros em decâmetros, qual equivalência está correta?&lt;/p&gt;","seed":{"calculated":[{"name":"3-A1","label":"&lt;p style=\"text-align: center\"&gt;1 hm = 10 dam&lt;/p&gt;"},{"name":"3-A2","label":"&lt;p style=\"text-align: center\"&gt;10 hm = 1 dam&lt;/p&gt;","incorrect":true},{"name":"3-A3","label":"&lt;p style=\"text-align: center\"&gt;1 hm = 100 dam&lt;/p&gt;","incorrect":true}]},"algorithm":{"name":"trueFalse","template":"Multiple choice – standard"}},{"id":"step-4","stimulus":"&lt;p&gt;Calcule, portanto, quantos decâmetros a fila mede.&lt;/p&gt;","template":"&lt;p style=\"text-align: center\"&gt;{{Q1}} hm × 10 = {{response}} dam&lt;/p&gt;","seed":{"calculated":[{"name":"4-A1","label":"{{function}}","function":"{{Q1}}*10"}]},"algorithm":{"name":"calculateOperation","params":{"method":"equivLiteral","keyboard":"NUMERICAL"}}}]}</v>
      </c>
      <c r="D493" s="217" t="str">
        <f t="shared" si="2"/>
        <v>#REF!</v>
      </c>
    </row>
    <row r="494" ht="15.75" customHeight="1">
      <c r="A494" s="215" t="str">
        <f>Seeds!AB324</f>
        <v>M3-MyM-2b-A-4</v>
      </c>
      <c r="B494" s="216" t="str">
        <f t="shared" si="194"/>
        <v>#REF!</v>
      </c>
      <c r="C494" s="216" t="str">
        <f>Seeds!AA324</f>
        <v>{"id":"M3-MyM-2b-A-4","seed":{"parameters":[{"name":"Q1","label":null,"min":1,"max":20,"step":1}],"uniques":true},"scaffolding":[{"id":"step-0","stimulus":"&lt;p&gt;Carla fez um passeio de {{Q1}} hm pelo bairro dela. Essa medida equivale a quantos decâmetros?&lt;/p&gt;","template":"&lt;p&gt;O passeio foi de {{response}} dam.&lt;/p&gt;","seed":{"calculated":[{"name":"0-A1","label":"{{function}}","function":"{{Q1}}*10"}]},"algorithm":{"name":"calculateOperation","params":{"method":"equivLiteral","keyboard":"NUMERICAL"}}},{"id":"step-1","stimulus":"&lt;p&gt;Quantos hectômetros Carla fez no passeio?&lt;/p&gt;","template":"&lt;p&gt;Ela fez {{response}} hm.&lt;/p&gt;","seed":{"calculated":[{"name":"1-A1","label":"{{function}}","function":"{{Q1}}"}]},"algorithm":{"name":"calculateOperation","params":{"method":"equivLiteral","keyboard":"NUMERICAL"}}},{"id":"step-2","stimulus":"&lt;p&gt;O que pede o enunciado?&lt;/p&gt;","seed":{"calculated":[{"name":"2-A1","label":"&lt;p&gt;Converter hectômetros em decâmetros.&lt;/p&gt;"},{"name":"2-A2","label":"&lt;p&gt;Converter hectômetros em quilômetros.&lt;/p&gt;","incorrect":true},{"name":"2-A3","label":"&lt;p&gt;Converter hectômetros em metros.&lt;/p&gt;","incorrect":true}]},"algorithm":{"name":"trueFalse","template":"Multiple choice – standard"}},{"id":"step-3","stimulus":"&lt;p&gt;Para transformar hectômetros em decâmetros, qual equivalência está correta?&lt;/p&gt;","seed":{"calculated":[{"name":"3-A1","label":"&lt;p style=\"text-align: center\"&gt;1 hm = 10 dam&lt;/p&gt;"},{"name":"3-A2","label":"&lt;p style=\"text-align: center\"&gt;10 hm = 1 dam&lt;/p&gt;","incorrect":true},{"name":"3-A3","label":"&lt;p style=\"text-align: center\"&gt;1 hm = 100 dam&lt;/p&gt;","incorrect":true}]},"algorithm":{"name":"trueFalse","template":"Multiple choice – standard"}},{"id":"step-4","stimulus":"&lt;p&gt;Calcule, portanto, quantos decâmetros teve a caminhada.&lt;/p&gt;","template":"&lt;p style=\"text-align: center\"&gt;{{Q1}} hm × 10 = {{response}} dam&lt;/p&gt;","seed":{"calculated":[{"name":"4-A1","label":"{{function}}","function":"{{Q1}}*10"}]},"algorithm":{"name":"calculateOperation","params":{"method":"equivLiteral","keyboard":"NUMERICAL"}}}]}</v>
      </c>
      <c r="D494" s="217" t="str">
        <f t="shared" si="2"/>
        <v>#REF!</v>
      </c>
    </row>
    <row r="495" ht="15.75" customHeight="1">
      <c r="A495" s="215" t="str">
        <f>Seeds!AB325</f>
        <v>M3-MyM-2b-A-5</v>
      </c>
      <c r="B495" s="216" t="str">
        <f t="shared" si="194"/>
        <v>#REF!</v>
      </c>
      <c r="C495" s="216" t="str">
        <f>Seeds!AA325</f>
        <v>{"id":"M3-MyM-2b-A-5","seed":{"parameters":[{"name":"Q1","label":null,"min":5,"max":10,"step":1}],"uniques":true},"scaffolding":[{"id":"step-0","stimulus":"&lt;p&gt;Miguel correu {{Q1}} km na pista de atletismo. Essa medida é equivalente a quantos hectômetros?&lt;/p&gt;","template":"&lt;p&gt;Ele correu {{response}} hm.&lt;/p&gt;","seed":{"calculated":[{"name":"0-A1","label":"{{function}}","function":"{{Q1}}*10"}]},"algorithm":{"name":"calculateOperation","params":{"method":"equivLiteral","keyboard":"NUMERICAL"}}},{"id":"step-1","stimulus":"&lt;p&gt;Quantos quilômetros Miguel correu?&lt;/p&gt;","template":"&lt;p&gt;Ele correu {{response}} km.&lt;/p&gt;","seed":{"calculated":[{"name":"1-A1","label":"{{function}}","function":"{{Q1}}"}]},"algorithm":{"name":"calculateOperation","params":{"method":"equivLiteral","keyboard":"NUMERICAL"}}},{"id":"step-2","stimulus":"&lt;p&gt;O que pede o enunciado?&lt;/p&gt;","seed":{"calculated":[{"name":"2-A1","label":"&lt;p&gt;Converter quilômetros em hectômetros.&lt;/p&gt;"},{"name":"2-A2","label":"&lt;p&gt;Converter quilômetros em metros.&lt;/p&gt;","incorrect":true},{"name":"2-A3","label":"&lt;p&gt;Converter hectômetros em quilômetros.&lt;/p&gt;","incorrect":true}]},"algorithm":{"name":"trueFalse","template":"Multiple choice – standard"}},{"id":"step-3","stimulus":"&lt;p&gt;Para transformar quilômetros em hectômetros, qual equivalência está correta?&lt;/p&gt;","seed":{"calculated":[{"name":"3-A1","label":"&lt;p style=\"text-align: center\"&gt;1 km = 10 hm&lt;/p&gt;"},{"name":"3-A2","label":"&lt;p style=\"text-align: center\"&gt;10 km = 1 hm&lt;/p&gt;","incorrect":true},{"name":"3-A3","label":"&lt;p style=\"text-align: center\"&gt;1 km = 100 hm&lt;/p&gt;","incorrect":true}]},"algorithm":{"name":"trueFalse","template":"Multiple choice – standard"}},{"id":"step-4","stimulus":"&lt;p&gt;Calcule, portanto, quantos hectômetros Miguel correu.&lt;/p&gt;","template":"&lt;p style=\"text-align: center\"&gt;{{Q1}} km × 10 = {{response}} hm&lt;/p&gt;","seed":{"calculated":[{"name":"4-A1","label":"{{function}}","function":"{{Q1}}*10"}]},"algorithm":{"name":"calculateOperation","params":{"method":"equivLiteral","keyboard":"NUMERICAL"}}}]}</v>
      </c>
      <c r="D495" s="217" t="str">
        <f t="shared" si="2"/>
        <v>#REF!</v>
      </c>
    </row>
    <row r="496" ht="15.75" customHeight="1">
      <c r="A496" s="215" t="str">
        <f>Seeds!AB326</f>
        <v>M3-MyM-2c-I-1</v>
      </c>
      <c r="B496" s="216" t="str">
        <f t="shared" si="194"/>
        <v>#REF!</v>
      </c>
      <c r="C496" s="216" t="str">
        <f>Seeds!AA326</f>
        <v>{"id":"M3-MyM-2c-I-1","stimulus":"&lt;p&gt;Indique se as seguintes comparações estão corretas ou incorretas..&lt;/p&gt;","hint":"&lt;p&gt;Como as medidas estão expressas na mesma unidade, basta comparar os algarismos a partir da esquerda.&lt;/p&gt;","feedback":"&lt;p&gt;Como as medidas estão expressas na mesma unidade, basta comparar os algarismos a partir da esquerda.&lt;/p&gt;","seed":{"parameters":[{"name":"Q1","label":null,"min":500,"max":999,"step":1},{"name":"Q2","label":null,"min":300,"max":499,"step":1},{"name":"Q3","label":null,"min":100,"max":150,"step":1},{"name":"Q4","label":null,"min":151,"max":200,"step":1},{"name":"Q5","label":null,"min":10,"max":59,"step":1},{"name":"Q6","label":null,"min":60,"max":99,"step":1},{"name":"Q7","label":null,"min":500,"max":999,"step":1},{"name":"Q8","label":null,"min":100,"max":500,"step":1},{"name":"Q9","label":null,"min":501,"max":999,"step":1},{"name":"Q10","label":null,"min":500,"max":900,"step":1},{"name":"Q11","label":null,"min":100,"max":450,"step":1},{"name":"Q12","list":["km","hm","dam","m"]},{"name":"Q13","list":["km","hm","dam","m"]},{"name":"Q14","list":["km","hm","dam","m"]},{"name":"Q15","list":["km","hm","dam","m"]},{"name":"Q16","list":["km","hm","dam","m"]},{"name":"Q17","list":["km","hm","dam"]}],"calculated":[{"name":"A1","label":"{{Q1}} {{Q12}} &gt; {{Q2}} {{Q12}}"},{"name":"A2","label":"{{Q3}} {{Q13}} &lt; {{Q4}} {{Q13}}"},{"name":"A3","label":"{{Q5}} {{Q14}} &lt; {{Q6}} {{Q14}}"},{"name":"A4","label":"{{Q2}} {{Q15}} &gt; {{Q7}} {{Q15}}","incorrect":true},{"name":"A5","label":"{{Q8}} {{Q16}} &gt; {{Q9}} {{Q16}}","incorrect":true},{"name":"A6","label":"{{Q10}} {{Q17}} &lt; {{Q11}} {{Q17}}","incorrect":true}],"uniques":true},"algorithm":{"name":"trueFalse","template":"Choice matrix – inline","params":{"countCorrect":1,"countIncorrect":2,"options":["Correto","Incorreto"]}}}</v>
      </c>
      <c r="D496" s="217" t="str">
        <f t="shared" si="2"/>
        <v>#REF!</v>
      </c>
    </row>
    <row r="497" ht="15.75" customHeight="1">
      <c r="A497" s="215" t="str">
        <f>Seeds!AB327</f>
        <v>M3-MyM-2c-E-1</v>
      </c>
      <c r="B497" s="216" t="str">
        <f t="shared" si="194"/>
        <v>#REF!</v>
      </c>
      <c r="C497" s="216" t="str">
        <f>Seeds!AA327</f>
        <v>{"id":"M3-MyM-2c-E-1","stimulus":"&lt;p&gt;Arraste e ordene essas medidas de comprimento da maior para a menor.&lt;/p&gt;","template":"&lt;p style=\"text-align:center;\"&gt;{{response}} &gt; {{response}} &gt; {{response}}&lt;/p&gt;","feedback":"&lt;p&gt;Como as medidas estão expressas na mesma unidade, basta comparar os algarismos a partir da esquerda.&lt;/p&gt;","hint":"&lt;p&gt;Ordene as medidas comparando os algarismos da esquerda para a direita.&lt;/p&gt;","seed":{"parameters":[{"name":"Q1","label":null,"min":10,"max":99,"step":1},{"name":"Q2","label":null,"min":10,"max":99,"step":1},{"name":"Q3","label":null,"min":10,"max":99,"step":1},{"name":"Q4","label":null,"list":["km","hm","dam","m"]}],"calculated":[{"name":"A1","label":"{{function}} {{Q4}}","function":"math.max({{Q1}}, {{Q2}}, {{Q3}})"},{"name":"A2","label":"{{function}} {{Q4}}","function":"{{Q1}}+{{Q2}}+{{Q3}}-math.max({{Q1}}, {{Q2}}, {{Q3}})-math.min({{Q1}}, {{Q2}}, {{Q3}})"},{"name":"A3","label":"{{function}} {{Q4}}","function":"math.min({{Q1}}, {{Q2}}, {{Q3}})"}],"uniques":true},"algorithm":{"name":"calculateOperation","template":"Cloze with drag &amp; drop","params":{"keyboard":"INTERMEDIATE"}}}</v>
      </c>
      <c r="D497" s="217" t="str">
        <f t="shared" si="2"/>
        <v>#REF!</v>
      </c>
    </row>
    <row r="498" ht="15.75" customHeight="1">
      <c r="A498" s="215" t="str">
        <f>Seeds!AB328</f>
        <v>M3-MyM-2c-A-1</v>
      </c>
      <c r="B498" s="216" t="str">
        <f t="shared" si="194"/>
        <v>#REF!</v>
      </c>
      <c r="C498" s="216" t="str">
        <f>Seeds!AA328</f>
        <v>{"id":"M3-MyM-2c-A-1","stimulus":"&lt;p&gt;Pedro pode chegar a uma loja de eletrônicos por três rotas diferentes. Arraste e ordene as distâncias de cada rota da maior para a menor.&lt;/p&gt;","template":"&lt;p style=\"text-align:center;\"&gt;{{response}} &gt; {{response}} &gt; {{response}}&lt;/p&gt;","feedback":"&lt;p&gt;Como as medidas estão expressas na mesma unidade, basta comparar os algarismos a partir da esquerda.&lt;/p&gt;","hint":"&lt;p&gt;Ordene as medidas comparando os algarismos da esquerda para a direita.&lt;/p&gt;","seed":{"parameters":[{"name":"Q1","label":null,"min":1,"max":20,"step":1},{"name":"Q2","label":null,"min":1,"max":20,"step":1},{"name":"Q3","label":null,"min":1,"max":20,"step":1}],"calculated":[{"name":"A1","label":"{{function}} km","function":"math.max({{Q1}}, {{Q2}}, {{Q3}})"},{"name":"A2","label":"{{function}} km","function":"{{Q1}}+{{Q2}}+{{Q3}}-math.max({{Q1}}, {{Q2}}, {{Q3}})-math.min({{Q1}}, {{Q2}}, {{Q3}})"},{"name":"A3","label":"{{function}} km","function":"math.min({{Q1}}, {{Q2}}, {{Q3}})"}],"uniques":true},"algorithm":{"name":"calculateOperation","template":"Cloze with drag &amp; drop","params":{"keyboard":"INTERMEDIATE"}}}</v>
      </c>
      <c r="D498" s="217" t="str">
        <f t="shared" si="2"/>
        <v>#REF!</v>
      </c>
    </row>
    <row r="499" ht="15.75" customHeight="1">
      <c r="A499" s="215" t="str">
        <f>Seeds!AB329</f>
        <v>M3-MyM-2c-A-2</v>
      </c>
      <c r="B499" s="216" t="str">
        <f t="shared" si="194"/>
        <v>#REF!</v>
      </c>
      <c r="C499" s="216" t="str">
        <f>Seeds!AA329</f>
        <v>{"id":"M3-MyM-2c-A-2","stimulus":"&lt;p&gt;Para chegar às três últimas cidades que visitou, Manuela percorreu essas distâncias. Arraste e ordene as medidas da menor para a maior.&lt;/p&gt;","template":"&lt;p style=\"text-align:center;\"&gt;{{response}} &lt; {{response}} &lt; {{response}}&lt;/p&gt;","feedback":"&lt;p&gt;Como as distâncias são expressas na mesma unidade, basta comparar os algarismos a partir da esquerda.&lt;/p&gt;","hint":"&lt;p&gt;Ordene as medidas comparando os algarismos da esquerda para a direita.&lt;/p&gt;","seed":{"parameters":[{"name":"Q1","label":null,"min":700,"max":999,"step":1},{"name":"Q2","label":null,"min":400,"max":599,"step":1},{"name":"Q3","label":null,"min":600,"max":699,"step":1}],"calculated":[{"name":"A1","label":"{{function}} km","function":"math.min({{Q1}}, {{Q2}}, {{Q3}})"},{"name":"A2","label":"{{function}} km","function":"{{Q1}}+{{Q2}}+{{Q3}}-math.max({{Q1}}, {{Q2}}, {{Q3}})-math.min({{Q1}}, {{Q2}}, {{Q3}})"},{"name":"A3","label":"{{function}} km","function":"math.max({{Q1}}, {{Q2}}, {{Q3}})"}],"uniques":true},"algorithm":{"name":"calculateOperation","template":"Cloze with drag &amp; drop","params":{"keyboard":"INTERMEDIATE"}}}</v>
      </c>
      <c r="D499" s="217" t="str">
        <f t="shared" si="2"/>
        <v>#REF!</v>
      </c>
    </row>
    <row r="500" ht="15.75" customHeight="1">
      <c r="A500" s="215" t="str">
        <f>Seeds!AB330</f>
        <v>M3-MyM-2c-A-3</v>
      </c>
      <c r="B500" s="216" t="str">
        <f t="shared" si="194"/>
        <v>#REF!</v>
      </c>
      <c r="C500" s="216" t="str">
        <f>Seeds!AA330</f>
        <v>{"id":"M3-MyM-2c-A-3","stimulus":"&lt;p&gt;Leandro precisa instalar cabos eléctricos em três casas. Arraste e ordene os comprimentos dos cabos do mais longo ao mais curto.&lt;/p&gt;","template":"&lt;p style=\"text-align:center;\"&gt;{{response}} &gt; {{response}} &gt; {{response}}&lt;/p&gt;","feedback":"&lt;p&gt;Como os comprimentos estão expressos na mesma unidade, basta comparar os algarismos a partir da esquerda.&lt;/p&gt;","hint":"&lt;p&gt;Ordene as medidas comparando os algarismos da esquerda para a direita.&lt;/p&gt;","seed":{"parameters":[{"name":"Q1","label":null,"min":100,"max":300,"step":1},{"name":"Q2","label":null,"min":100,"max":300,"step":1},{"name":"Q3","label":null,"min":100,"max":300,"step":1}],"calculated":[{"name":"A1","label":"{{function}} m","function":"math.max({{Q1}}, {{Q2}}, {{Q3}})"},{"name":"A2","label":"{{function}} m","function":"{{Q1}}+{{Q2}}+{{Q3}}-math.max({{Q1}}, {{Q2}}, {{Q3}})-math.min({{Q1}}, {{Q2}}, {{Q3}})"},{"name":"A3","label":"{{function}} m","function":"math.min({{Q1}}, {{Q2}}, {{Q3}})"}],"uniques":true},"algorithm":{"name":"calculateOperation","template":"Cloze with drag &amp; drop","params":{"keyboard":"INTERMEDIATE"}}}</v>
      </c>
      <c r="D500" s="217" t="str">
        <f t="shared" si="2"/>
        <v>#REF!</v>
      </c>
    </row>
    <row r="501" ht="15.75" customHeight="1">
      <c r="A501" s="215" t="str">
        <f>Seeds!AB331</f>
        <v>M3-MyM-2c-A-4</v>
      </c>
      <c r="B501" s="216" t="str">
        <f t="shared" si="194"/>
        <v>#REF!</v>
      </c>
      <c r="C501" s="216" t="str">
        <f>Seeds!AA331</f>
        <v>{"id":"M3-MyM-2c-A-4","stimulus":"&lt;p&gt;Estas são as medidas das alturas de edifícios projetados por um arquiteto. Arraste-as e ordene-as da menor para a maior.&lt;/p&gt;","template":"&lt;p style=\"text-align:center;\"&gt;{{response}} &lt; {{response}} &lt; {{response}}&lt;/p&gt;","feedback":"&lt;p&gt;Como as medidas das alturas estão expressas na mesma unidade, compare os algarismos começando da esquerda.&lt;/p&gt;","hint":"&lt;p&gt;Ordene as medidas comparando os algarismos da esquerda para a direita.&lt;/p&gt;","seed":{"parameters":[{"name":"Q1","label":null,"min":1,"max":9,"step":1},{"name":"Q2","label":null,"min":1,"max":9,"step":1},{"name":"Q3","label":null,"min":1,"max":9,"step":1}],"calculated":[{"name":"A1","label":"{{function}} dam","function":"math.min({{Q1}}, {{Q2}}, {{Q3}})"},{"name":"A2","label":"{{function}} dam","function":"{{Q1}}+{{Q2}}+{{Q3}}-math.max({{Q1}}, {{Q2}}, {{Q3}})-math.min({{Q1}}, {{Q2}}, {{Q3}})"},{"name":"A3","label":"{{function}} dam","function":"math.max({{Q1}}, {{Q2}}, {{Q3}})"}],"uniques":true},"algorithm":{"name":"calculateOperation","template":"Cloze with drag &amp; drop","params":{"keyboard":"INTERMEDIATE"}}}</v>
      </c>
      <c r="D501" s="217" t="str">
        <f t="shared" si="2"/>
        <v>#REF!</v>
      </c>
    </row>
    <row r="502" ht="15.75" customHeight="1">
      <c r="A502" s="215" t="str">
        <f>Seeds!AB332</f>
        <v>M3-MyM-2c-A-5</v>
      </c>
      <c r="B502" s="216" t="str">
        <f t="shared" si="194"/>
        <v>#REF!</v>
      </c>
      <c r="C502" s="216" t="str">
        <f>Seeds!AA332</f>
        <v>{"id":"M3-MyM-2c-A-5","stimulus":"&lt;p&gt;Patrícia quer participar da corrida mais longa entre as três seguintes. Arraste e ordene as medidas da maior para a menor.&lt;/p&gt;","template":"&lt;p style=\"text-align:center;\"&gt;{{response}} &gt; {{response}} &gt; {{response}}&lt;/p&gt;","feedback":"&lt;p&gt;Como as distâncias são expressas na mesma unidade, basta comparar os algarismos a partir da esquerda.&lt;/p&gt;","hint":"&lt;p&gt;Ordene as distâncias comparando os algarismos da esquerda para a direita.&lt;/p&gt;","seed":{"parameters":[{"name":"Q1","label":null,"min":1,"max":9,"step":1},{"name":"Q2","label":null,"min":1,"max":9,"step":1},{"name":"Q3","label":null,"min":1,"max":9,"step":1}],"calculated":[{"name":"A1","label":"{{function}} hm","function":"math.max({{Q1}}, {{Q2}}, {{Q3}})"},{"name":"A2","label":"{{function}} hm","function":"{{Q1}}+{{Q2}}+{{Q3}}-math.max({{Q1}}, {{Q2}}, {{Q3}})-math.min({{Q1}}, {{Q2}}, {{Q3}})"},{"name":"A3","label":"{{function}} hm","function":"math.min({{Q1}}, {{Q2}}, {{Q3}})"}],"uniques":true},"algorithm":{"name":"calculateOperation","template":"Cloze with drag &amp; drop","params":{"keyboard":"INTERMEDIATE"}}}</v>
      </c>
      <c r="D502" s="217" t="str">
        <f t="shared" si="2"/>
        <v>#REF!</v>
      </c>
    </row>
    <row r="503" ht="15.75" customHeight="1">
      <c r="A503" s="215" t="str">
        <f t="shared" ref="A503:C503" si="195">#REF!</f>
        <v>#REF!</v>
      </c>
      <c r="B503" s="216" t="str">
        <f t="shared" si="195"/>
        <v>#REF!</v>
      </c>
      <c r="C503" s="216" t="str">
        <f t="shared" si="195"/>
        <v>#REF!</v>
      </c>
      <c r="D503" s="217" t="str">
        <f t="shared" si="2"/>
        <v>#REF!</v>
      </c>
    </row>
    <row r="504" ht="15.75" customHeight="1">
      <c r="A504" s="215" t="str">
        <f t="shared" ref="A504:C504" si="196">#REF!</f>
        <v>#REF!</v>
      </c>
      <c r="B504" s="216" t="str">
        <f t="shared" si="196"/>
        <v>#REF!</v>
      </c>
      <c r="C504" s="216" t="str">
        <f t="shared" si="196"/>
        <v>#REF!</v>
      </c>
      <c r="D504" s="217" t="str">
        <f t="shared" si="2"/>
        <v>#REF!</v>
      </c>
    </row>
    <row r="505" ht="15.75" customHeight="1">
      <c r="A505" s="215" t="str">
        <f t="shared" ref="A505:C505" si="197">#REF!</f>
        <v>#REF!</v>
      </c>
      <c r="B505" s="216" t="str">
        <f t="shared" si="197"/>
        <v>#REF!</v>
      </c>
      <c r="C505" s="216" t="str">
        <f t="shared" si="197"/>
        <v>#REF!</v>
      </c>
      <c r="D505" s="217" t="str">
        <f t="shared" si="2"/>
        <v>#REF!</v>
      </c>
    </row>
    <row r="506" ht="15.75" customHeight="1">
      <c r="A506" s="215" t="str">
        <f t="shared" ref="A506:C506" si="198">#REF!</f>
        <v>#REF!</v>
      </c>
      <c r="B506" s="216" t="str">
        <f t="shared" si="198"/>
        <v>#REF!</v>
      </c>
      <c r="C506" s="216" t="str">
        <f t="shared" si="198"/>
        <v>#REF!</v>
      </c>
      <c r="D506" s="217" t="str">
        <f t="shared" si="2"/>
        <v>#REF!</v>
      </c>
    </row>
    <row r="507" ht="15.75" customHeight="1">
      <c r="A507" s="215" t="str">
        <f t="shared" ref="A507:C507" si="199">#REF!</f>
        <v>#REF!</v>
      </c>
      <c r="B507" s="216" t="str">
        <f t="shared" si="199"/>
        <v>#REF!</v>
      </c>
      <c r="C507" s="216" t="str">
        <f t="shared" si="199"/>
        <v>#REF!</v>
      </c>
      <c r="D507" s="217" t="str">
        <f t="shared" si="2"/>
        <v>#REF!</v>
      </c>
    </row>
    <row r="508" ht="15.75" customHeight="1">
      <c r="A508" s="215" t="str">
        <f t="shared" ref="A508:C508" si="200">#REF!</f>
        <v>#REF!</v>
      </c>
      <c r="B508" s="216" t="str">
        <f t="shared" si="200"/>
        <v>#REF!</v>
      </c>
      <c r="C508" s="216" t="str">
        <f t="shared" si="200"/>
        <v>#REF!</v>
      </c>
      <c r="D508" s="217" t="str">
        <f t="shared" si="2"/>
        <v>#REF!</v>
      </c>
    </row>
    <row r="509" ht="15.75" customHeight="1">
      <c r="A509" s="215" t="str">
        <f t="shared" ref="A509:C509" si="201">#REF!</f>
        <v>#REF!</v>
      </c>
      <c r="B509" s="216" t="str">
        <f t="shared" si="201"/>
        <v>#REF!</v>
      </c>
      <c r="C509" s="216" t="str">
        <f t="shared" si="201"/>
        <v>#REF!</v>
      </c>
      <c r="D509" s="217" t="str">
        <f t="shared" si="2"/>
        <v>#REF!</v>
      </c>
    </row>
    <row r="510" ht="15.75" customHeight="1">
      <c r="A510" s="215" t="str">
        <f t="shared" ref="A510:C510" si="202">#REF!</f>
        <v>#REF!</v>
      </c>
      <c r="B510" s="216" t="str">
        <f t="shared" si="202"/>
        <v>#REF!</v>
      </c>
      <c r="C510" s="216" t="str">
        <f t="shared" si="202"/>
        <v>#REF!</v>
      </c>
      <c r="D510" s="217" t="str">
        <f t="shared" si="2"/>
        <v>#REF!</v>
      </c>
    </row>
    <row r="511" ht="15.75" customHeight="1">
      <c r="A511" s="215" t="str">
        <f t="shared" ref="A511:C511" si="203">#REF!</f>
        <v>#REF!</v>
      </c>
      <c r="B511" s="216" t="str">
        <f t="shared" si="203"/>
        <v>#REF!</v>
      </c>
      <c r="C511" s="216" t="str">
        <f t="shared" si="203"/>
        <v>#REF!</v>
      </c>
      <c r="D511" s="217" t="str">
        <f t="shared" si="2"/>
        <v>#REF!</v>
      </c>
    </row>
    <row r="512" ht="15.75" customHeight="1">
      <c r="A512" s="215" t="str">
        <f t="shared" ref="A512:C512" si="204">#REF!</f>
        <v>#REF!</v>
      </c>
      <c r="B512" s="216" t="str">
        <f t="shared" si="204"/>
        <v>#REF!</v>
      </c>
      <c r="C512" s="216" t="str">
        <f t="shared" si="204"/>
        <v>#REF!</v>
      </c>
      <c r="D512" s="217" t="str">
        <f t="shared" si="2"/>
        <v>#REF!</v>
      </c>
    </row>
    <row r="513" ht="15.75" customHeight="1">
      <c r="A513" s="215" t="str">
        <f t="shared" ref="A513:C513" si="205">#REF!</f>
        <v>#REF!</v>
      </c>
      <c r="B513" s="216" t="str">
        <f t="shared" si="205"/>
        <v>#REF!</v>
      </c>
      <c r="C513" s="216" t="str">
        <f t="shared" si="205"/>
        <v>#REF!</v>
      </c>
      <c r="D513" s="217" t="str">
        <f t="shared" si="2"/>
        <v>#REF!</v>
      </c>
    </row>
    <row r="514" ht="15.75" customHeight="1">
      <c r="A514" s="215" t="str">
        <f t="shared" ref="A514:C514" si="206">#REF!</f>
        <v>#REF!</v>
      </c>
      <c r="B514" s="216" t="str">
        <f t="shared" si="206"/>
        <v>#REF!</v>
      </c>
      <c r="C514" s="216" t="str">
        <f t="shared" si="206"/>
        <v>#REF!</v>
      </c>
      <c r="D514" s="217" t="str">
        <f t="shared" si="2"/>
        <v>#REF!</v>
      </c>
    </row>
    <row r="515" ht="15.75" customHeight="1">
      <c r="A515" s="215" t="str">
        <f>Seeds!AB333</f>
        <v>M3-MyM-4a-I-1</v>
      </c>
      <c r="B515" s="216" t="str">
        <f t="shared" ref="B515:B528" si="207">#REF!</f>
        <v>#REF!</v>
      </c>
      <c r="C515" s="216" t="str">
        <f>Seeds!AA333</f>
        <v>{"id":"M3-MyM-4a-I-1","stimulus":"&lt;p&gt;Selecione o resultado de cada operação.&lt;/p&gt;","template":"&lt;p style=\"text-align: center\"&gt;{{Q1}} {{Q11}} + {{Q2}} {{Q11}} = {{response}} {{Q11}}&lt;/p&gt;&lt;p style=\"text-align: center\"&gt;{{T1}} {{Q12}} − {{Q3}} {{Q12}} = {{response}} {{Q12}}&lt;/p&gt;","hint":"&lt;p&gt;Para realizar adição e subtração com unidades de comprimento, todas as medidas devem ser expressas na mesma unidade.&lt;/p&gt;","feedback":"&lt;p&gt;Para realizar adição e subtração com unidades de comprimento, todas as medidas devem ser expressas na mesma unidade.&lt;/p&gt;","seed":{"parameters":[{"name":"Q1","label":null,"min":100,"max":999,"step":1},{"name":"Q2","label":null,"min":100,"max":999,"step":1},{"name":"Q3","label":null,"min":100,"max":500,"step":1},{"name":"Q4","label":null,"min":100,"max":500,"step":1},{"name":"Q5","label":null,"min":10,"max":50,"step":1},{"name":"Q6","label":null,"min":10,"max":50,"step":1},{"name":"Q7","label":null,"min":10,"max":50,"step":10},{"name":"Q8","label":null,"min":10,"max":50,"step":10},{"name":"Q11","label":null,"list":["km","hm","dam","m","dm","cm","mm"]},{"name":"Q12","label":null,"list":["km","hm","dam","m","dm","cm","mm"]}],"calculated":[{"name":"A1","label":"{{function}}","function":"{{Q1}} + {{Q2}}","group":1},{"name":"A2","label":"{{function}}","function":"{{Q1}} + {{Q2}} - {{Q5}}","group":1,"incorrect":true},{"name":"A3","label":"{{function}}","function":"{{Q1}} + {{Q2}} + {{Q7}}","group":1,"incorrect":true},{"name":"A4","label":"{{function}}","function":"{{Q4}}","group":2},{"name":"A5","label":"{{function}}","function":"{{Q4}} + {{Q6}}","group":2,"incorrect":true},{"name":"A6","label":"{{function}}","function":"{{Q4}} + {{Q8}}","group":2,"incorrect":true},{"name":"T1","label":"{{function}}","function":"{{Q3}} + {{Q4}}","temp":true}],"uniques":true},"algorithm":{"name":"groupResponses","template":"Cloze with drop down"}}</v>
      </c>
      <c r="D515" s="217" t="str">
        <f t="shared" si="2"/>
        <v>#REF!</v>
      </c>
    </row>
    <row r="516" ht="15.75" customHeight="1">
      <c r="A516" s="215" t="str">
        <f>Seeds!AB334</f>
        <v>M3-MyM-4a-I-2</v>
      </c>
      <c r="B516" s="216" t="str">
        <f t="shared" si="207"/>
        <v>#REF!</v>
      </c>
      <c r="C516" s="216" t="str">
        <f>Seeds!AA334</f>
        <v>{"id":"M3-MyM-4a-I-2","stimulus":"&lt;p&gt;Selecione o resultado de cada operação.&lt;/p&gt;","template":"&lt;p style=\"text-align: center\"&gt;{{T1}} {{Q12}} − {{Q3}} {{Q12}} = {{response}} {{Q12}}&lt;/p&gt;&lt;p style=\"text-align: center\"&gt;{{Q1}} {{Q11}} + {{Q2}} {{Q11}} = {{response}}{{Q11}}&lt;/p&gt;","hint":"&lt;p&gt;Para realizar adição e subtração com unidades de comprimento, todas as medidas devem ser expressas na mesma unidade.&lt;/p&gt;","feedback":"&lt;p&gt;Para realizar adição e subtração com unidades de comprimento, todas as medidas devem ser expressas na mesma unidade.&lt;/p&gt;","seed":{"parameters":[{"name":"Q1","label":null,"min":100,"max":999,"step":1},{"name":"Q2","label":null,"min":100,"max":999,"step":1},{"name":"Q3","label":null,"min":100,"max":500,"step":1},{"name":"Q4","label":null,"min":100,"max":500,"step":1},{"name":"Q5","label":null,"min":10,"max":50,"step":1},{"name":"Q6","label":null,"min":10,"max":50,"step":1},{"name":"Q7","label":null,"min":10,"max":50,"step":10},{"name":"Q8","label":null,"min":10,"max":50,"step":10},{"name":"Q11","label":null,"list":["km","hm","dam","m","dm","cm","mm"]},{"name":"Q12","label":null,"list":["km","hm","dam","m","dm","cm","mm"]}],"calculated":[{"name":"A1","label":"{{function}}","function":"{{Q1}} + {{Q2}}","group":2},{"name":"A2","label":"{{function}}","function":"{{Q1}} + {{Q2}} + {{Q5}}","group":2,"incorrect":true},{"name":"A3","label":"{{function}}","function":"{{Q1}} + {{Q2}} + {{Q7}}","group":2,"incorrect":true},{"name":"A4","label":"{{Q4}}","function":"","group":1},{"name":"A5","label":"{{function}}","function":"{{Q4}} + {{Q6}}","group":1,"incorrect":true},{"name":"A6","label":"{{function}}","function":"{{Q4}} + {{Q8}}","group":1,"incorrect":true},{"name":"T1","label":"{{function}}","function":"{{Q3}} + {{Q4}}","temp":true}],"uniques":true},"algorithm":{"name":"groupResponses","template":"Cloze with drop down"}}</v>
      </c>
      <c r="D516" s="217" t="str">
        <f t="shared" si="2"/>
        <v>#REF!</v>
      </c>
    </row>
    <row r="517" ht="15.75" customHeight="1">
      <c r="A517" s="215" t="str">
        <f>Seeds!AB335</f>
        <v>M3-MyM-4a-E-1</v>
      </c>
      <c r="B517" s="216" t="str">
        <f t="shared" si="207"/>
        <v>#REF!</v>
      </c>
      <c r="C517" s="216" t="str">
        <f>Seeds!AA335</f>
        <v>{"id":"M3-MyM-4a-E-1","stimulus":"&lt;p&gt;Calcule a seguinte soma.&lt;/p&gt;","template":"&lt;p style=\"text-align: center\"&gt;{{Q1}} {{Q11}} + {{Q2}} {{Q11}} = {{response}} {{Q11}}&lt;/p&gt;","hint":"&lt;p&gt;Para realizar somas de medidas de comprimento, todas as medidas devem ser expressas na mesma unidade.&lt;/p&gt;","feedback":"&lt;p&gt;Para realizar somas de medidas de comprimento, todas as medidas devem ser expressas na mesma unidade.&lt;/p&gt;","seed":{"parameters":[{"name":"Q1","label":null,"min":1,"max":999,"step":1},{"name":"Q2","label":null,"min":1,"max":999,"step":1},{"name":"Q11","list":["km","hm","dam","m","dm","cm","mm"]}],"calculated":[{"name":"A1","label":"{{function}}","function":"{{Q1}} + {{Q2}}"}],"uniques":true},"algorithm":{"name":"calculateOperation","params":{"method":"equivLiteral","keyboard":"NUMERICAL"}}}</v>
      </c>
      <c r="D517" s="217" t="str">
        <f t="shared" si="2"/>
        <v>#REF!</v>
      </c>
    </row>
    <row r="518" ht="15.75" customHeight="1">
      <c r="A518" s="215" t="str">
        <f>Seeds!AB336</f>
        <v>M3-MyM-4a-E-2</v>
      </c>
      <c r="B518" s="216" t="str">
        <f t="shared" si="207"/>
        <v>#REF!</v>
      </c>
      <c r="C518" s="216" t="str">
        <f>Seeds!AA336</f>
        <v>{"id":"M3-MyM-4a-E-2","stimulus":"&lt;p&gt;Calcule a seguinte subtração.&lt;/p&gt;","template":"&lt;p style=\"text-align: center\"&gt;{{T1}} {{Q12}} − {{Q3}} {{Q12}} = {{response}} {{Q12}}&lt;/p&gt;","hint":"&lt;p&gt;Para realizar subtrações de medidas de comprimento, todas as medidas devem ser expressas na mesma unidade.&lt;/p&gt;","feedback":"&lt;p&gt;Para realizar subtrações de medidas de comprimento, todas as medidas devem ser expressas na mesma unidade.&lt;/p&gt;","seed":{"parameters":[{"name":"Q3","label":null,"min":100,"max":800,"step":1},{"name":"Q4","label":null,"min":100,"max":800,"step":1},{"name":"Q12","list":["km","hm","dam","m","dm","cm","mm"]}],"calculated":[{"name":"T1","function":"{{Q3}} + {{Q4}}","temp":"true"},{"name":"A2","label":"{{function}}","function":"{{Q4}}"}],"uniques":true},"algorithm":{"name":"calculateOperation","params":{"method":"equivLiteral","keyboard":"NUMERICAL"}}}</v>
      </c>
      <c r="D518" s="217" t="str">
        <f t="shared" si="2"/>
        <v>#REF!</v>
      </c>
    </row>
    <row r="519" ht="15.75" customHeight="1">
      <c r="A519" s="215" t="str">
        <f>Seeds!AB337</f>
        <v>M3-MyM-4a-A-1</v>
      </c>
      <c r="B519" s="216" t="str">
        <f t="shared" si="207"/>
        <v>#REF!</v>
      </c>
      <c r="C519" s="216" t="str">
        <f>Seeds!AA337</f>
        <v>{"id":"M3-MyM-4a-A-1","stimulus":"&lt;p&gt;No sítio de Fernando, ele precisa pintar uma cerca que mede &lt;span class=\"no-break\"&gt;{{T1}} dam&lt;/span&gt; de comprimento. Se ele já pintou &lt;span class=\"no-break\"&gt;{{Q1}} dam,&lt;/span&gt; quanto ainda resta para terminar o trabalho?&lt;/p&gt;","template":"&lt;p&gt;Ainda resta pintar &lt;span class=\"no-break\"&gt;{{response}} dam.&lt;/span&gt;&lt;/p&gt;","hint":"&lt;p&gt;Para realizar subtrações de medidas de comprimento, todas as medidas devem ser expressas na mesma unidade.&lt;/p&gt;","feedback":"&lt;p&gt;Para realizar subtrações de medidas de comprimento, todas as medidas devem ser expressas na mesma unidade.&lt;/p&gt;","seed":{"parameters":[{"name":"Q1","label":null,"min":2,"max":20,"step":1},{"name":"Q2","label":null,"min":2,"max":20,"step":1}],"calculated":[{"name":"T1","label":"{{function}}","function":"{{Q1}} + {{Q2}}","temp":"true"},{"name":"A1","label":"{{function}}","function":"{{Q2}}"}],"uniques":true},"algorithm":{"name":"calculateOperation","params":{"method":"equivLiteral","keyboard":"NUMERICAL"}}}</v>
      </c>
      <c r="D519" s="217" t="str">
        <f t="shared" si="2"/>
        <v>#REF!</v>
      </c>
    </row>
    <row r="520" ht="15.75" customHeight="1">
      <c r="A520" s="215" t="str">
        <f>Seeds!AB338</f>
        <v>M3-MyM-4a-A-2</v>
      </c>
      <c r="B520" s="216" t="str">
        <f t="shared" si="207"/>
        <v>#REF!</v>
      </c>
      <c r="C520" s="216" t="str">
        <f>Seeds!AA338</f>
        <v>{"id":"M3-MyM-4a-A-2","stimulus":"&lt;p&gt;Durante um desfile de carnaval, um bloco percorreu &lt;span class=\"no-break\"&gt;{{Q2}} dam.&lt;/span&gt; Se todo o percurso do desfile era de &lt;span class=\"no-break\"&gt;{{T1}} dam,&lt;/span&gt; quanto faltou para o bloco completar o percurso?&lt;/p&gt;","template":"&lt;p&gt;Faltaram &lt;span class=\"no-break\"&gt;{{response}} dam&lt;/span&gt; do percurso.&lt;/p&gt;","hint":"&lt;p&gt;Para realizar subtrações de medidas de comprimento, todas as medidas devem ser expressas na mesma unidade.&lt;/p&gt;","feedback":"&lt;p&gt;Para realizar subtrações de medidas de comprimento, todas as medidas devem ser expressas na mesma unidade.&lt;/p&gt;","seed":{"parameters":[{"name":"Q1","label":null,"min":110,"max":250,"step":10},{"name":"Q2","label":null,"min":10,"max":100,"step":1}],"calculated":[{"name":"T1","label":"{{function}}","function":"{{Q1}} + {{Q2}}","temp":"true"},{"name":"A1","label":"{{function}}","function":"{{Q1}}"}],"uniques":true},"algorithm":{"name":"calculateOperation","params":{"method":"equivLiteral","keyboard":"NUMERICAL"}}}</v>
      </c>
      <c r="D520" s="217" t="str">
        <f t="shared" si="2"/>
        <v>#REF!</v>
      </c>
    </row>
    <row r="521" ht="15.75" customHeight="1">
      <c r="A521" s="215" t="str">
        <f>Seeds!AB339</f>
        <v>M3-MyM-4a-A-3</v>
      </c>
      <c r="B521" s="216" t="str">
        <f t="shared" si="207"/>
        <v>#REF!</v>
      </c>
      <c r="C521" s="216" t="str">
        <f>Seeds!AA339</f>
        <v>{"id":"M3-MyM-4a-A-3","stimulus":"&lt;p&gt;Para colocar iluminação em uma cidade foram necessários &lt;span class=\"no-break\"&gt;{{Q1}} hm&lt;/span&gt; de cabo, enquanto em outra cidade vizinha precisou-se de &lt;span class=\"no-break\"&gt;{{Q2}} hm.&lt;/span&gt; Qual comprimento total de cabo foi utilizado para iluminar ambas as cidades?&lt;/p&gt;","template":"&lt;p&gt;Foram utilizados &lt;span class=\"no-break\"&gt;{{response}} hm&lt;/span&gt; de cabo.&lt;/p&gt;","hint":"&lt;p&gt;Para realizar somas com unidades de comprimento, todas as medidas devem ser expressas na mesma unidade.&lt;/p&gt;","feedback":"&lt;p&gt;Para realizar somas com unidades de comprimento, todas as medidas devem ser expressas na mesma unidade.&lt;/p&gt;","seed":{"parameters":[{"name":"Q1","label":null,"min":10,"max":90,"step":1},{"name":"Q2","label":null,"min":10,"max":90,"step":1}],"calculated":[{"name":"A1","label":"{{function}}","function":"{{Q1}}+{{Q2}}"}],"uniques":true},"algorithm":{"name":"calculateOperation","params":{"method":"equivLiteral","keyboard":"NUMERICAL"}}}</v>
      </c>
      <c r="D521" s="217" t="str">
        <f t="shared" si="2"/>
        <v>#REF!</v>
      </c>
    </row>
    <row r="522" ht="15.75" customHeight="1">
      <c r="A522" s="215" t="str">
        <f>Seeds!AB340</f>
        <v>M3-MyM-4b-I-1</v>
      </c>
      <c r="B522" s="216" t="str">
        <f t="shared" si="207"/>
        <v>#REF!</v>
      </c>
      <c r="C522" s="216" t="str">
        <f>Seeds!AA340</f>
        <v>{"id":"M3-MyM-4b-I-1","stimulus":"&lt;p&gt;Arraste o resultado e a unidade corretos da seguinte multiplicação.&lt;/p&gt;","template":"&lt;p style=\"text-align: center\"&gt;{{Q1}} {{Q11}} × {{Q2}} = {{response}} {{response}}&lt;/p&gt;","hint":"&lt;p&gt;Efetue a multiplicação e expresse o resultado na unidade de comprimento dada.&lt;/p&gt;","feedback":"&lt;p&gt;Para multiplicar uma medida de comprimento por um número, realize a operação e expresse o resultado na mesma unidade inicial.&lt;/p&gt;","seed":{"parameters":[{"name":"Q1","label":null,"min":10,"max":999,"step":1},{"name":"Q2","label":null,"min":1,"max":9,"step":1},{"name":"Q4","label":null,"min":1,"max":9,"step":1},{"name":"Q11","list":["km","hm","dam","m","dm","cm","mm"]},{"name":"Q33","list":["km","hm","dam","m","dm","cm","mm"]},{"name":"Q44","list":["km","hm","dam","m","dm","cm","mm"]}],"calculated":[{"name":"A1","label":"{{function}}","function":"{{Q1}}*{{Q2}}"},{"name":"A3","label":"{{function}}","function":"{{Q1}}+{{Q2}}","incorrect":true},{"name":"A5","label":"{{function}}","function":"{{Q1}}*{{Q2}}+{{Q4}}","incorrect":true},{"name":"A6","label":"{{function}}","function":"{{Q1}}*{{Q4}}","incorrect":true},{"name":"A11","label":"{{Q11}}","function":"{{Q11}}"},{"name":"A33","label":"{{Q33}}","function":"{{Q33}}","incorrect":true},{"name":"A44","label":"{{Q44}}","function":"{{Q44}}","incorrect":true}],"uniques":true},"algorithm":{"name":"calculateOperation","template":"Cloze with drag &amp; drop","params":{"keyboard":"NUMERICAL"}}}</v>
      </c>
      <c r="D522" s="217" t="str">
        <f t="shared" si="2"/>
        <v>#REF!</v>
      </c>
    </row>
    <row r="523" ht="15.75" customHeight="1">
      <c r="A523" s="215" t="str">
        <f>Seeds!AB341</f>
        <v>M3-MyM-4b-E-1</v>
      </c>
      <c r="B523" s="216" t="str">
        <f t="shared" si="207"/>
        <v>#REF!</v>
      </c>
      <c r="C523" s="216" t="str">
        <f>Seeds!AA341</f>
        <v>{"id":"M3-MyM-4b-E-1","stimulus":"&lt;p&gt;Calcule a seguinte multiplicação.&lt;/p&gt;","template":"&lt;p style=\"text-align: center\"&gt;{{Q1}} {{Q11}} × {{Q2}} = {{response}} {{Q11}}&lt;/p&gt;","hint":"&lt;p&gt;Efetue a multiplicação e observe se o resultado está expresso na unidade de comprimento dada.&lt;/p&gt;","feedback":"&lt;p&gt;Para multiplicar uma medida de comprimento por um número, realize a operação e expresse o resultado na mesma unidade inicial.&lt;/p&gt;","seed":{"parameters":[{"name":"Q1","label":null,"min":10,"max":999,"step":1},{"name":"Q2","label":null,"min":1,"max":9,"step":1},{"name":"Q11","list":["km","hm","dam","m","dm","cm","mm"]}],"calculated":[{"name":"A1","label":"{{function}}","function":"{{Q1}}*{{Q2}}"}],"uniques":true},"algorithm":{"name":"calculateOperation","params":{"method":"equivLiteral","keyboard":"NUMERICAL"}}}</v>
      </c>
      <c r="D523" s="217" t="str">
        <f t="shared" si="2"/>
        <v>#REF!</v>
      </c>
    </row>
    <row r="524" ht="15.75" customHeight="1">
      <c r="A524" s="215" t="str">
        <f>Seeds!AB342</f>
        <v>M3-MyM-4b-A-1</v>
      </c>
      <c r="B524" s="216" t="str">
        <f t="shared" si="207"/>
        <v>#REF!</v>
      </c>
      <c r="C524" s="216" t="str">
        <f>Seeds!AA342</f>
        <v>{"id":"M3-MyM-4b-A-1","stimulus":"&lt;p&gt;Um caracol anda &lt;span class=\"no-break\"&gt;{{Q1}} m&lt;/span&gt; por dia. Em {{Q2}} dias, quantos metros ele andará?&lt;/p&gt;","template":"&lt;p&gt;O caracol irá andar &lt;span class=\"no-break\"&gt;{{response}} m.&lt;/span&gt;&lt;/p&gt;","hint":"&lt;p&gt;Multiplique os metros que o caracol anda em um dia pelo número de dias.&lt;/p&gt;","feedback":"&lt;p&gt;Para encontrar a distância que o caracol andará, multiplique {{Q1}} por {{Q2}} e expresse o produto em metros.&lt;/p&gt;","seed":{"parameters":[{"name":"Q1","label":null,"min":10,"max":24,"step":1},{"name":"Q2","label":null,"min":2,"max":9,"step":1}],"calculated":[{"name":"A1","label":"{{function}}","function":"{{Q1}}*{{Q2}}"}],"uniques":true},"algorithm":{"name":"calculateOperation","params":{"method":"equivLiteral","keyboard":"NUMERICAL"}}}</v>
      </c>
      <c r="D524" s="217" t="str">
        <f t="shared" si="2"/>
        <v>#REF!</v>
      </c>
    </row>
    <row r="525" ht="15.75" customHeight="1">
      <c r="A525" s="215" t="str">
        <f>Seeds!AB343</f>
        <v>M3-MyM-4b-A-2</v>
      </c>
      <c r="B525" s="216" t="str">
        <f t="shared" si="207"/>
        <v>#REF!</v>
      </c>
      <c r="C525" s="216" t="str">
        <f>Seeds!AA343</f>
        <v>{"id":"M3-MyM-4b-A-2","stimulus":"&lt;p&gt;Cada andar de um edifício em construção está a &lt;span class=\"no-break\"&gt;{{Q1}} cm&lt;/span&gt; de altura do térreo. A quantos centímetros do térreo fica o {{Q2}}º andar?&lt;/p&gt;","template":"&lt;p&gt;O {{Q2}}º andar está a &lt;span class=\"no-break\"&gt;{{response}} cm&lt;/span&gt; do térreo.&lt;/p&gt;","hint":"&lt;p&gt;Multiplique a medida da altura de um andar pelo número de andares.&lt;/p&gt;","feedback":"&lt;p&gt;Para saber a que altura está o {{Q2}}º andar, multiplique {{Q1}} por {{Q2}} e expresse o produto em centímetros.&lt;/p&gt;","seed":{"parameters":[{"name":"Q1","label":null,"min":280,"max":350,"step":1},{"name":"Q2","label":null,"min":2,"max":9,"step":1}],"calculated":[{"name":"A1","label":"{{function}}","function":"{{Q1}}*{{Q2}}"}],"uniques":true},"algorithm":{"name":"calculateOperation","params":{"method":"equivLiteral","keyboard":"NUMERICAL"}}}</v>
      </c>
      <c r="D525" s="217" t="str">
        <f t="shared" si="2"/>
        <v>#REF!</v>
      </c>
    </row>
    <row r="526" ht="15.75" customHeight="1">
      <c r="A526" s="215" t="str">
        <f>Seeds!AB344</f>
        <v>M3-MyM-4b-A-3</v>
      </c>
      <c r="B526" s="216" t="str">
        <f t="shared" si="207"/>
        <v>#REF!</v>
      </c>
      <c r="C526" s="216" t="str">
        <f>Seeds!AA344</f>
        <v>{"id":"M3-MyM-4b-A-3","stimulus":"&lt;p&gt;Um botânico verificou que uma árvore cresce &lt;span class=\"no-break\"&gt;{{Q1}} dm&lt;/span&gt; por ano. Quantos decímetros a árvore crescerá após {{Q2}} anos?&lt;/p&gt;","template":"&lt;p&gt;A árvore crescerá {{response}} dm.&lt;/p&gt;","hint":"&lt;p&gt;Multiplique a quantidade de decímetros que a árvore cresce por ano pelo número de anos.&lt;/p&gt;","feedback":"&lt;p&gt;Para descobrir quanto a árvore crescerá em {{Q2}} anos, multiplique {{Q1}} por {{Q2}} e expresse o produto em decímetros.&lt;/p&gt;","seed":{"parameters":[{"name":"Q1","label":null,"min":10,"max":50,"step":1},{"name":"Q2","label":null,"min":2,"max":9,"step":1}],"calculated":[{"name":"A1","label":"{{function}}","function":"{{Q1}}*{{Q2}}"}],"uniques":true},"algorithm":{"name":"calculateOperation","params":{"method":"equivLiteral","keyboard":"NUMERICAL"}}}</v>
      </c>
      <c r="D526" s="217" t="str">
        <f t="shared" si="2"/>
        <v>#REF!</v>
      </c>
    </row>
    <row r="527" ht="15.75" customHeight="1">
      <c r="A527" s="215" t="str">
        <f>Seeds!AB345</f>
        <v>M3-MyM-4b-A-4</v>
      </c>
      <c r="B527" s="216" t="str">
        <f t="shared" si="207"/>
        <v>#REF!</v>
      </c>
      <c r="C527" s="216" t="str">
        <f>Seeds!AA345</f>
        <v>{"id":"M3-MyM-4b-A-4","stimulus":"&lt;p&gt;Uma empresa utiliza {{Q1}} m de fio de lã para tricotar um par de meias. Quantos metros ela precisará para produzir {{Q2}} pares de meias?&lt;/p&gt;","template":"&lt;p&gt;Serão necessários {{response}} m de lã.&lt;/p&gt;","hint":"&lt;p&gt;Multiplique a quantidade de metros de lã de um par de meias pelo número de pares de meias.&lt;/p&gt;","feedback":"&lt;p&gt;Para saber a quantidade de lã necessária, multiplique {{Q1}} por {{Q2}} e expresse o produto em metros.&lt;/p&gt;","seed":{"parameters":[{"name":"Q1","label":null,"min":400,"max":500,"step":1},{"name":"Q2","label":null,"min":2,"max":9,"step":1}],"calculated":[{"name":"A1","label":"{{function}}","function":"{{Q1}}*{{Q2}}"}],"uniques":true},"algorithm":{"name":"calculateOperation","params":{"method":"equivLiteral","keyboard":"NUMERICAL"}}}</v>
      </c>
      <c r="D527" s="217" t="str">
        <f t="shared" si="2"/>
        <v>#REF!</v>
      </c>
    </row>
    <row r="528" ht="15.75" customHeight="1">
      <c r="A528" s="215" t="str">
        <f>Seeds!AB346</f>
        <v>M3-MyM-4b-A-5</v>
      </c>
      <c r="B528" s="216" t="str">
        <f t="shared" si="207"/>
        <v>#REF!</v>
      </c>
      <c r="C528" s="216" t="str">
        <f>Seeds!AA346</f>
        <v>{"id":"M3-MyM-4b-A-5","stimulus":"&lt;p&gt;Em uma fábrica, são usados {{Q1}} cm de fita adesiva para embalar uma caixa. Se em um dia foram empacotadas {{Q2}} caixas, quantos centímetros de fita foram usados?&lt;/p&gt;","template":"&lt;p&gt;Foram utilizados {{response}} cm de fita adesiva.&lt;/p&gt;","hint":"&lt;p&gt;Multiplique a quantidade de fita para uma caixa pelo número de caixas.&lt;/p&gt;","feedback":"&lt;p&gt;Para descobrir quanta fita foi necessária, multiplique {{Q1}} por {{Q2}} e expresse o produto em centímetros.&lt;/p&gt;","seed":{"parameters":[{"name":"Q1","label":null,"min":10,"max":500,"step":1},{"name":"Q2","label":null,"min":2,"max":9,"step":1}],"calculated":[{"name":"A1","label":"{{function}}","function":"{{Q1}}*{{Q2}}"}],"uniques":true},"algorithm":{"name":"calculateOperation","params":{"method":"equivLiteral","keyboard":"NUMERICAL"}}}</v>
      </c>
      <c r="D528" s="217" t="str">
        <f t="shared" si="2"/>
        <v>#REF!</v>
      </c>
    </row>
    <row r="529" ht="15.75" customHeight="1">
      <c r="A529" s="215" t="str">
        <f t="shared" ref="A529:C529" si="208">#REF!</f>
        <v>#REF!</v>
      </c>
      <c r="B529" s="216" t="str">
        <f t="shared" si="208"/>
        <v>#REF!</v>
      </c>
      <c r="C529" s="216" t="str">
        <f t="shared" si="208"/>
        <v>#REF!</v>
      </c>
      <c r="D529" s="217" t="str">
        <f t="shared" si="2"/>
        <v>#REF!</v>
      </c>
    </row>
    <row r="530" ht="15.75" customHeight="1">
      <c r="A530" s="215" t="str">
        <f t="shared" ref="A530:C530" si="209">#REF!</f>
        <v>#REF!</v>
      </c>
      <c r="B530" s="216" t="str">
        <f t="shared" si="209"/>
        <v>#REF!</v>
      </c>
      <c r="C530" s="216" t="str">
        <f t="shared" si="209"/>
        <v>#REF!</v>
      </c>
      <c r="D530" s="217" t="str">
        <f t="shared" si="2"/>
        <v>#REF!</v>
      </c>
    </row>
    <row r="531" ht="15.75" customHeight="1">
      <c r="A531" s="215" t="str">
        <f t="shared" ref="A531:C531" si="210">#REF!</f>
        <v>#REF!</v>
      </c>
      <c r="B531" s="216" t="str">
        <f t="shared" si="210"/>
        <v>#REF!</v>
      </c>
      <c r="C531" s="216" t="str">
        <f t="shared" si="210"/>
        <v>#REF!</v>
      </c>
      <c r="D531" s="217" t="str">
        <f t="shared" si="2"/>
        <v>#REF!</v>
      </c>
    </row>
    <row r="532" ht="15.75" customHeight="1">
      <c r="A532" s="215" t="str">
        <f>Seeds!AB347</f>
        <v>M3-MyM-5a-I-1</v>
      </c>
      <c r="B532" s="216" t="str">
        <f t="shared" ref="B532:B553" si="211">#REF!</f>
        <v>#REF!</v>
      </c>
      <c r="C532" s="216" t="str">
        <f>Seeds!AA347</f>
        <v>{"id":"M3-MyM-5a-I-1","stimulus":"&lt;p&gt;Selecione a afirmação correta.&lt;/p&gt;","hint":"&lt;p&gt;O litro é a principal unidade de medida de capacidade.&lt;/p&gt;&lt;p style=\"text-align: center\"&gt;1 l = 10 dl = 100 cl&lt;/p&gt;","feedback":"&lt;p&gt;O litro é a principal unidade de medida de capacidade.&lt;/p&gt;&lt;p style=\"text-align: center\"&gt;1 l = 10 dl = 100 cl&lt;/p&gt;","seed":{"parameters":[{"name":"Q1","label":null,"min":1,"max":9,"step":1},{"name":"Q3","label":null,"min":1,"max":30,"step":1},{"name":"Q5","label":null,"min":1,"max":90,"step":1},{"name":"Q7","label":null,"min":1,"max":90,"step":1}],"calculated":[{"name":"A1","label":"Uma garrafa tem uma capacidade de 50 cl."},{"name":"A2","label":"Um copo tem capacidade de 20 cl."},{"name":"A3","label":"Uma banheira tem uma capacidade de 100 l."},{"name":"A4","label":"Uma galão tem capacidade de 20 litros."},{"name":"A5","label":"Uma garrafa tem capacidade de {{Q1}} cl.","incorrect":true,"feedback":"&lt;p&gt;A capacidade de uma garrafa é geralmente entre 30 cl e 1,5 l.&lt;/p&gt;"},{"name":"A6","label":"Um copo tem capacidade de {{Q3}} l.","incorrect":true,"feedback":"&lt;p&gt;A capacidade de um copo é geralmente cerca de 20 cl.&lt;/p&gt;"},{"name":"A7","label":"Uma banheira tem uma capacidade de {{Q5}} dl.","incorrect":true,"feedback":"&lt;p&gt;A capacidade de uma banheira é geralmente entre 100 l e 150 l.&lt;/p&gt;"},{"name":"A8","label":"Um galão tem capacidade de {{Q7}} cl.","incorrect":true,"feedback":"&lt;p&gt;A capacidade de um galão é geralmente entre 5 l e 25 l.&lt;/p&gt;"}],"uniques":true},"algorithm":{"name":"trueFalse","template":"Multiple choice – standard","params":{"countCorrect":1,"countIncorrect":2,"showCheckIcon":true}}}</v>
      </c>
      <c r="D532" s="217" t="str">
        <f t="shared" si="2"/>
        <v>#REF!</v>
      </c>
    </row>
    <row r="533" ht="15.75" customHeight="1">
      <c r="A533" s="215" t="str">
        <f>Seeds!AB348</f>
        <v>M3-MyM-5a-E-1</v>
      </c>
      <c r="B533" s="216" t="str">
        <f t="shared" si="211"/>
        <v>#REF!</v>
      </c>
      <c r="C533" s="216" t="str">
        <f>Seeds!AA348</f>
        <v>{"id":"M3-MyM-5a-E-1","stimulus":"&lt;p&gt;Escreva, na forma abreviada, em qual dessas unidades de capacidade as seguintes medidas são melhor expressas: litros, decilitros ou centilitros.&lt;/p&gt;","template":"&lt;p&gt;O tanque de um carro tem capacidade de {{Q1}} {{response}}.&lt;/p&gt;&lt;p&gt;Um copo tem capacidade de {{Q2}} {{response}}.&lt;/p&gt;&lt;p&gt;Um frasco de álcool em gel de bolso tem uma capacidade de aproximadamente {{Q3}} {{response}}.&lt;/p&gt;","hint":"&lt;p&gt;O litro é a principal unidade de medida de capacidade.&lt;/p&gt;&lt;p style=\"text-align: center\"&gt;1 l = 10 dl = 100 cl&lt;/p&gt;","feedback":"&lt;p&gt;O litro é a principal unidade de medida de capacidade.&lt;/p&gt;&lt;p style=\"text-align: center\"&gt;1 l = 10 dl = 100 cl&lt;/p&gt;","seed":{"parameters":[{"name":"Q1","label":null,"min":40,"max":70,"step":1},{"name":"Q2","label":null,"min":2,"max":3,"step":1},{"name":"Q3","label":null,"min":5,"max":10,"step":1}],"calculated":[{"name":"A1","label":"l","feedback":"&lt;p&gt;A capacidade de um tanque de carro é geralmente de 40 l a 120 l.&lt;/p&gt;"},{"name":"A2","label":"dl","feedback":"&lt;p&gt;A capacidade de um copo é geralmente 2 cl.&lt;/p&gt;"},{"name":"A3","label":"cl","feedback":"&lt;p&gt;A capacidade de um frasco de ácool em gel é geralmente de 3 ml a 10 ml.&lt;/p&gt;"}],"uniques":true},"algorithm":{"name":"calculateOperation","template":"Cloze with text"}}</v>
      </c>
      <c r="D533" s="217" t="str">
        <f t="shared" si="2"/>
        <v>#REF!</v>
      </c>
    </row>
    <row r="534" ht="15.75" customHeight="1">
      <c r="A534" s="215" t="str">
        <f>Seeds!AB349</f>
        <v>M3-MyM-5a-E-2</v>
      </c>
      <c r="B534" s="216" t="str">
        <f t="shared" si="211"/>
        <v>#REF!</v>
      </c>
      <c r="C534" s="216" t="str">
        <f>Seeds!AA349</f>
        <v>{"id":"M3-MyM-5a-E-2","stimulus":"&lt;p&gt;Escreva, na forma abreviada, em qual dessas unidades de capacidade as seguintes medidas são melhor expressas: litros, decilitros ou centilitros.&lt;/p&gt;","template":"&lt;p&gt;A capacidade de um pote de geleia é {{Q1}} {{response}}.&lt;/p&gt;&lt;p&gt;Recomenda-se beber cerca de {{Q2}} {{response}} de água por dia.&lt;/p&gt;&lt;p&gt;Uma caixa de leite tem uma capacidade de {{Q3}} {{response}}.&lt;/p&gt;","hint":"&lt;p&gt;O litro é a principal unidade de medida de capacidade.&lt;/p&gt;&lt;p style=\"text-align: center\"&gt;1 l = 10 dl = 100 cl&lt;/p&gt;","feedback":"&lt;p&gt;O litro é a principal unidade de medida de capacidade.&lt;/p&gt;&lt;p style=\"text-align: center\"&gt;1 l = 10 dl = 100 cl&lt;/p&gt;","seed":{"parameters":[{"name":"Q1","label":null,"min":40,"max":50,"step":1},{"name":"Q2","label":null,"list":[2,3]},{"name":"Q3","label":null,"min":9.5,"max":10,"step":0.1}],"calculated":[{"name":"A1","label":"cl","feedback":"&lt;p&gt;A capacidade de um pote de geleia é geralmente de 40 cl e 50 cl.&lt;/p&gt;"},{"name":"A2","label":"l","feedback":"&lt;p&gt;Recomenda-se beber entre 2 l e 3 l de água por dia.&lt;/p&gt;"},{"name":"A3","label":"dl","feedback":"&lt;p&gt;A capacidade de uma caixa de leite é geralmente 10 dl.&lt;/p&gt;"}],"uniques":true},"algorithm":{"name":"calculateOperation","template":"Cloze with text"}}</v>
      </c>
      <c r="D534" s="217" t="str">
        <f t="shared" si="2"/>
        <v>#REF!</v>
      </c>
    </row>
    <row r="535" ht="15.75" customHeight="1">
      <c r="A535" s="215" t="str">
        <f>Seeds!AB350</f>
        <v>M3-MyM-5a-E-3</v>
      </c>
      <c r="B535" s="216" t="str">
        <f t="shared" si="211"/>
        <v>#REF!</v>
      </c>
      <c r="C535" s="216" t="str">
        <f>Seeds!AA350</f>
        <v>{"id":"M3-MyM-5a-E-3","stimulus":"&lt;p&gt;Escreva, na forma abreviada, em qual dessas unidades de capacidade as seguintes medidas são melhor expressas: litros, decilitros ou centilitros.&lt;/p&gt;","template":"&lt;p&gt;Uma garrafa de água mineral tem capacidade de {{Q1}} {{response}}.&lt;/p&gt;&lt;p&gt;Um galão de água tem capacidade de {{Q2}} {{response}}.&lt;/p&gt;&lt;p&gt;Uma lata de refrigerante tem capacidade de {{Q3}} {{response}}.&lt;/p&gt;","hint":"&lt;p&gt;O litro é a principal unidade de medida de capacidade.&lt;/p&gt;&lt;p style=\"text-align: center\"&gt;1 l = 10 dl = 100 cl&lt;/p&gt;","feedback":"&lt;p&gt;O litro é a principal unidade de medida de capacidade.&lt;/p&gt;&lt;p style=\"text-align: center\"&gt;1 l = 10 dl = 100 cl&lt;/p&gt;","seed":{"parameters":[{"name":"Q1","label":null,"list":[3,4,5,6]},{"name":"Q2","label":null,"list":[2,3,4,5]},{"name":"Q3","label":null,"min":25,"max":35,"step":1}],"calculated":[{"name":"A1","label":"dl","feedback":"&lt;p&gt;A capacidade de uma garrafa de água mineral é normalmente entre 3 dl e 6 dl.&lt;/p&gt;"},{"name":"A2","label":"l","feedback":"&lt;p&gt;A capacidade de um galão de água é geralmente entre 2 l e 5 l.&lt;/p&gt;"},{"name":"A3","label":"cl","feedback":"&lt;p&gt;A capacidade de uma lata de refrigerante é geralmente cerca de 25 cl.&lt;/p&gt;"}],"uniques":true},"algorithm":{"name":"calculateOperation","template":"Cloze with text"}}</v>
      </c>
      <c r="D535" s="217" t="str">
        <f t="shared" si="2"/>
        <v>#REF!</v>
      </c>
    </row>
    <row r="536" ht="15.75" customHeight="1">
      <c r="A536" s="215" t="str">
        <f>Seeds!AB351</f>
        <v>M3-MyM-5b-I-1</v>
      </c>
      <c r="B536" s="216" t="str">
        <f t="shared" si="211"/>
        <v>#REF!</v>
      </c>
      <c r="C536" s="216" t="str">
        <f>Seeds!AA351</f>
        <v>{"id":"M3-MyM-5b-I-1","stimulus":"&lt;p&gt;Arraste os números para que as conversões de unidade fiquem corretas.&lt;/p&gt;","template":"&lt;p style=\"text-align: center\"&gt;{{response}} l = {{response}} dl = {{response}} cl&lt;/p&gt;","hint":"&lt;p&gt;A equivalência entre litros, decilitros e centilitros é:&lt;/p&gt;&lt;p style=\"text-align: center\"&gt;1 l = 10 dl = 100 cl&lt;/p&gt;","feedback":"&lt;p&gt;A equivalência entre litros, decilitros e centilitros é:&lt;/p&gt;&lt;p style=\"text-align: center\"&gt;1 l = 10 dl = 100 cl&lt;/p&gt;","seed":{"parameters":[{"name":"Q1","label":null,"min":2,"max":20,"step":1},{"name":"Q2","label":null,"min":2,"max":20,"step":1},{"name":"Q3","label":null,"min":2,"max":20,"step":1}],"calculated":[{"name":"TA1","label":null,"function":"{{Q1}}","temp":true},{"name":"TA2","label":null,"function":"{{Q1}}*10","temp":true},{"name":"TA3","label":null,"function":"{{Q1}}*100","temp":true},{"name":"TA4","label":null,"function":"{{Q2}}*10","temp":true},{"name":"TA5","label":null,"function":"{{Q3}}*100","temp":true},{"name":"A1","label":"{{Q1}}","function":"{{Q1}}","feedback":"&lt;p&gt;Para calcular essa equivalência, divida os decilitros por 10:&lt;/p&gt;&lt;p&gt;{{TA2}} dl = {{function}} : 10 = {{Q1}} l&lt;/p&gt;"},{"name":"A2","label":"{{Q1}} × 10","function":"{{Q1}}*10","feedback":"&lt;p&gt;Para calcular essa equivalência, multiplique os litros por 10:&lt;/p&gt;&lt;p style=\"text-align: center\"&gt;{{Q1}} l = {{Q1}} × 10 = {{function}} dl&lt;/p&gt;"},{"name":"A3","label":"{{Q1}} × 100","function":"{{Q1}}*100","feedback":"&lt;p&gt;Para calcular essa equivalência, multiplique os litros por 100:&lt;/p&gt;&lt;p style=\"text-align: center\"&gt;{{Q1}} l = {{Q1}} × 100 = {{function}} cl&lt;/p&gt;"},{"name":"A4","label":"{{Q2}} × 10","function":"{{Q2}}*10","incorrect":true},{"name":"A5","label":"{{Q3}} × 100","function":"{{Q3}}*100","incorrect":true}],"uniques":true},"algorithm":{"name":"calculateOperation","template":"Cloze with drag &amp; drop","params":{"keyboard":"NUMERICAL"}}}</v>
      </c>
      <c r="D536" s="217" t="str">
        <f t="shared" si="2"/>
        <v>#REF!</v>
      </c>
    </row>
    <row r="537" ht="15.75" customHeight="1">
      <c r="A537" s="215" t="str">
        <f>Seeds!AB352</f>
        <v>M3-MyM-5b-E-1</v>
      </c>
      <c r="B537" s="216" t="str">
        <f t="shared" si="211"/>
        <v>#REF!</v>
      </c>
      <c r="C537" s="216" t="str">
        <f>Seeds!AA352</f>
        <v>{"id":"M3-MyM-5b-E-1","stimulus":"&lt;p&gt;Calcule as seguintes conversões.&lt;/p&gt;","template":"&lt;p style=\"text-align: center\"&gt;{{Q1}} l = {{response}} dl&lt;/p&gt;&lt;p style=\"text-align: center\"&gt;{{Q2}} dl = {{response}} cl&lt;/p&gt;","hint":"&lt;p&gt;A equivalência entre litros, decilitros e centilitros é:&lt;/p&gt;&lt;p style=\"text-align: center\"&gt;1 l = 10 dl = 100 cl&lt;/p&gt;","feedback":"&lt;p&gt;A equivalência entre litros, decilitros e centilitros é:&lt;/p&gt;&lt;p style=\"text-align: center\"&gt;1 l = 10 dl = 100 cl&lt;/p&gt;","seed":{"parameters":[{"name":"Q1","label":null,"min":10,"max":200,"step":1},{"name":"Q2","label":null,"min":10,"max":200,"step":1}],"calculated":[{"name":"A1","label":"{{function}}","function":"{{Q1}}*10","feedback":"&lt;p&gt;Para calcular essa equivalência, multiplique os litros por 10:&lt;/p&gt;&lt;p style=\"text-align: center\"&gt;{{Q1}} l = {{Q1}} × 10 = {{function}} dl&lt;/p&gt;"},{"name":"A2","label":"{{function}}","function":"{{Q2}}*10","feedback":"&lt;p&gt;Para calcular essa equivalência, multiplique os decilitros por 10:&lt;/p&gt;&lt;p style=\"text-align: center\"&gt;{{Q2}} dl = {{Q2}} × 10 = {{function}} cl&lt;/p&gt;"}],"uniques":true},"algorithm":{"name":"calculateOperation","params":{"method":"equivLiteral","keyboard":"NUMERICAL"}}}</v>
      </c>
      <c r="D537" s="217" t="str">
        <f t="shared" si="2"/>
        <v>#REF!</v>
      </c>
    </row>
    <row r="538" ht="15.75" customHeight="1">
      <c r="A538" s="215" t="str">
        <f>Seeds!AB353</f>
        <v>M3-MyM-5b-E-2</v>
      </c>
      <c r="B538" s="216" t="str">
        <f t="shared" si="211"/>
        <v>#REF!</v>
      </c>
      <c r="C538" s="216" t="str">
        <f>Seeds!AA353</f>
        <v>{"id":"M3-MyM-5b-E-2","stimulus":"&lt;p&gt;Calcule as seguintes conversões.&lt;/p&gt;","template":"&lt;p style=\"text-align: center\"&gt;{{Q3}} dl = {{response}} cl&lt;/p&gt;&lt;p style=\"text-align: center\"&gt;{{Q1}} l = {{response}} dl&lt;/p&gt;","hint":"&lt;p&gt;A equivalência entre litros, decilitros e centilitros é:&lt;/p&gt;&lt;p style=\"text-align: center\"&gt;1 l = 10 dl = 100 cl&lt;/p&gt;","feedback":"&lt;p&gt;A equivalência entre litros, decilitros e centilitros é:&lt;/p&gt;&lt;p style=\"text-align: center\"&gt;1 l = 10 dl = 100 cl&lt;/p&gt;","seed":{"parameters":[{"name":"Q1","label":null,"min":10,"max":200,"step":1},{"name":"Q3","label":null,"min":10,"max":200,"step":1}],"calculated":[{"name":"A3","label":"{{function}}","function":"{{Q3}}*10","feedback":"&lt;p&gt;Para calcular essa equivalência, multiplique os decilitros por 10:&lt;/p&gt;&lt;p style=\"text-align: center\"&gt;{{Q3}} dl = {{Q3}} × 10 = {{function}} cl&lt;/p&gt;"},{"name":"A1","label":"{{function}}","function":"{{Q1}}*10","feedback":"&lt;p&gt;Para calcular essa equivalência, multiplique os litros por 10:&lt;/p&gt;&lt;p style=\"text-align: center\"&gt;{{Q1}} l = {{Q1}} × 10 = {{function}} dl&lt;/p&gt;"}],"uniques":true},"algorithm":{"name":"calculateOperation","params":{"method":"equivLiteral","keyboard":"NUMERICAL"}}}</v>
      </c>
      <c r="D538" s="217" t="str">
        <f t="shared" si="2"/>
        <v>#REF!</v>
      </c>
    </row>
    <row r="539" ht="15.75" customHeight="1">
      <c r="A539" s="215" t="str">
        <f>Seeds!AB354</f>
        <v>M3-MyM-5b-E-3</v>
      </c>
      <c r="B539" s="216" t="str">
        <f t="shared" si="211"/>
        <v>#REF!</v>
      </c>
      <c r="C539" s="216" t="str">
        <f>Seeds!AA354</f>
        <v>{"id":"M3-MyM-5b-E-3","stimulus":"&lt;p&gt;Calcule as seguintes conversões.&lt;/p&gt;","template":"&lt;p style=\"text-align: center\"&gt;{{Q2}} l = {{response}} cl&lt;/p&gt;&lt;p style=\"text-align: center\"&gt;{{Q3}} dl = {{response}} cl&lt;/p&gt;","hint":"&lt;p&gt;A equivalência entre litros, decilitros e centilitros é:&lt;/p&gt;&lt;p style=\"text-align: center\"&gt;1 l = 10 dl = 100 cl&lt;/p&gt;","feedback":"&lt;p&gt;A equivalência entre litros, decilitros e centilitros é:&lt;/p&gt;&lt;p style=\"text-align: center\"&gt;1 l = 10 dl = 100 cl&lt;/p&gt;","seed":{"parameters":[{"name":"Q2","label":null,"min":10,"max":200,"step":1},{"name":"Q3","label":null,"min":10,"max":200,"step":1}],"calculated":[{"name":"A2","label":"{{function}}","function":"{{Q2}}*100","feedback":"&lt;p&gt;Para calcular essa equivalência, multiplique os litros por 100:&lt;/p&gt;&lt;p style=\"text-align: center\"&gt;{{Q2}} l = {{Q2}} × 100 = {{function}} cl&lt;/p&gt;"},{"name":"A3","label":"{{function}}","function":"{{Q3}}*10","feedback":"&lt;p&gt;Para calcular essa equivalência, multiplique os decilitros por 10:&lt;/p&gt;&lt;p style=\"text-align: center\"&gt;{{Q3}} dl = {{Q3}} × 10 = {{function}} cl&lt;/p&gt;"}],"uniques":true},"algorithm":{"name":"calculateOperation","params":{"method":"equivLiteral","keyboard":"NUMERICAL"}}}</v>
      </c>
      <c r="D539" s="217" t="str">
        <f t="shared" si="2"/>
        <v>#REF!</v>
      </c>
    </row>
    <row r="540" ht="15.75" customHeight="1">
      <c r="A540" s="215" t="str">
        <f>Seeds!AB355</f>
        <v>M3-MyM-5b-A-1</v>
      </c>
      <c r="B540" s="216" t="str">
        <f t="shared" si="211"/>
        <v>#REF!</v>
      </c>
      <c r="C540" s="216" t="str">
        <f>Seeds!AA355</f>
        <v>{"id":"M3-MyM-5b-A-1","seed":{"parameters":[{"name":"Q1","label":null,"min":5,"max":20,"step":1}],"uniques":true},"scaffolding":[{"id":"step-0","stimulus":"&lt;p&gt;Uma garrafa contém {{Q1}} dl de água. Quantos centilitros equivalem a essa medida?&lt;/p&gt;","template":"&lt;p&gt;A garrafa contém {{response}} cl de água.&lt;/p&gt;","seed":{"calculated":[{"name":"0-A1","label":"{{function}}","function":"{{Q1}}*10"}]},"algorithm":{"name":"calculateOperation","params":{"method":"equivLiteral","keyboard":"NUMERICAL"}}},{"id":"step-1","stimulus":"&lt;p&gt;Quanto de água, em decilitros, contém a garrafa?&lt;/p&gt;","template":"&lt;p&gt;A garrafa contém {{response}} dl.&lt;/p&gt;","seed":{"calculated":[{"name":"1-A1","label":"{{function}}","function":"{{Q1}}"}]},"algorithm":{"name":"calculateOperation","params":{"method":"equivLiteral","keyboard":"NUMERICAL"}}},{"id":"step-2","stimulus":"&lt;p&gt;O que pede o enunciado?&lt;/p&gt;","seed":{"calculated":[{"name":"2-A1","label":"&lt;p&gt;Converter decilitros para centilitros.&lt;/p&gt;"},{"name":"2-A2","label":"&lt;p&gt;Converter decilitros para mililitros.&lt;/p&gt;","incorrect":true},{"name":"2-A3","label":"&lt;p&gt;Converter decilitros para litros.&lt;/p&gt;","incorrect":true}]},"algorithm":{"name":"trueFalse","template":"Multiple choice – standard"}},{"id":"step-3","stimulus":"&lt;p&gt;Para fazer a conversão, qual equivalência está correta?&lt;/p&gt;","seed":{"calculated":[{"name":"3-A1","label":"&lt;p style=\"text-align: center\"&gt;1 dl = 10 cl&lt;/p&gt;"},{"name":"3-A2","label":"&lt;p style=\"text-align: center\"&gt;10 dl = 1 cl&lt;/p&gt;","incorrect":true},{"name":"3-A3","label":"&lt;p style=\"text-align: center\"&gt;1 dl = 100 cl&lt;/p&gt;","incorrect":true}]},"algorithm":{"name":"trueFalse","template":"Multiple choice – standard"}},{"id":"step-4","stimulus":"&lt;p&gt;Calcule, portanto, quantos centilitros de água há na garrafa.&lt;/p&gt;","template":"&lt;p style=\"text-align: center\"&gt;{{Q1}} dl × 10 = {{response}} cl&lt;/p&gt;","seed":{"calculated":[{"name":"4-A1","label":"{{function}}","function":"{{Q1}}*10"}]},"algorithm":{"name":"calculateOperation","params":{"method":"equivLiteral","keyboard":"NUMERICAL"}}}]}</v>
      </c>
      <c r="D540" s="217" t="str">
        <f t="shared" si="2"/>
        <v>#REF!</v>
      </c>
    </row>
    <row r="541" ht="15.75" customHeight="1">
      <c r="A541" s="215" t="str">
        <f>Seeds!AB356</f>
        <v>M3-MyM-5b-A-2</v>
      </c>
      <c r="B541" s="216" t="str">
        <f t="shared" si="211"/>
        <v>#REF!</v>
      </c>
      <c r="C541" s="216" t="str">
        <f>Seeds!AA356</f>
        <v>{"id":"M3-MyM-5b-A-2","seed":{"parameters":[{"name":"Q1","label":null,"min":10,"max":25,"step":1}],"uniques":true},"scaffolding":[{"id":"step-0","stimulus":"&lt;p&gt;Sebastião encheu uma jarra com {{Q1}} dl de água. Essa medida equivale a quantos centilitros?&lt;/p&gt;","template":"&lt;p&gt;A jarra contém {{response}} cl de água.&lt;/p&gt;","seed":{"calculated":[{"name":"0-A1","label":"{{function}}","function":"{{Q1}}*10"}]},"algorithm":{"name":"calculateOperation","params":{"method":"equivLiteral","keyboard":"NUMERICAL"}}},{"id":"step-1","stimulus":"&lt;p&gt;Quanta água há na jarra que Sebastião encheu?&lt;/p&gt;","template":"&lt;p&gt;A jarra contém {{response}} dl de água.&lt;/p&gt;","seed":{"calculated":[{"name":"1-A1","label":"{{function}}","function":"{{Q1}}"}]},"algorithm":{"name":"calculateOperation","params":{"method":"equivLiteral","keyboard":"NUMERICAL"}}},{"id":"step-2","stimulus":"&lt;p&gt;O que pede o enunciado?&lt;/p&gt;","seed":{"calculated":[{"name":"2-A1","label":"&lt;p&gt;Converter decilitros para centilitros.&lt;/p&gt;"},{"name":"2-A2","label":"&lt;p&gt;Converter decilitros para mililitros.&lt;/p&gt;","incorrect":true},{"name":"2-A3","label":"&lt;p&gt;Converter decilitros para litros.&lt;/p&gt;","incorrect":true}]},"algorithm":{"name":"trueFalse","template":"Multiple choice – standard"}},{"id":"step-3","stimulus":"&lt;p&gt;Para fazer a conversão, qual dessas equivalências está correta?&lt;/p&gt;","seed":{"calculated":[{"name":"3-A1","label":"&lt;p style=\"text-align: center\"&gt;1 dl = 10 cl&lt;/p&gt;"},{"name":"3-A2","label":"&lt;p style=\"text-align: center\"&gt;1 dl = 100 cl&lt;/p&gt;","incorrect":true},{"name":"3-A3","label":"&lt;p style=\"text-align: center\"&gt;10 dl = 10 cl&lt;/p&gt;","incorrect":true}]},"algorithm":{"name":"trueFalse","template":"Multiple choice – standard"}},{"id":"step-4","stimulus":"&lt;p&gt;Calcule, portanto, quantos centilitros há na jarra de água.&lt;/p&gt;","template":"&lt;p style=\"text-align: center\"&gt;{{Q1}} dl × 10 = {{response}} cl&lt;/p&gt;","seed":{"calculated":[{"name":"4-A1","label":"{{function}}","function":"{{Q1}}*10"}]},"algorithm":{"name":"calculateOperation","params":{"method":"equivLiteral","keyboard":"NUMERICAL"}}}]}</v>
      </c>
      <c r="D541" s="217" t="str">
        <f t="shared" si="2"/>
        <v>#REF!</v>
      </c>
    </row>
    <row r="542" ht="15.75" customHeight="1">
      <c r="A542" s="215" t="str">
        <f>Seeds!AB357</f>
        <v>M3-MyM-5b-A-3</v>
      </c>
      <c r="B542" s="216" t="str">
        <f t="shared" si="211"/>
        <v>#REF!</v>
      </c>
      <c r="C542" s="216" t="str">
        <f>Seeds!AA357</f>
        <v>{"id":"M3-MyM-5b-A-3","seed":{"parameters":[{"name":"Q1","label":null,"min":100,"max":200,"step":1}],"uniques":true},"scaffolding":[{"id":"step-0","stimulus":"&lt;p&gt;Após atenderem a uma ocorrência, no tanque de um caminhão de bombeiros restaram &lt;span class=\"no-break\"&gt;{{Q1}} l&lt;/span&gt; de água. Quantos centilitros equivalem a essa medida?&lt;/p&gt;","template":"&lt;p&gt;No tanque, restaram &lt;span class=\"no-break\"&gt;{{response}} cl&lt;/span&gt; de água.&lt;/p&gt;","seed":{"calculated":[{"name":"0-A1","label":"{{function}}","function":"{{Q1}}*100"}]},"algorithm":{"name":"calculateOperation","params":{"method":"equivLiteral","keyboard":"NUMERICAL"}}},{"id":"step-1","stimulus":"&lt;p&gt;Quantos litros de água restaram no caminhão-tanque?&lt;/p&gt;","template":"&lt;p&gt;Restaram {{response}} l.&lt;/p&gt;","seed":{"calculated":[{"name":"1-A1","label":"{{function}}","function":"{{Q1}}"}]},"algorithm":{"name":"calculateOperation","params":{"method":"equivLiteral","keyboard":"NUMERICAL"}}},{"id":"step-2","stimulus":"&lt;p&gt;O que pede o enunciado?&lt;/p&gt;","seed":{"calculated":[{"name":"2-A1","label":"&lt;p&gt;Converter litros para centilitros.&lt;/p&gt;"},{"name":"2-A2","label":"&lt;p&gt;Converter litros para mililitros.&lt;/p&gt;","incorrect":true},{"name":"2-A3","label":"&lt;p&gt;Converter litros para decilitros.&lt;/p&gt;","incorrect":true}]},"algorithm":{"name":"trueFalse","template":"Multiple choice – standard"}},{"id":"step-3","stimulus":"&lt;p&gt;Para fazer a conversão, qual dessas equivalências está correta?&lt;/p&gt;","seed":{"calculated":[{"name":"3-A1","label":"&lt;p style=\"text-align: center\"&gt;1 l = 100 cl&lt;/p&gt;"},{"name":"3-A2","label":"&lt;p style=\"text-align: center\"&gt;1 l = 10 cl&lt;/p&gt;","incorrect":true},{"name":"3-A3","label":"&lt;p style=\"text-align: center\"&gt;10 l = 100 cl&lt;/p&gt;","incorrect":true}]},"algorithm":{"name":"trueFalse","template":"Multiple choice – standard"}},{"id":"step-4","stimulus":"&lt;p&gt;Calcule, portanto, quantos centilitros de água restaram no tanque.&lt;/p&gt;","template":"&lt;p style=\"text-align: center\"&gt;{{Q1}} l × 100 = {{response}} cl&lt;/p&gt;","seed":{"calculated":[{"name":"4-A1","label":"{{function}}","function":"{{Q1}}*100"}]},"algorithm":{"name":"calculateOperation","params":{"method":"equivLiteral","keyboard":"NUMERICAL"}}}]}</v>
      </c>
      <c r="D542" s="217" t="str">
        <f t="shared" si="2"/>
        <v>#REF!</v>
      </c>
    </row>
    <row r="543" ht="15.75" customHeight="1">
      <c r="A543" s="215" t="str">
        <f>Seeds!AB358</f>
        <v>M3-MyM-5c-I-1</v>
      </c>
      <c r="B543" s="216" t="str">
        <f t="shared" si="211"/>
        <v>#REF!</v>
      </c>
      <c r="C543" s="216" t="str">
        <f>Seeds!AA358</f>
        <v>{"id":"M3-MyM-5c-I-1","stimulus":"&lt;p&gt;Indique se as seguintes comparações estão corretas ou incorretas.&lt;/p&gt;","hint":"&lt;p&gt;Como as medidas estão expressas na mesma unidade, basta comparar os algarismos a partir da esquerda.&lt;/p&gt;","feedback":"&lt;p&gt;Para comparar as medidas de capacidade, todas elas devem ser expressas na mesma unidade. Em seguida, os algarismos são comparados a partir da esquerda.&lt;/p&gt;","seed":{"parameters":[{"name":"Q1","label":null,"min":1,"max":99,"step":1},{"name":"Q2","label":null,"min":100,"max":200,"step":1},{"name":"Q3","label":null,"min":220,"max":400,"step":1},{"name":"Q4","label":null,"min":201,"max":219,"step":1},{"name":"Q5","label":null,"min":1,"max":4,"step":1},{"name":"Q6","label":null,"min":5,"max":10,"step":1},{"name":"Q7","label":null,"min":100,"max":199,"step":1},{"name":"Q8","label":null,"min":200,"max":1000,"step":1},{"name":"Q9","label":null,"min":1000,"max":9999,"step":1},{"name":"Q10","label":null,"min":1,"max":999,"step":1},{"name":"Q11","label":null,"min":5,"max":10,"step":1},{"name":"Q12","label":null,"min":11,"max":50,"step":1},{"name":"Q21","label":null,"list":["l","dl","cl"]},{"name":"Q22","label":null,"list":["l","dl","cl"]},{"name":"Q23","label":null,"list":["l","dl","cl"]},{"name":"Q24","label":null,"list":["l","dl","cl"]},{"name":"Q25","label":null,"list":["l","dl","cl"]},{"name":"Q26","label":null,"list":["l","dl","cl"]}],"calculated":[{"name":"A1","label":"{{Q1}} {{Q21}} &lt; {{Q2}} {{Q21}}"},{"name":"A2","label":"{{Q3}} {{Q22}} &gt; {{Q4}} {{Q22}}"},{"name":"A3","label":"{{Q5}} {{Q23}} &lt; {{Q6}} {{Q23}}"},{"name":"A4","label":"{{Q7}} {{Q24}} &gt; {{Q8}} {{Q24}}","incorrect":true},{"name":"A5","label":"{{Q9}} {{Q25}} &lt; {{Q10}} {{Q25}}","incorrect":true},{"name":"A6","label":"{{Q11}} {{Q26}} &gt; {{Q12}} {{Q26}}","incorrect":true}],"uniques":true},"algorithm":{"name":"trueFalse","template":"Choice matrix – inline","params":{"countCorrect":2,"countIncorrect":1,"showCheckIcon":false,"options":["Correta","Incorreta"]}}}</v>
      </c>
      <c r="D543" s="217" t="str">
        <f t="shared" si="2"/>
        <v>#REF!</v>
      </c>
    </row>
    <row r="544" ht="15.75" customHeight="1">
      <c r="A544" s="215" t="str">
        <f>Seeds!AB359</f>
        <v>M3-MyM-5c-E-1</v>
      </c>
      <c r="B544" s="216" t="str">
        <f t="shared" si="211"/>
        <v>#REF!</v>
      </c>
      <c r="C544" s="216" t="str">
        <f>Seeds!AA359</f>
        <v>{"id":"M3-MyM-5c-E-1","seed":{"parameters":[{"name":"Q2","label":null,"min":100,"max":400,"step":100},{"name":"Q3","label":null,"min":100,"max":499,"step":10},{"name":"Q4","label":null,"min":100,"max":499,"step":1}],"uniques":true},"scaffolding":[{"id":"step-0","stimulus":"&lt;p&gt;Arraste e ordene os seguintes volumes do maior &lt;span style=\"color:#FF0000\";&gt;⭡&lt;/span&gt; para o menor &lt;span style=\"color:#FF0000\";&gt;⭣&lt;/span&gt;.&lt;/p&gt;","seed":{"parameters":[],"calculated":[{"name":"T2","function":"{{Q2}}/100","temp":true},{"name":"T3","function":"{{Q3}}/10","temp":true},{"name":"0-A1","label":"{{T2}} l","function":"{{Q2}}"},{"name":"0-A2","label":"{{T3}} dl","function":"{{Q3}}"},{"name":"0-A3","label":"{{Q4}} cl","function":"{{Q4}}"}]},"algorithm":{"name":"orderNumbers","params":{"order":"desc"}}},{"id":"step-1","stimulus":"&lt;p&gt;O que pede o enunciado?&lt;/p&gt;","seed":{"calculated":[{"name":"1-A1","label":"&lt;p&gt;Ordenar os volumes do maior para o menor.&lt;/p&gt;"},{"name":"1-A2","label":"&lt;p&gt;Ordenar os volumes do menor para o maior.&lt;/p&gt;","incorrect":true},{"name":"1-A3","label":"&lt;p&gt;Selecionar o maior volume.&lt;/p&gt;","incorrect":true}]},"algorithm":{"name":"trueFalse","template":"Multiple choice – standard"}},{"id":"step-2","stimulus":"&lt;p&gt;Para ordenar as diferentes medidas, elas devem ser expressas na mesma unidade. Qual destas conversões de unidade está correta?&lt;/p&gt;","seed":{"calculated":[{"name":"2-A1","label":"&lt;p&gt;1 l = 10 dl = 100 cl&lt;/p&gt;"},{"name":"2-A2","label":"&lt;p&gt;1 dl = 10 l = 100 cl&lt;/p&gt;","incorrect":true},{"name":"2-A3","label":"&lt;p&gt;100 l = 10 dl = 1 cl&lt;/p&gt;","incorrect":true}]},"algorithm":{"name":"trueFalse","template":"Multiple choice – standard"}},{"id":"step-3","stimulus":"&lt;p&gt;Com a ajuda da igualdade anterior, converta todas as medidas para centilitros.&lt;/p&gt;","template":"&lt;p style=\"text-align: center\"&gt;{{T2}} l = {{T2}} × 100 = {{response}} cl&lt;/p&gt;&lt;p style=\"text-align: center\"&gt;{{T3}} dl = {{T3}} × 10 = {{response}} cl&lt;/p&gt;","seed":{"calculated":[{"name":"T2","label":"{{function}}","function":"{{Q2}}/100","temp":true},{"name":"T3","label":"{{function}}","function":"{{Q3}}/10","temp":true},{"name":"3-A1","label":"{{function}}","function":"{{Q2}}"},{"name":"3-A2","label":"{{function}}","function":"{{Q3}}"}]},"algorithm":{"name":"calculateOperation","params":{"method":"equivLiteral","keyboard":"NUMERICAL"}}},{"id":"step-4","stimulus":"&lt;p&gt;Com os resultados acima, arraste e ordene os volumes do maior &lt;span style=\"color:#FF0000\";&gt;⭡&lt;/span&gt; para o menor &lt;span style=\"color:#FF0000\";&gt;⭣&lt;/span&gt;.&lt;/p&gt;","seed":{"parameters":[],"calculated":[{"name":"T1","function":"{{Q1}}/1000","temp":true},{"name":"T2","function":"{{Q2}}/100","temp":true},{"name":"T3","function":"{{Q3}}/10","temp":true},{"name":"T4","function":"{{Q4}}","temp":true},{"name":"4-A1","label":"{{T2}} l = {{Q2}} cl","function":"{{Q2}}"},{"name":"4-A2","label":"{{T3}} dl = {{Q3}} cl","function":"{{Q3}}"},{"name":"4-A3","label":"{{Q4}} cl","function":"{{Q4}}"}]},"algorithm":{"name":"orderNumbers","params":{"order":"desc"}}}]}</v>
      </c>
      <c r="D544" s="217" t="str">
        <f t="shared" si="2"/>
        <v>#REF!</v>
      </c>
    </row>
    <row r="545" ht="15.75" customHeight="1">
      <c r="A545" s="215" t="str">
        <f>Seeds!AB360</f>
        <v>M3-MyM-5c-A-1</v>
      </c>
      <c r="B545" s="216" t="str">
        <f t="shared" si="211"/>
        <v>#REF!</v>
      </c>
      <c r="C545" s="216" t="str">
        <f>Seeds!AA360</f>
        <v>{"id":"M3-MyM-5c-A-1","seed":{"parameters":[{"name":"Q1","label":null,"min":100,"max":500,"step":100},{"name":"Q2","label":null,"min":100,"max":500,"step":10},{"name":"Q3","label":null,"min":100,"max":500,"step":1}],"uniques":true},"scaffolding":[{"id":"step-0","stimulus":"&lt;p&gt;Três amigos têm três recipientes de água com as seguintes capacidades. Arraste e ordene-os da maior &lt;span style=\"color:#FF0000\";&gt;⭡&lt;/span&gt; para a menor &lt;span style=\"color:#FF0000\";&gt;⭣&lt;/span&gt; medida de capacidade.&lt;/p&gt;","seed":{"parameters":[],"calculated":[{"name":"T1","function":"{{Q1}}/100","temp":true},{"name":"T2","function":"{{Q2}}/10","temp":true},{"name":"0-A1","label":"{{T1}} l","function":"{{Q1}}"},{"name":"0-A2","label":"{{T2}} dl","function":"{{Q2}}"},{"name":"0-A3","label":"{{Q3}} cl","function":"{{Q3}}"}]},"algorithm":{"name":"orderNumbers","params":{"order":"desc"}}},{"id":"step-1","stimulus":"&lt;p&gt;O que pede o enunciado?&lt;/p&gt;","seed":{"calculated":[{"name":"1-A1","label":"&lt;p&gt;Ordenar as medidas de capaciade da maior para a menor.&lt;/p&gt;"},{"name":"1-A2","label":"&lt;p&gt;Ordenar as medidas de capaciade da menor para a maior.&lt;/p&gt;","incorrect":true},{"name":"1-A3","label":"&lt;p&gt;Selecionar a medida de capacidade maior.&lt;/p&gt;","incorrect":true}]},"algorithm":{"name":"trueFalse","template":"Multiple choice – standard"}},{"id":"step-2","stimulus":"&lt;p&gt;Para ordenar as diferentes medidas, elas devem estar expressas na mesma unidade. Em qual tabela estão as conversões de unidade corretas?&lt;/p&gt;","seed":{"calculated":[{"name":"2-A1","label":"&lt;img src=\"https://blueberry-assets.oneclick.es/M5_MyM_3c_1.svg\" width=\"450\"&gt;&lt;/img&gt;"},{"name":"2-A2","label":"&lt;img src=\"https://blueberry-assets.oneclick.es/M5_MyM_3c_2.svg\" width=\"450\"&gt;&lt;/img&gt;","incorrect":true},{"name":"2-A3","label":"&lt;img src=\"https://blueberry-assets.oneclick.es/M5_MyM_3c_3.svg\" width=\"450\"&gt;&lt;/img&gt;","incorrect":true}]},"algorithm":{"name":"trueFalse","template":"Multiple choice – standard"}},{"id":"step-3","stimulus":"&lt;p&gt;Com a ajuda da tabela de conversão acima, converta todas as quantidades para centilitros.&lt;/p&gt;","template":"&lt;p style=\"text-align: center\"&gt;{{T1}} l × 100 = {{response}} cl&lt;/p&gt;&lt;p style=\"text-align: center\"&gt;{{T2}} dl × 10 = {{response}} cl&lt;/p&gt;&lt;p style=\"text-align: center\"&gt;{{Q3}} cl&lt;/p&gt;","seed":{"calculated":[{"name":"T1","label":"{{function}}","function":"{{Q1}}/100","temp":true},{"name":"T2","label":"{{function}}","function":"{{Q2}}/10","temp":true},{"name":"3-A1","label":"{{function}}","function":"{{Q1}}"},{"name":"3-A2","label":"{{function}}","function":"{{Q2}}"}]},"algorithm":{"name":"calculateOperation","params":{"method":"equivLiteral","keyboard":"NUMERICAL"}}},{"id":"step-4","stimulus":"&lt;p&gt;Com os resultados anteriores, arraste e ordene as capacidades dos recipientes da maior &lt;span style=\"color:#FF0000\";&gt;⭡&lt;/span&gt; para a menor &lt;span style=\"color:#FF0000\";&gt;⭣&lt;/span&gt;.&lt;/p&gt;","seed":{"parameters":[],"calculated":[{"name":"T1","function":"{{Q1}}/100","temp":true},{"name":"T2","function":"{{Q2}}/10","temp":true},{"name":"T3","function":"{{Q3}}","temp":true},{"name":"4-A1","label":"{{T1}} l = {{Q1}} cl","function":"{{Q1}}"},{"name":"4-A2","label":"{{T2}} dl = {{Q2}} cl","function":"{{Q2}}"},{"name":"4-A3","label":"{{Q3}} cl","function":"{{Q3}}"}]},"algorithm":{"name":"orderNumbers","params":{"order":"desc"}}}]}</v>
      </c>
      <c r="D545" s="217" t="str">
        <f t="shared" si="2"/>
        <v>#REF!</v>
      </c>
    </row>
    <row r="546" ht="15.75" customHeight="1">
      <c r="A546" s="215" t="str">
        <f>Seeds!AB361</f>
        <v>M3-MyM-5c-A-2</v>
      </c>
      <c r="B546" s="216" t="str">
        <f t="shared" si="211"/>
        <v>#REF!</v>
      </c>
      <c r="C546" s="216" t="str">
        <f>Seeds!AA361</f>
        <v>{"id":"M3-MyM-5c-A-2","seed":{"parameters":[{"name":"Q1","label":null,"min":100,"max":400,"step":10},{"name":"Q2","label":null,"min":100,"max":400,"step":1},{"name":"Q3","label":null,"min":100,"max":400,"step":100}],"uniques":true},"scaffolding":[{"id":"step-0","stimulus":"&lt;p&gt;Vitória comprou três vasos com as seguintes capacidades. Arraste e ordene-os do maior &lt;span style=\"color:#FF0000\";&gt;⭡&lt;/span&gt; para o menor &lt;span style=\"color:#FF0000\";&gt;⭣&lt;/span&gt;.&lt;/p&gt;","seed":{"parameters":[],"calculated":[{"name":"T1","function":"{{Q1}}/10","temp":true},{"name":"T3","function":"{{Q3}}/100","temp":true},{"name":"0-A1","label":"{{T1}} dl","function":"{{Q1}}"},{"name":"0-A2","label":"{{Q2}} cl","function":"{{Q2}}"},{"name":"0-A3","label":"{{T3}} l","function":"{{Q3}}"}]},"algorithm":{"name":"orderNumbers","params":{"order":"desc"}}},{"id":"step-1","stimulus":"&lt;p&gt;O que pede o enunciado?&lt;/p&gt;","seed":{"calculated":[{"name":"1-A1","label":"&lt;p&gt;Ordenar os volumes dos vasos do menor para o maior.&lt;/p&gt;","incorrect":true},{"name":"1-A2","label":"&lt;p&gt;Ordenar os volumes dos vasos do maior para o menor.&lt;/p&gt;"},{"name":"1-A3","label":"&lt;p&gt;Selecionar o vaso com o menor volume.&lt;/p&gt;","incorrect":true}]},"algorithm":{"name":"trueFalse","template":"Multiple choice – standard"}},{"id":"step-2","stimulus":"&lt;p&gt;Para ordenar as diferentes medidas, elas devem ser expressas na mesma unidade. Qual destas conversões de unidade está correta?&lt;/p&gt;","seed":{"calculated":[{"name":"2-A1","label":"&lt;p&gt;1 l = 10 dl = 100 cl&lt;/p&gt;"},{"name":"2-A2","label":"&lt;p&gt;1 dl = 10 l = 100 cl&lt;/p&gt;","incorrect":true},{"name":"2-A3","label":"&lt;p&gt;100 l = 10 dl = 1 cl&lt;/p&gt;","incorrect":true}]},"algorithm":{"name":"trueFalse","template":"Multiple choice – standard"}},{"id":"step-3","stimulus":"&lt;p&gt;Com a ajuda da igualdade anterior, converta todas as medidas para centilitros.&lt;/p&gt;","template":"&lt;p style=\"text-align: center\"&gt;{{T1}} dl = {{T1}} × 10 = {{response}} cl&lt;/p&gt;&lt;p style=\"text-align: center\"&gt;{{T3}} l = {{T3}} × 100 = {{response}} cl&lt;/p&gt;","seed":{"calculated":[{"name":"T1","label":"{{function}}","function":"{{Q1}}/10","temp":true},{"name":"T3","label":"{{function}}","function":"{{Q3}}/100","temp":true},{"name":"3-A1","label":"{{function}}","function":"{{Q1}}"},{"name":"3-A3","label":"{{function}}","function":"{{Q3}}"}]},"algorithm":{"name":"calculateOperation","params":{"method":"equivLiteral","keyboard":"NUMERICAL"}}},{"id":"step-4","stimulus":"&lt;p&gt;Com os resultados anteriores, ordene os volumes dos vasos do maior &lt;span style=\"color:#FF0000\";&gt;⭡&lt;/span&gt; para o menor &lt;span style=\"color:#FF0000\";&gt;⭣&lt;/span&gt;.&lt;/p&gt;","seed":{"parameters":[],"calculated":[{"name":"T1","function":"{{Q1}}/10","temp":true},{"name":"T2","function":"{{Q2}}","temp":true},{"name":"T3","function":"{{Q3}}/100","temp":true},{"name":"4-A1","label":"{{T1}} dl = {{Q1}} cl","function":"{{Q1}}"},{"name":"4-A2","label":"{{Q2}} cl","function":"{{Q2}}"},{"name":"4-A3","label":"{{T3}} l = {{Q3}} cl","function":"{{Q3}}"}]},"algorithm":{"name":"orderNumbers","params":{"order":"desc"}}}]}</v>
      </c>
      <c r="D546" s="217" t="str">
        <f t="shared" si="2"/>
        <v>#REF!</v>
      </c>
    </row>
    <row r="547" ht="15.75" customHeight="1">
      <c r="A547" s="215" t="str">
        <f>Seeds!AB362</f>
        <v>M3-MyM-5c-A-3</v>
      </c>
      <c r="B547" s="216" t="str">
        <f t="shared" si="211"/>
        <v>#REF!</v>
      </c>
      <c r="C547" s="216" t="str">
        <f>Seeds!AA362</f>
        <v>{"id":"M3-MyM-5c-A-3","seed":{"parameters":[{"name":"Q1","label":null,"min":30,"max":50,"step":10},{"name":"Q2","label":null,"min":30,"max":50,"step":1}],"uniques":true},"scaffolding":[{"id":"step-0","stimulus":"&lt;p&gt;Uma caneta verde contém &lt;span class=\"no-break\"&gt;{{T1}} dl&lt;/span&gt; de tinta, enquanto uma preta contém &lt;span class=\"no-break\"&gt;{{Q2}} cl.&lt;/span&gt; Quantos centilitros tem a caneta com mais tinta?&lt;/p&gt;","template":"&lt;p&gt;A caneta com mais tinta tem &lt;span class=\"no-break\"&gt;{{response}} cl.&lt;/span&gt;&lt;/p&gt;","seed":{"parameters":[],"calculated":[{"name":"T1","function":"{{Q1}}/10","temp":true},{"name":"0-A1","label":"{{function}}","function":"math.max({{Q1}}, {{Q2}})"}]},"algorithm":{"name":"calculateOperation","params":{"method":"equivLiteral","keyboard":"NUMERICAL"}}},{"id":"step-1","stimulus":"&lt;p&gt;Quanta tinta contém cada caneta?&lt;/p&gt;","template":"&lt;p&gt;A caneta verde contém {{response}} dl.&lt;/p&gt;&lt;p&gt;A caneta preta contém {{response}} cl.&lt;/p&gt;","seed":{"calculated":[{"name":"1-A1","label":"{{function}}","function":"{{Q1}}/10"},{"name":"1-A2","label":"{{function}}","function":"{{Q2}}"}]},"algorithm":{"name":"calculateOperation","params":{"method":"equivLiteral","keyboard":"NUMERICAL"}}},{"id":"step-2","stimulus":"&lt;p&gt;O que pede o enunciado?&lt;/p&gt;","seed":{"calculated":[{"name":"2-A1","label":"&lt;p&gt;Indicar quantos centilitros há na caneta com mais tinta.&lt;/p&gt;"},{"name":"2-A2","label":"&lt;p&gt;Indicar quantos centilitros há na caneta com menos tinta.&lt;/p&gt;","incorrect":true},{"name":"2-A3","label":"&lt;p&gt;Indicar quantos centilitros as duas canetas têm juntas.&lt;/p&gt;","incorrect":true}]},"algorithm":{"name":"trueFalse","template":"Multiple choice – standard"}},{"id":"step-3","stimulus":"&lt;p&gt;Para ordenar as diferentes medidas, elas devem ser expressas na mesma unidade. Qual destas conversões de unidade está correta?&lt;/p&gt;","seed":{"calculated":[{"name":"3-A1","label":"&lt;p&gt;1 l = 10 dl = 100 cl&lt;/p&gt;"},{"name":"3-A2","label":"&lt;p&gt;1 dl = 10 l = 100 cl&lt;/p&gt;","incorrect":true},{"name":"3-A3","label":"&lt;p&gt;100 l = 10 dl = 1 cl&lt;/p&gt;","incorrect":true}]},"algorithm":{"name":"trueFalse","template":"Multiple choice – standard"}},{"id":"step-4","stimulus":"&lt;p&gt;Com a ajuda da igualdade anterior, calcule quantos centilitros de tinta há na caneta verde.&lt;/p&gt;","template":"&lt;p style=\"text-align: center\"&gt;{{T1}} dl = {{T1}} × 10 = {{response}} cl&lt;/p&gt;","seed":{"calculated":[{"name":"T1","label":"{{function}}","function":"{{Q1}}/10","temp":true},{"name":"4-A1","label":"{{function}}","function":"{{Q1}}"}]},"algorithm":{"name":"calculateOperation","params":{"method":"equivLiteral","keyboard":"NUMERICAL"}}},{"id":"step-5","stimulus":"&lt;p&gt;Selecione, portanto, a caneta que contém mais tinta.","seed":{"parameters":[],"calculated":[{"name":"T3","function":"math.max({{Q1}}, {{Q2}})","temp":true},{"name":"T4","function":"math.min({{Q1}}, {{Q2}})","temp":true},{"name":"5-A1","label":"A caneta verde com {{T3}} cl."},{"name":"5-A2","label":"A caneta preta com {{T4}} cl.","incorrect":true}]},"algorithm":{"name":"trueFalse","template":"Multiple choice – standard"}}]}</v>
      </c>
      <c r="D547" s="217" t="str">
        <f t="shared" si="2"/>
        <v>#REF!</v>
      </c>
    </row>
    <row r="548" ht="15.75" customHeight="1">
      <c r="A548" s="215" t="str">
        <f>Seeds!AB363</f>
        <v>M3-MyM-6a-I-1</v>
      </c>
      <c r="B548" s="216" t="str">
        <f t="shared" si="211"/>
        <v>#REF!</v>
      </c>
      <c r="C548" s="216" t="str">
        <f>Seeds!AA363</f>
        <v>{"id":"M3-MyM-6a-I-1","stimulus":"&lt;p&gt;Indique quais dessas afirmações estão corretas ou incorretas.&lt;/p&gt;","hint":"&lt;p&gt;O meio litro e o quarto de litro são partes do litro.&lt;/p&gt;","feedback":"&lt;p&gt;O meio litro e o quarto de litro são partes do litro.&lt;/p&gt;&lt;p&gt;Meio litro = 50 cl&lt;/p&gt;&lt;p&gt;Um quarto de litro = 25 cl&lt;/p&gt;","seed":{"parameters":[],"calculated":[{"name":"A1","label":"O meio litro e o quarto de litro são partes do litro."},{"name":"A2","label":"Dois quartos de litro é meio litro."},{"name":"A3","label":"Dois meios litros são um litro."},{"name":"A4","label":"Três quartos de um litro são 75 cl."},{"name":"A5","label":"Dois quartos de um litro é um litro.","incorrect":true,"feedback":"&lt;p&gt;Dois quartos de litro equivalem a 50 cl, ou seja, meio litro.&lt;/p&gt;"},{"name":"A6","label":"Meio litro é 500 cl.","incorrect":true,"feedback":"&lt;p&gt;Meio litro equivale a 50 cl.&lt;/p&gt;"},{"name":"A7","label":"Três quartos de um litro é um litro.","incorrect":true,"feedback":"&lt;p&gt;Três quartos de litro equivalem a 75 cl.&lt;/p&gt;"},{"name":"A8","label":"Três meios litros é um litro.","incorrect":true,"feedback":"&lt;p&gt;Três meios litros equivalem a 150 cl.&lt;/p&gt;"}],"uniques":true},"algorithm":{"name":"trueFalse","template":"Choice matrix – inline","params":{"countCorrect":2,"countIncorrect":1,"showCheckIcon":false,"options":["Correta","Incorreta"]}}}</v>
      </c>
      <c r="D548" s="217" t="str">
        <f t="shared" si="2"/>
        <v>#REF!</v>
      </c>
    </row>
    <row r="549" ht="15.75" customHeight="1">
      <c r="A549" s="215" t="str">
        <f>Seeds!AB364</f>
        <v>M3-MyM-6a-E-1</v>
      </c>
      <c r="B549" s="216" t="str">
        <f t="shared" si="211"/>
        <v>#REF!</v>
      </c>
      <c r="C549" s="216" t="str">
        <f>Seeds!AA364</f>
        <v>{"id":"M3-MyM-6a-E-1","stimulus":"&lt;p&gt;Calcule as seguintes conversões.&lt;/p&gt;","template":"&lt;p&gt;{{Q1}} quartos de litro são &lt;span class=\"no-break\"&gt;{{response}} cl.&lt;/span&gt;&lt;/p&gt;&lt;p&gt;{{Q2}} meios litros são {{response}} quartos de litro.&lt;/p&gt;","hint":"&lt;p&gt;O meio litro e o quarto de litro são partes do litro.&lt;/p&gt;","feedback":"&lt;p&gt;O meio litro e o quarto de litro são partes do litro.&lt;/p&gt;&lt;p&gt;Meio litro = 50 cl&lt;/p&gt;&lt;p&gt;Um quarto de litro = 25 cl&lt;/p&gt;","seed":{"parameters":[{"name":"Q1","label":null,"list":[2,3,4,5]},{"name":"Q2","label":null,"list":[8,12,16,20]}],"calculated":[{"name":"A1","label":"{{function}}","function":"{{Q1}}*25","feedback":"&lt;p&gt;25 cl × {{Q1}} = {{function}} cl&lt;/p&gt;"},{"name":"A2","label":"{{function}}","function":"{{Q2}}*2","feedback":"&lt;p&gt;{{Q2}} meios litros × 2 = {{function}} quartos de litro&lt;/p&gt;"}],"uniques":true},"algorithm":{"name":"calculateOperation","params":{"method":"equivLiteral","keyboard":"NUMERICAL"}}}</v>
      </c>
      <c r="D549" s="217" t="str">
        <f t="shared" si="2"/>
        <v>#REF!</v>
      </c>
    </row>
    <row r="550" ht="15.75" customHeight="1">
      <c r="A550" s="215" t="str">
        <f>Seeds!AB365</f>
        <v>M3-MyM-6a-E-2</v>
      </c>
      <c r="B550" s="216" t="str">
        <f t="shared" si="211"/>
        <v>#REF!</v>
      </c>
      <c r="C550" s="216" t="str">
        <f>Seeds!AA365</f>
        <v>{"id":"M3-MyM-6a-E-2","stimulus":"&lt;p&gt;Calcule as seguintes conversões.&lt;/p&gt;","template":"&lt;p&gt;{{Q1}} meios litros são &lt;span class=\"no-break\"&gt;{{response}} cl.&lt;/span&gt;&lt;/p&gt;&lt;p&gt;{{Q2}} quartos de litro são {{response}} litros.&lt;/p&gt;","hint":"&lt;p&gt;O meio litro e o quarto de litro são partes do litro.&lt;/p&gt;","feedback":"&lt;p&gt;O meio litro e o quarto de litro são partes do litro.&lt;/p&gt;&lt;p&gt;Meio litro = 50 cl&lt;/p&gt;&lt;p&gt;Um quarto de litro = 25 cl&lt;/p&gt;","seed":{"parameters":[{"name":"Q1","label":null,"list":[2,3,4,5]},{"name":"Q2","label":null,"list":[8,12,16,20]}],"calculated":[{"name":"A1","label":"{{function}}","function":"{{Q1}}*50","feedback":"&lt;p&gt;50 cl × {{Q1}} = {{function}} cl&lt;/p&gt;"},{"name":"A2","label":"{{function}}","function":"{{Q2}}/4","feedback":"&lt;p&gt;{{Q2}} quartos de litro : 4 = {{function}} litros&lt;/p&gt;"}],"uniques":true},"algorithm":{"name":"calculateOperation","params":{"method":"equivLiteral","keyboard":"NUMERICAL"}}}</v>
      </c>
      <c r="D550" s="217" t="str">
        <f t="shared" si="2"/>
        <v>#REF!</v>
      </c>
    </row>
    <row r="551" ht="15.75" customHeight="1">
      <c r="A551" s="215" t="str">
        <f>Seeds!AB366</f>
        <v>M3-MyM-6a-A-1</v>
      </c>
      <c r="B551" s="216" t="str">
        <f t="shared" si="211"/>
        <v>#REF!</v>
      </c>
      <c r="C551" s="216" t="str">
        <f>Seeds!AA366</f>
        <v>{"id":"M3-MyM-6a-A-1","stimulus":"&lt;p&gt;Quantas garrafas de meio litro podem ser enchidas com {{Q1}} l de água?&lt;/p&gt;","template":"&lt;p&gt;Podem ser enchidas {{response}} garrafas de meio litro.&lt;/p&gt;","hint":"&lt;p&gt;O meio litro é parte do litro.&lt;/p&gt;","feedback":"&lt;p&gt;O meio litro é parte do litro. Como 1 l = 2 meios litros, então:&lt;/p&gt;&lt;p style=\"text-align: center\"&gt;{{Q1}} l × 2 = {{A1}} meios litros&lt;/p&gt;","seed":{"parameters":[{"name":"Q1","label":null,"min":2,"max":9,"step":1}],"calculated":[{"name":"A1","label":"{{function}}","function":"{{Q1}}*2"}],"uniques":true},"algorithm":{"name":"calculateOperation","params":{"method":"equivLiteral","keyboard":"NUMERICAL"}}}</v>
      </c>
      <c r="D551" s="217" t="str">
        <f t="shared" si="2"/>
        <v>#REF!</v>
      </c>
    </row>
    <row r="552" ht="15.75" customHeight="1">
      <c r="A552" s="215" t="str">
        <f>Seeds!AB367</f>
        <v>M3-MyM-6a-A-2</v>
      </c>
      <c r="B552" s="216" t="str">
        <f t="shared" si="211"/>
        <v>#REF!</v>
      </c>
      <c r="C552" s="216" t="str">
        <f>Seeds!AA367</f>
        <v>{"id":"M3-MyM-6a-A-2","stimulus":"&lt;p&gt;Pietra usa um quarto de litro para regar cada planta que ela tem. Se ela tem {{Q1}} plantas, quantos centilitros de água ela precisa para regar todas elas?&lt;/p&gt;","template":"&lt;p&gt;Ela necessita de {{response}} cl de água.&lt;/p&gt;","hint":"&lt;p&gt;O quarto de litro é parte do litro.&lt;/p&gt;","feedback":"&lt;p&gt;O quarto de litro é parte do litro. Como 1 quarto de litro = 25 cl, então:&lt;/p&gt;&lt;p style=\"text-align: center\"&gt;25 cl × {{Q1}} = {{A1}} cl&lt;/p&gt;","seed":{"parameters":[{"name":"Q1","label":null,"min":2,"max":9,"step":1}],"calculated":[{"name":"A1","label":"{{function}}","function":"{{Q1}}*25"}],"uniques":true},"algorithm":{"name":"calculateOperation","params":{"method":"equivLiteral","keyboard":"NUMERICAL"}}}</v>
      </c>
      <c r="D552" s="217" t="str">
        <f t="shared" si="2"/>
        <v>#REF!</v>
      </c>
    </row>
    <row r="553" ht="15.75" customHeight="1">
      <c r="A553" s="215" t="str">
        <f>Seeds!AB368</f>
        <v>M3-MyM-6a-A-3</v>
      </c>
      <c r="B553" s="216" t="str">
        <f t="shared" si="211"/>
        <v>#REF!</v>
      </c>
      <c r="C553" s="216" t="str">
        <f>Seeds!AA368</f>
        <v>{"id":"M3-MyM-6a-A-3","stimulus":"&lt;p&gt;Rafael comprou {{Q1}} caixas de meio litro de suco de limão e {{Q2}} caixas de um quarto de litro de suco de laranja. Quantos litros de suco ele comprou no total?&lt;/p&gt;","template":"&lt;p&gt;Ele comprou {{response}} l de suco.&lt;/p&gt;","hint":"&lt;p&gt;O meio litro e o quarto de litro são partes do litro.&lt;/p&gt;","feedback":"&lt;p&gt;O meio litro e o quarto de litro são partes do litro. Como 1 litro = 2 meios litros e 1 litro = 4 quartos de litro, então:&lt;/p&gt;&lt;p style=\"text-align: center\"&gt;{{Q1}} meios litros : 2 = {{T1}} l&lt;/p&gt;&lt;p style=\"text-align: center\"&gt;{{Q2}} quartos de litro : 4 = {{T2}} l&lt;/p&gt;&lt;p style=\"text-align: center\"&gt;{{T1}} l + {{T2}} l = {{A1}} l&lt;/p&gt;","seed":{"parameters":[{"name":"Q1","label":null,"min":2,"max":16,"step":2},{"name":"Q2","label":null,"list":[4,8,12,16]}],"calculated":[{"name":"T1","label":"{{function}}","function":"{{Q1}}/2","temp":true},{"name":"T2","label":"{{function}}","function":"{{Q2}}/4","temp":true},{"name":"A1","label":"{{function}}","function":"{{Q1}}/2+{{Q2}}/4"}],"uniques":true},"algorithm":{"name":"calculateOperation","params":{"method":"equivLiteral","keyboard":"NUMERICAL"}}}</v>
      </c>
      <c r="D553" s="217" t="str">
        <f t="shared" si="2"/>
        <v>#REF!</v>
      </c>
    </row>
    <row r="554" ht="15.75" customHeight="1">
      <c r="A554" s="215" t="str">
        <f t="shared" ref="A554:C554" si="212">#REF!</f>
        <v>#REF!</v>
      </c>
      <c r="B554" s="216" t="str">
        <f t="shared" si="212"/>
        <v>#REF!</v>
      </c>
      <c r="C554" s="216" t="str">
        <f t="shared" si="212"/>
        <v>#REF!</v>
      </c>
      <c r="D554" s="217" t="str">
        <f t="shared" si="2"/>
        <v>#REF!</v>
      </c>
    </row>
    <row r="555" ht="15.75" customHeight="1">
      <c r="A555" s="215" t="str">
        <f t="shared" ref="A555:C555" si="213">#REF!</f>
        <v>#REF!</v>
      </c>
      <c r="B555" s="216" t="str">
        <f t="shared" si="213"/>
        <v>#REF!</v>
      </c>
      <c r="C555" s="216" t="str">
        <f t="shared" si="213"/>
        <v>#REF!</v>
      </c>
      <c r="D555" s="217" t="str">
        <f t="shared" si="2"/>
        <v>#REF!</v>
      </c>
    </row>
    <row r="556" ht="15.75" customHeight="1">
      <c r="A556" s="215" t="str">
        <f t="shared" ref="A556:C556" si="214">#REF!</f>
        <v>#REF!</v>
      </c>
      <c r="B556" s="216" t="str">
        <f t="shared" si="214"/>
        <v>#REF!</v>
      </c>
      <c r="C556" s="216" t="str">
        <f t="shared" si="214"/>
        <v>#REF!</v>
      </c>
      <c r="D556" s="217" t="str">
        <f t="shared" si="2"/>
        <v>#REF!</v>
      </c>
    </row>
    <row r="557" ht="15.75" customHeight="1">
      <c r="A557" s="215" t="str">
        <f t="shared" ref="A557:C557" si="215">#REF!</f>
        <v>#REF!</v>
      </c>
      <c r="B557" s="216" t="str">
        <f t="shared" si="215"/>
        <v>#REF!</v>
      </c>
      <c r="C557" s="216" t="str">
        <f t="shared" si="215"/>
        <v>#REF!</v>
      </c>
      <c r="D557" s="217" t="str">
        <f t="shared" si="2"/>
        <v>#REF!</v>
      </c>
    </row>
    <row r="558" ht="15.75" customHeight="1">
      <c r="A558" s="215" t="str">
        <f t="shared" ref="A558:C558" si="216">#REF!</f>
        <v>#REF!</v>
      </c>
      <c r="B558" s="216" t="str">
        <f t="shared" si="216"/>
        <v>#REF!</v>
      </c>
      <c r="C558" s="216" t="str">
        <f t="shared" si="216"/>
        <v>#REF!</v>
      </c>
      <c r="D558" s="217" t="str">
        <f t="shared" si="2"/>
        <v>#REF!</v>
      </c>
    </row>
    <row r="559" ht="15.75" customHeight="1">
      <c r="A559" s="215" t="str">
        <f t="shared" ref="A559:C559" si="217">#REF!</f>
        <v>#REF!</v>
      </c>
      <c r="B559" s="216" t="str">
        <f t="shared" si="217"/>
        <v>#REF!</v>
      </c>
      <c r="C559" s="216" t="str">
        <f t="shared" si="217"/>
        <v>#REF!</v>
      </c>
      <c r="D559" s="217" t="str">
        <f t="shared" si="2"/>
        <v>#REF!</v>
      </c>
    </row>
    <row r="560" ht="15.75" customHeight="1">
      <c r="A560" s="215" t="str">
        <f t="shared" ref="A560:C560" si="218">#REF!</f>
        <v>#REF!</v>
      </c>
      <c r="B560" s="216" t="str">
        <f t="shared" si="218"/>
        <v>#REF!</v>
      </c>
      <c r="C560" s="216" t="str">
        <f t="shared" si="218"/>
        <v>#REF!</v>
      </c>
      <c r="D560" s="217" t="str">
        <f t="shared" si="2"/>
        <v>#REF!</v>
      </c>
    </row>
    <row r="561" ht="15.75" customHeight="1">
      <c r="A561" s="215" t="str">
        <f t="shared" ref="A561:C561" si="219">#REF!</f>
        <v>#REF!</v>
      </c>
      <c r="B561" s="216" t="str">
        <f t="shared" si="219"/>
        <v>#REF!</v>
      </c>
      <c r="C561" s="216" t="str">
        <f t="shared" si="219"/>
        <v>#REF!</v>
      </c>
      <c r="D561" s="217" t="str">
        <f t="shared" si="2"/>
        <v>#REF!</v>
      </c>
    </row>
    <row r="562" ht="15.75" customHeight="1">
      <c r="A562" s="215" t="str">
        <f>Seeds!AB369</f>
        <v>M3-MyM-8a-I-1</v>
      </c>
      <c r="B562" s="216" t="str">
        <f t="shared" ref="B562:B597" si="220">#REF!</f>
        <v>#REF!</v>
      </c>
      <c r="C562" s="216" t="str">
        <f>Seeds!AA369</f>
        <v>{"id":"M3-MyM-8a-I-1","stimulus":"&lt;p&gt;Selecione o resultado da adição.&lt;/p&gt;&lt;p style=\"text-align: center\"&gt;{{Q1}} {{Q11}} + {{Q2}} {{Q11}} = ...&lt;/p&gt;","hint":"&lt;p&gt;Pode-se somar {{Q1}} e {{Q2}}, pois estão expressos na mesma unidade.&lt;/p&gt;","feedback":"&lt;p&gt;Para adicionar medidas de capacidade, todas elas devem estar expressas na mesma unidade.&lt;/p&gt;","seed":{"parameters":[{"name":"Q1","label":null,"min":100,"max":999,"step":1},{"name":"Q2","label":null,"min":100,"max":999,"step":1},{"name":"Q3","label":null,"min":1,"max":99,"step":1},{"name":"Q4","label":null,"min":1,"max":99,"step":1},{"name":"Q5","label":null,"min":10,"max":90,"step":10},{"name":"Q6","label":null,"min":10,"max":90,"step":10},{"name":"Q11","label":null,"list":["l","dl","cl"]}],"calculated":[{"name":"A1","label":"{{function}} {{Q11}}","function":"{{Q1}}+{{Q2}}"},{"name":"A2","label":"{{function}} {{Q11}}","function":"{{Q1}}+{{Q2}}+{{Q3}}","incorrect":true},{"name":"A3","label":"{{function}} {{Q11}}","function":"{{Q1}}+{{Q2}}-{{Q4}}","incorrect":true},{"name":"A4","label":"{{function}} {{Q11}}","function":"{{Q1}}+{{Q2}}+{{Q5}}","incorrect":true},{"name":"A5","label":"{{function}} {{Q11}}","function":"{{Q1}}+{{Q2}}-{{Q6}}","incorrect":true}],"uniques":true},"algorithm":{"name":"trueFalse","template":"Multiple choice – standard","params":{"countCorrect":1,"countIncorrect":2,"showCheckIcon":false,
            "columns": 3
        }
    }
}</v>
      </c>
      <c r="D562" s="217" t="str">
        <f t="shared" si="2"/>
        <v>#REF!</v>
      </c>
    </row>
    <row r="563" ht="15.75" customHeight="1">
      <c r="A563" s="215" t="str">
        <f>Seeds!AB370</f>
        <v>M3-MyM-8a-I-2</v>
      </c>
      <c r="B563" s="216" t="str">
        <f t="shared" si="220"/>
        <v>#REF!</v>
      </c>
      <c r="C563" s="216" t="str">
        <f>Seeds!AA370</f>
        <v>{"id":"M3-MyM-8a-I-2","stimulus":"&lt;p&gt;Selecione o resultado da subtração.&lt;/p&gt;&lt;p style=\"text-align: center\"&gt;{{T0}}} {{Q11}} − {{Q2}} {{Q11}} = ...&lt;/p&gt;","hint":"&lt;p&gt;Pode-se subtrair {{Q2}} de {{T0}}, pois estão expressos na mesma unidade.&lt;/p&gt;","feedback":"&lt;p&gt;Para subtrair medidas de capacidade, todas elas devem estar expressas na mesma unidade.&lt;/p&gt;","seed":{"parameters":[{"name":"Q1","label":null,"min":100,"max":999,"step":1},{"name":"Q2","label":null,"min":100,"max":999,"step":1},{"name":"Q3","label":null,"min":1,"max":99,"step":1},{"name":"Q4","label":null,"min":1,"max":99,"step":1},{"name":"Q5","label":null,"min":10,"max":90,"step":10},{"name":"Q6","label":null,"min":10,"max":90,"step":10},{"name":"Q11","label":null,"list":["l","dl","cl"]}],"calculated":[{"name":"T0","label":"{{function}}","function":"{{Q1}}+{{Q2}}","temp":true},{"name":"A1","label":"{{function}} {{Q11}}","function":"{{Q1}}"},{"name":"A2","label":"{{function}} {{Q11}}","function":"{{Q1}}+{{Q3}}","incorrect":true},{"name":"A3","label":"{{function}} {{Q11}}","function":"{{Q1}}-{{Q4}}","incorrect":true},{"name":"A4","label":"{{function}} {{Q11}}","function":"{{Q1}}+{{Q5}}","incorrect":true},{"name":"A5","label":"{{function}} {{Q11}}","function":"{{Q1}}-{{Q6}}","incorrect":true}],"uniques":true},"algorithm":{"name":"trueFalse","template":"Multiple choice – standard","params":{"countCorrect":1,"countIncorrect":2,"showCheckIcon":false,
            "columns": 3
        }
    }
}</v>
      </c>
      <c r="D563" s="217" t="str">
        <f t="shared" si="2"/>
        <v>#REF!</v>
      </c>
    </row>
    <row r="564" ht="15.75" customHeight="1">
      <c r="A564" s="215" t="str">
        <f>Seeds!AB371</f>
        <v>M3-MyM-8a-E-1</v>
      </c>
      <c r="B564" s="216" t="str">
        <f t="shared" si="220"/>
        <v>#REF!</v>
      </c>
      <c r="C564" s="216" t="str">
        <f>Seeds!AA371</f>
        <v>{"id":"M3-MyM-8a-E-1","stimulus":"&lt;p&gt;Calcule a seguinte adição.&lt;/p&gt;","template":"&lt;p style=\"text-align: center\"&gt;{{Q1}} {{Q11}} + {{Q2}} {{Q11}} = {{response}} {{Q11}}&lt;/p&gt;","hint":"&lt;p&gt;Como a unidade de ambas as medidas é a mesma, basta adicionar as quantidades.&lt;/p&gt;","feedback":"&lt;p&gt;Para adicionar medidas de capacidade, todas elas devem estar expressas na mesma unidade.&lt;/p&gt;","seed":{"parameters":[{"name":"Q1","label":null,"min":10,"max":999,"step":1},{"name":"Q2","label":null,"min":10,"max":999,"step":1},{"name":"Q11","list":["l","dl","cl"]}],"calculated":[{"name":"A1","label":"{{function}}","function":"{{Q1}} + {{Q2}}"}],"uniques":true},"algorithm":{"name":"calculateOperation","params":{"method":"equivLiteral","keyboard":"NUMERICAL"}}}</v>
      </c>
      <c r="D564" s="217" t="str">
        <f t="shared" si="2"/>
        <v>#REF!</v>
      </c>
    </row>
    <row r="565" ht="15.75" customHeight="1">
      <c r="A565" s="215" t="str">
        <f>Seeds!AB372</f>
        <v>M3-MyM-8a-E-2</v>
      </c>
      <c r="B565" s="216" t="str">
        <f t="shared" si="220"/>
        <v>#REF!</v>
      </c>
      <c r="C565" s="216" t="str">
        <f>Seeds!AA372</f>
        <v>{"id":"M3-MyM-8a-E-2","stimulus":"&lt;p&gt;Calcule a seguinte subtração.&lt;/p&gt;","template":"&lt;p style=\"text-align: center\"&gt;{{T1}} {{Q12}} − {{Q3}} {{Q12}} = {{response}} {{Q12}}&lt;/p&gt;","hint":"&lt;p&gt;Como a unidade de ambas as medidas é a mesma, basta subtrair as quantidades.&lt;/p&gt;","feedback":"&lt;p&gt;Para subtrair medidas de capacidade, todas elas devem estar expressas na mesma unidade.&lt;/p&gt;","seed":{"parameters":[{"name":"Q3","label":null,"min":10,"max":500,"step":1},{"name":"Q4","label":null,"min":10,"max":500,"step":1},{"name":"Q12","list":["l","dl","cl"]}],"calculated":[{"name":"T1","function":"{{Q3}} + {{Q4}}","temp":true},{"name":"A1","label":"{{function}}","function":"{{Q4}}"}],"uniques":true},"algorithm":{"name":"calculateOperation","params":{"method":"equivLiteral","keyboard":"NUMERICAL"}}}</v>
      </c>
      <c r="D565" s="217" t="str">
        <f t="shared" si="2"/>
        <v>#REF!</v>
      </c>
    </row>
    <row r="566" ht="15.75" customHeight="1">
      <c r="A566" s="215" t="str">
        <f>Seeds!AB373</f>
        <v>M3-MyM-8a-A-1</v>
      </c>
      <c r="B566" s="216" t="str">
        <f t="shared" si="220"/>
        <v>#REF!</v>
      </c>
      <c r="C566" s="216" t="str">
        <f>Seeds!AA373</f>
        <v>{"id":"M3-MyM-8a-A-1","stimulus":"&lt;p&gt;Para fazer uma viagem, Henrique precisa de &lt;span class=\"no-break\"&gt;{{T1}} l&lt;/span&gt; de gasolina, porém no tanque de seu carro tem apenas &lt;span class=\"no-break\"&gt;{{Q2}} l.&lt;/span&gt; Quantos litros de combustível ele precisa reabastecer?&lt;/p&gt;","template":"&lt;p&gt;Henrique precisa reabastecer {{response}} l.&lt;/p&gt;","hint":"&lt;p&gt;Para realizar a subtração de medidas de capacidade, todas elas devem estar expressas na mesma unidade.&lt;/p&gt;","feedback":"&lt;p&gt;Para realizar a subtração de medidas de capacidade, todas elas devem estar expressas na mesma unidade.&lt;/p&gt;&lt;p style=\"text-align: center\"&gt;{{T1}} l − {{Q2}} l = {{Q1}} l&lt;/p&gt;","seed":{"parameters":[{"name":"Q1","label":null,"min":20,"max":45,"step":1},{"name":"Q2","label":null,"min":20,"max":45,"step":1}],"calculated":[{"name":"T1","label":"{{function}}","function":"{{Q1}}+{{Q2}}","temp":true},{"name":"A1","label":"{{function}}","function":"{{Q1}}"}],"uniques":true},"algorithm":{"name":"calculateOperation","params":{"method":"equivLiteral","keyboard":"NUMERICAL"}}}</v>
      </c>
      <c r="D566" s="217" t="str">
        <f t="shared" si="2"/>
        <v>#REF!</v>
      </c>
    </row>
    <row r="567" ht="15.75" customHeight="1">
      <c r="A567" s="215" t="str">
        <f>Seeds!AB374</f>
        <v>M3-MyM-8a-A-2</v>
      </c>
      <c r="B567" s="216" t="str">
        <f t="shared" si="220"/>
        <v>#REF!</v>
      </c>
      <c r="C567" s="216" t="str">
        <f>Seeds!AA374</f>
        <v>{"id":"M3-MyM-8a-A-2","stimulus":"&lt;p&gt;Para uma festa foi preparada uma bebida com &lt;span class=\"no-break\"&gt;{{Q1}} l&lt;/span&gt; de suco de {{Q11}} e &lt;span class=\"no-break\"&gt;{{Q2}} l&lt;/span&gt; de suco de {{Q22}}. Quantos litros de suco foram utilizados no total?&lt;/p&gt;","template":"&lt;p&gt;Foram utilizados {{response}} l de suco.&lt;/p&gt;","hint":"&lt;p&gt;Para realizar adições de medidas de capacidade, todas elas devem estar expressas na mesma unidade.&lt;/p&gt;","feedback":"&lt;p&gt;Para realizar adições de medidas de capacidade, todas elas devem estar expressas na mesma unidade.&lt;/p&gt;&lt;p style=\"text-align: center\"&gt;{{Q1}} l + {{Q2}} l = {{A1}} l&lt;/p&gt;","seed":{"parameters":[{"name":"Q1","label":null,"min":1,"max":9,"step":1},{"name":"Q2","label":null,"min":1,"max":5,"step":1},{"name":"Q11","label":null,"list":["kiwi","maçã","laranja"]},{"name":"Q22","label":null,"list":["abacaxi","manga","limão"]}],"calculated":[{"name":"A1","label":"{{function}}","function":"{{Q1}}+{{Q2}}"}],"uniques":true},"algorithm":{"name":"calculateOperation","params":{"method":"equivLiteral","keyboard":"NUMERICAL"}}}</v>
      </c>
      <c r="D567" s="217" t="str">
        <f t="shared" si="2"/>
        <v>#REF!</v>
      </c>
    </row>
    <row r="568" ht="15.75" customHeight="1">
      <c r="A568" s="215" t="str">
        <f>Seeds!AB375</f>
        <v>M3-MyM-8a-A-3</v>
      </c>
      <c r="B568" s="216" t="str">
        <f t="shared" si="220"/>
        <v>#REF!</v>
      </c>
      <c r="C568" s="216" t="str">
        <f>Seeds!AA375</f>
        <v>{"id":"M3-MyM-8a-A-3","stimulus":"&lt;p&gt;Oscar preparou &lt;span class=\"no-break\"&gt;{{T1}} dl&lt;/span&gt; de sopa para a refeição em família. Se a família tomou &lt;span class=\"no-break\"&gt;{{Q2}} dl&lt;/span&gt; da sopa, quanto do alimento sobrou?&lt;/p&gt;","template":"&lt;p&gt;Sobraram &lt;span class=\"no-break\"&gt;{{response}} dl&lt;/span&gt; de sopa.&lt;/p&gt;","hint":"&lt;p&gt;Para realizar a subtração de medidas de capacidade, todas elas devem estar expressas na mesma unidade.&lt;/p&gt;","feedback":"&lt;p&gt;Para realizar a subtração de medidas de capacidade, todas elas devem estar expressas na mesma unidade.&lt;/p&gt;&lt;p style=\"text-align: center\"&gt;{{T1}} dl − {{Q2}} dl = {{Q1}} dl&lt;/p&gt;","seed":{"parameters":[{"name":"Q1","label":null,"min":10,"max":30,"step":1},{"name":"Q2","label":null,"min":10,"max":20,"step":1}],"calculated":[{"name":"T1","label":"{{function}}","function":"{{Q1}}+{{Q2}}","temp":true},{"name":"A1","label":"{{function}}","function":"{{Q1}}"}],"uniques":true},"algorithm":{"name":"calculateOperation","params":{"method":"equivLiteral","keyboard":"NUMERICAL"}}}</v>
      </c>
      <c r="D568" s="217" t="str">
        <f t="shared" si="2"/>
        <v>#REF!</v>
      </c>
    </row>
    <row r="569" ht="15.75" customHeight="1">
      <c r="A569" s="215" t="str">
        <f>Seeds!AB376</f>
        <v>M3-MyM-8b-I-1</v>
      </c>
      <c r="B569" s="216" t="str">
        <f t="shared" si="220"/>
        <v>#REF!</v>
      </c>
      <c r="C569" s="216" t="str">
        <f>Seeds!AA376</f>
        <v>{"id":"M3-MyM-8b-I-1","stimulus":"&lt;p&gt;Indique o resultado da multiplicação de {{Q1}} {{Q2}} por {{Q3}}.&lt;/p&gt;","hint":"&lt;p&gt;Efetue a multiplicação e verifique se o resultado é expresso na mesma unidade de capacidade dada inicialmente.&lt;/p&gt;","feedback":"&lt;p&gt;Para multiplicar uma medida de capacidade por um número, efetue a operação e expresse o resultado na mesma unidade dada inicialmente.&lt;/p&gt;&lt;p&gt;{{Q1}} {{Q2}} × {{Q3}} = {{T1}} {{Q2}}&lt;/p&gt;","seed":{"parameters":[{"name":"Q1","label":null,"min":50,"max":999,"step":1},{"name":"Q2","list":["l","dl","cl"]},{"name":"Q3","label":null,"min":2,"max":9,"step":1},{"name":"Q4","list":["l","dl","cl"]},{"name":"Q5","min":1,"max":50,"step":1},{"name":"Q6","min":1,"max":50,"step":1}],"calculated":[{"name":"T1","function":"{{Q1}}*{{Q3}}","temp":true},{"name":"T2","function":"{{Q1}}*{{Q3}}-{{Q6}}","temp":true},{"name":"T3","function":"{{Q1}}*{{Q3}}+{{Q5}}","temp":true},{"name":"T4","function":"{{Q1}}*{{Q3}}-{{Q5}}","temp":true},{"name":"T5","function":"{{Q1}}*{{Q3}}+{{Q6}}","temp":true},{"name":"A1","label":"{{function}}","function":"{{T1}} {{Q2}}"},{"name":"A2","label":"{{function}}","function":"{{T1}} {{Q4}}","incorrect":true},{"name":"A2","label":"{{function}}","function":"{{T2}} {{Q2}}","incorrect":true},{"name":"A4","label":"{{function}}","function":"{{T3}} {{Q2}}","incorrect":true},{"name":"A5","label":"{{function}}","function":"{{T4}} {{Q2}}","incorrect":true},{"name":"A6","label":"{{function}}","function":"{{T5}} {{Q2}}","incorrect":true}],"uniques":true},"algorithm":{"name":"trueFalse","template":"Multiple choice – standard","params":{"countCorrect":1,"countIncorrect":2,"showCheckIcon":false,
            "columns": 3
        }
    }
}</v>
      </c>
      <c r="D569" s="217" t="str">
        <f t="shared" si="2"/>
        <v>#REF!</v>
      </c>
    </row>
    <row r="570" ht="15.75" customHeight="1">
      <c r="A570" s="215" t="str">
        <f>Seeds!AB377</f>
        <v>M3-MyM-8b-I-2</v>
      </c>
      <c r="B570" s="216" t="str">
        <f t="shared" si="220"/>
        <v>#REF!</v>
      </c>
      <c r="C570" s="216" t="str">
        <f>Seeds!AA377</f>
        <v>{"id":"M3-MyM-8b-I-2","stimulus":"&lt;p&gt;Indique o resultado da divisão de {{T0}} {{Q2}} por {{Q3}}.&lt;/p&gt;","hint":"&lt;p&gt;Efetue a divisão e verifique se o resultado é expresso na mesma unidade de capacidade dada inicialmente.&lt;/p&gt;","feedback":"&lt;p&gt;Para dividir uma medida de capacidade por um número, efetue a operação e expresse o resultado na mesma unidade dada inicialmente.&lt;/p&gt;&lt;p style=\"text-align: center\"&gt;{{T0}} {{Q2}} : {{Q3}} = {{Q1}} {{Q2}}&lt;/p&gt;","seed":{"parameters":[{"name":"Q1","label":null,"min":50,"max":100,"step":1},{"name":"Q2","label":null,"list":["l","dl","cl"]},{"name":"Q3","label":null,"min":2,"max":9,"step":1},{"name":"Q4","label":null,"list":["l","dl","cl"]},{"name":"Q5","label":null,"min":1,"max":10,"step":1},{"name":"Q6","label":null,"min":1,"max":10,"step":1}],"calculated":[{"name":"T0","label":"{{function}}","function":"{{Q1}}*{{Q3}}","temp":true},{"name":"A1","label":"{{function}} {{Q2}}","function":"{{Q1}}"},{"name":"A2","label":"{{function}} {{Q4}}","function":"{{Q1}}","incorrect":true},{"name":"A3","label":"{{function}} {{Q2}}","function":"{{Q1}}+{{Q5}}","incorrect":true},{"name":"A4","label":"{{function}} {{Q2}}","function":"{{Q1}}-{{Q5}}","incorrect":true},{"name":"A5","label":"{{function}} {{Q2}}","function":"{{Q1}}+{{Q6}}","incorrect":true}],"uniques":true},"algorithm":{"name":"trueFalse","template":"Multiple choice – standard","params":{"countCorrect":1,"countIncorrect":2,"showCheckIcon":false,
            "columns": 3
        }
    }
}</v>
      </c>
      <c r="D570" s="217" t="str">
        <f t="shared" si="2"/>
        <v>#REF!</v>
      </c>
    </row>
    <row r="571" ht="15.75" customHeight="1">
      <c r="A571" s="215" t="str">
        <f>Seeds!AB378</f>
        <v>M3-MyM-8b-E-1</v>
      </c>
      <c r="B571" s="216" t="str">
        <f t="shared" si="220"/>
        <v>#REF!</v>
      </c>
      <c r="C571" s="216" t="str">
        <f>Seeds!AA378</f>
        <v>{"id":"M3-MyM-8b-E-1","stimulus":"&lt;p&gt;Calcule a seguinte multiplicação.&lt;/p&gt;","template":"&lt;p style=\"text-align: center\"&gt;{{Q3}} {{Q6}} × {{Q4}} = {{response}} {{Q6}}&lt;/p&gt;","hint":"&lt;p&gt;Efetue a multiplicação e verifique se o resultado é expresso na mesma unidade de capacidade dada inicialmente.&lt;/p&gt;","feedback":"&lt;p&gt;Para multiplicar uma medida de capacidade por um número, efetue a operação e expresse o resultado na mesma unidade dada inicialmente.&lt;/p&gt;","seed":{"parameters":[{"name":"Q3","label":null,"min":50,"max":999,"step":1},{"name":"Q4","label":null,"min":2,"max":9,"step":1},{"name":"Q6","label":null,"list":["l","dl","cl"]}],"calculated":[{"name":"A1","label":"{{function}}","function":"{{Q3}}*{{Q4}}"}],"uniques":true},"algorithm":{"name":"calculateOperation","params":{"method":"equivLiteral","keyboard":"NUMERICAL"}}}</v>
      </c>
      <c r="D571" s="217" t="str">
        <f t="shared" si="2"/>
        <v>#REF!</v>
      </c>
    </row>
    <row r="572" ht="15.75" customHeight="1">
      <c r="A572" s="215" t="str">
        <f>Seeds!AB379</f>
        <v>M3-MyM-8b-E-2</v>
      </c>
      <c r="B572" s="216" t="str">
        <f t="shared" si="220"/>
        <v>#REF!</v>
      </c>
      <c r="C572" s="216" t="str">
        <f>Seeds!AA379</f>
        <v>{"id":"M3-MyM-8b-E-2","stimulus":"&lt;p&gt;Calcule a seguinte divisão.&lt;/p&gt;","template":"&lt;p style=\"text-align: center\"&gt;{{T1}} {{Q5}} : {{Q1}} = {{response}} {{Q5}}&lt;/p&gt;","hint":"&lt;p&gt;Efetue a divisão e verifique se o resultado é expresso na mesma unidade de capacidade dada inicialmente.&lt;/p&gt;","feedback":"&lt;p&gt;Para dividir uma medida de capacidade por um número, efetue a operação e expresse o resultado na mesma unidade dada inicialmente.&lt;/p&gt;","seed":{"parameters":[{"name":"Q1","label":null,"min":2,"max":9,"step":1},{"name":"Q2","label":null,"min":10,"max":99,"step":1},{"name":"Q5","label":null,"list":["l","dl","cl"]}],"calculated":[{"name":"T1","label":"{{function}}","function":"{{Q1}}*{{Q2}}","temp":true},{"name":"A1","label":"{{function}}","function":"{{Q2}}"}],"uniques":true},"algorithm":{"name":"calculateOperation","params":{"method":"equivLiteral","keyboard":"NUMERICAL"}}}</v>
      </c>
      <c r="D572" s="217" t="str">
        <f t="shared" si="2"/>
        <v>#REF!</v>
      </c>
    </row>
    <row r="573" ht="15.75" customHeight="1">
      <c r="A573" s="215" t="str">
        <f>Seeds!AB380</f>
        <v>M3-MyM-8b-A-1</v>
      </c>
      <c r="B573" s="216" t="str">
        <f t="shared" si="220"/>
        <v>#REF!</v>
      </c>
      <c r="C573" s="216" t="str">
        <f>Seeds!AA380</f>
        <v>{"id":"M3-MyM-8b-A-1","stimulus":"&lt;p&gt;Para pintar um quarto são necessários &lt;span class=\"no-break\"&gt;{{Q1}} dl&lt;/span&gt; de tinta. Quantos decilitros serão necessários para pintar {{Q2}} quartos?&lt;/p&gt;","template":"&lt;p&gt;Serão necessários &lt;span class=\"no-break\"&gt;{{response}} dl&lt;/span&gt; de tinta.&lt;/p&gt;","hint":"&lt;p&gt;Efetue a multiplicação e verifique se o resultado é expresso na mesma unidade de capacidade dada inicialmente.&lt;/p&gt;","feedback":"&lt;p&gt;Para multiplicar uma medida de capacidade por um número, efetue a operação e expresse o resultado na mesma unidade dada inicialmente.&lt;/p&gt;&lt;p style=\"text-align: center\"&gt;{{Q1}} dl × {{Q2}} = {{A1}} dl&lt;/p&gt;","seed":{"parameters":[{"name":"Q1","label":null,"min":4,"max":12,"step":1},{"name":"Q2","label":null,"min":2,"max":9,"step":1}],"calculated":[{"name":"A1","label":"{{function}}","function":"{{Q1}}*{{Q2}}"}],"uniques":true},"algorithm":{"name":"calculateOperation","params":{"method":"equivLiteral","keyboard":"NUMERICAL"}}}</v>
      </c>
      <c r="D573" s="217" t="str">
        <f t="shared" si="2"/>
        <v>#REF!</v>
      </c>
    </row>
    <row r="574" ht="15.75" customHeight="1">
      <c r="A574" s="215" t="str">
        <f>Seeds!AB381</f>
        <v>M3-MyM-8b-A-2</v>
      </c>
      <c r="B574" s="216" t="str">
        <f t="shared" si="220"/>
        <v>#REF!</v>
      </c>
      <c r="C574" s="216" t="str">
        <f>Seeds!AA381</f>
        <v>{"id":"M3-MyM-8b-A-2","stimulus":"&lt;p&gt;Uma lavanderia industrial utiliza &lt;span class=\"no-break\"&gt;{{Q1}} cl&lt;/span&gt; de amaciante em cada lavagem. Quantos centilitros de amaciante são necessários para {{Q2}} lavagens?&lt;/p&gt;","template":"&lt;p&gt;São necessários {{response}} cl de amaciante.&lt;/p&gt;","hint":"&lt;p&gt;Efetue a multiplicação e verifique se o resultado é expresso na mesma unidade de capacidade dada inicialmente.&lt;/p&gt;","feedback":"&lt;p&gt;Para multiplicar uma medida de capacidade por um número, efetue a operação e expresse o resultado na mesma unidade dada inicialmente.&lt;/p&gt;&lt;p style=\"text-align: center\"&gt;{{Q1}} cl × {{Q2}} = {{A1}} cl&lt;/p&gt;","seed":{"parameters":[{"name":"Q1","label":null,"min":100,"max":500,"step":10},{"name":"Q2","label":null,"min":10,"max":30,"step":1}],"calculated":[{"name":"A1","label":"{{function}}","function":"{{Q1}}*{{Q2}}"}],"uniques":true},"algorithm":{"name":"calculateOperation","params":{"method":"equivLiteral","keyboard":"NUMERICAL"}}}</v>
      </c>
      <c r="D574" s="217" t="str">
        <f t="shared" si="2"/>
        <v>#REF!</v>
      </c>
    </row>
    <row r="575" ht="15.75" customHeight="1">
      <c r="A575" s="215" t="str">
        <f>Seeds!AB382</f>
        <v>M3-MyM-8b-A-3</v>
      </c>
      <c r="B575" s="216" t="str">
        <f t="shared" si="220"/>
        <v>#REF!</v>
      </c>
      <c r="C575" s="216" t="str">
        <f>Seeds!AA382</f>
        <v>{"id":"M3-MyM-8b-A-3","stimulus":"&lt;p&gt;Em uma fábrica de engarrafamento foram distribuídos &lt;span class=\"no-break\"&gt;{{T1}} l&lt;/span&gt; de água em {{Q1}} garrafas. Quantos litros de água foram colocados em cada garrafa?&lt;/p&gt;","template":"&lt;p&gt;Em cada garrafa colocou-se {{response}} l de água.&lt;/p&gt;","hint":"&lt;p&gt;Efetue a divisão e verifique se o resultado é expresso na mesma unidade de capacidade dada inicialmente.&lt;/p&gt;","feedback":"&lt;p&gt;Para dividir uma medida de capacidade por um número, efetue a operação e expresse o resultado na mesma unidade dada inicialmente.&lt;/p&gt;&lt;p style=\"text-align: center\"&gt;{{T1}} l : {{Q1}} = {{Q2}} l&lt;/p&gt;","seed":{"parameters":[{"name":"Q1","label":null,"min":100,"max":199,"step":1},{"name":"Q2","label":null,"min":1,"max":5,"step":1}],"calculated":[{"name":"T1","label":"{{function}}","function":"{{Q1}}*{{Q2}}","temp":true},{"name":"A1","label":"{{function}}","function":"{{Q2}}"}],"uniques":true},"algorithm":{"name":"calculateOperation","params":{"method":"equivLiteral","keyboard":"NUMERICAL"}}}</v>
      </c>
      <c r="D575" s="217" t="str">
        <f t="shared" si="2"/>
        <v>#REF!</v>
      </c>
    </row>
    <row r="576" ht="15.75" customHeight="1">
      <c r="A576" s="215" t="str">
        <f>Seeds!AB383</f>
        <v>M3-MyM-8b-A-4</v>
      </c>
      <c r="B576" s="216" t="str">
        <f t="shared" si="220"/>
        <v>#REF!</v>
      </c>
      <c r="C576" s="216" t="str">
        <f>Seeds!AA383</f>
        <v>{"id":"M3-MyM-8b-A-4","stimulus":"&lt;p&gt;Uma fazenda produziu &lt;span class=\"no-break\"&gt;{{T1}} l&lt;/span&gt; de leite. Se o total de leite produzido foi distribuído em {{Q1}} tanques, quantos litros de leite ficou em cada tanque?&lt;/p&gt;","template":"&lt;p&gt;Em cada tanque ficaram &lt;span class=\"no-break\"&gt;{{response}} l&lt;/span&gt; de leite.&lt;/p&gt;","hint":"&lt;p&gt;Efetue a divisão e verifique se o resultado é expresso na mesma unidade de capacidade dada inicialmente.&lt;/p&gt;","feedback":"&lt;p&gt;Para dividir uma medida de capacidade por um número, efetue a operação e expresse o resultado na mesma unidade dada inicialmente.&lt;/p&gt;&lt;p style=\"text-align: center\"&gt;{{T1}} l : {{Q1}} = {{Q2}} l&lt;/p&gt;","seed":{"parameters":[{"name":"Q1","label":null,"min":2,"max":10,"step":1},{"name":"Q2","label":null,"min":10,"max":99,"step":1}],"calculated":[{"name":"T1","label":"{{function}}","function":"{{Q1}}*{{Q2}}","temp":true},{"name":"A1","label":"{{function}}","function":"{{Q2}}"}],"uniques":true},"algorithm":{"name":"calculateOperation","params":{"method":"equivLiteral","keyboard":"NUMERICAL"}}}</v>
      </c>
      <c r="D576" s="217" t="str">
        <f t="shared" si="2"/>
        <v>#REF!</v>
      </c>
    </row>
    <row r="577" ht="15.75" customHeight="1">
      <c r="A577" s="215" t="str">
        <f>Seeds!AB384</f>
        <v>M3-MyM-8b-A-5</v>
      </c>
      <c r="B577" s="216" t="str">
        <f t="shared" si="220"/>
        <v>#REF!</v>
      </c>
      <c r="C577" s="216" t="str">
        <f>Seeds!AA384</f>
        <v>{"id":"M3-MyM-8b-A-5","stimulus":"&lt;p&gt;Ao trocar a água de um aquário, Nicolas precisou de &lt;span class=\"no-break\"&gt;{{Q1}} l&lt;/span&gt; para enchê-lo. Quantos litros Nicolas irá precisar para encher {{Q2}} áquarios iguais?&lt;/p&gt;","template":"&lt;p&gt;Ele precisará de &lt;span class=\"no-break\"&gt;{{response}} l de água.&lt;/span&gt;&lt;/p&gt;","hint":"&lt;p&gt;Efetue a divisão e verifique se o resultado é expresso na mesma unidade de capacidade dada inicialmente.&lt;/p&gt;","feedback":"&lt;p&gt;Para dividir uma medida de capacidade por um número, efetue a operação e expresse o resultado na mesma unidade dada inicialmente.&lt;/p&gt;&lt;p style=\"text-align: center\"&gt;{{Q1}} l × {{Q2}} = {{A1}} l&lt;/p&gt;","seed":{"parameters":[{"name":"Q1","label":null,"min":100,"max":200,"step":1},{"name":"Q2","label":null,"min":2,"max":10,"step":1}],"calculated":[{"name":"A1","label":"{{function}}","function":"{{Q1}}*{{Q2}}"}],"uniques":true},"algorithm":{"name":"calculateOperation","params":{"method":"equivLiteral","keyboard":"NUMERICAL"}}}</v>
      </c>
      <c r="D577" s="217" t="str">
        <f t="shared" si="2"/>
        <v>#REF!</v>
      </c>
    </row>
    <row r="578" ht="15.75" customHeight="1">
      <c r="A578" s="215" t="str">
        <f>Seeds!AB385</f>
        <v>M3-MyM-9a-I-1</v>
      </c>
      <c r="B578" s="216" t="str">
        <f t="shared" si="220"/>
        <v>#REF!</v>
      </c>
      <c r="C578" s="216" t="str">
        <f>Seeds!AA385</f>
        <v>{"id":"M3-MyM-9a-I-1","stimulus":"&lt;p&gt;Selecione os objetos com massa superior a 1 kg.&lt;/p&gt;","hint":"&lt;p&gt;1 kg equivale a 1 000 g.&lt;/p&gt;","feedback":"&lt;p&gt;1 kg equivale a 1 000 g.&lt;/p&gt;","seed":{"parameters":[{"name":"Q1","label":null,"min":1,"max":50,"step":1},{"name":"Q2","label":null,"min":1,"max":50,"step":1},{"name":"Q3","label":null,"min":1,"max":50,"step":1}],"calculated":[{"name":"A1","label":"&lt;div style=\"display:flex; justify-content:center;\"&gt;&lt;img src=\"https://blueberry-assets.oneclick.es/M3_MyM_9a_1.svg\" width=\"300\"&gt;&lt;/img&gt;&lt;/div&gt;"},{"name":"A2","label":"&lt;div style=\"display:flex; justify-content:center;\"&gt;&lt;img src=\"https://blueberry-assets.oneclick.es/M3_MyM_9a_2.svg\" width=\"300\"&gt;&lt;/img&gt;&lt;/div&gt;"},{"name":"A3","label":"&lt;div style=\"display:flex; justify-content:center;\"&gt;&lt;img src=\"https://blueberry-assets.oneclick.es/M3_MyM_9a_3.svg\" width=\"300\"&gt;&lt;/img&gt;&lt;/div&gt;"},{"name":"A4","label":"&lt;div style=\"display:flex; justify-content:center;\"&gt;&lt;img src=\"https://blueberry-assets.oneclick.es/M3_MyM_9a_4.svg\" width=\"300\"&gt;&lt;/img&gt;&lt;/div&gt;"},{"name":"A5","label":"&lt;div style=\"display:flex; justify-content:center;\"&gt;&lt;img src=\"https://blueberry-assets.oneclick.es/M3_MyM_9a_5.svg\" width=\"300\"&gt;&lt;/img&gt;&lt;/div&gt;","incorrect":true,"feedback":"&lt;p&gt;A massa de um telefone celular é geralmente cerca de 200 g.&lt;/p&gt;"},{"name":"A6","label":"&lt;div style=\"display:flex; justify-content:center;\"&gt;&lt;img src=\"https://blueberry-assets.oneclick.es/M3_MyM_9a_6.svg\" width=\"300\"&gt;&lt;/img&gt;&lt;/div&gt;","incorrect":true,"feedback":"&lt;p&gt;A massa de uma maçã é geralmente de 170 g a 250 g.&lt;/p&gt;"},{"name":"A7","label":"&lt;div style=\"display:flex; justify-content:center;\"&gt;&lt;img src=\"https://blueberry-assets.oneclick.es/M3_MyM_9a_7.svg\" width=\"300\"&gt;&lt;/img&gt;&lt;/div&gt;","incorrect":true,"feedback":"&lt;p&gt;A massa de um lápis é geralmente cerca de 30 g.&lt;/p&gt;"},{"name":"A8","label":"&lt;div style=\"display:flex; justify-content:center;\"&gt;&lt;img src=\"https://blueberry-assets.oneclick.es/M3_MyM_9a_8.svg\" width=\"300\"&gt;&lt;/img&gt;&lt;/div&gt;","incorrect":true,"feedback":"&lt;p&gt;A massa de um pacote de balas é geralmente 100 g.&lt;/p&gt;"}],"uniques":true},"algorithm":{"name":"trueFalse","template":"Multiple choice – multiple response","params":{"countCorrect":2,"countIncorrect":1,"showCheckIcon":false,"columns":3}}}</v>
      </c>
      <c r="D578" s="217" t="str">
        <f t="shared" si="2"/>
        <v>#REF!</v>
      </c>
    </row>
    <row r="579" ht="15.75" customHeight="1">
      <c r="A579" s="215" t="str">
        <f>Seeds!AB386</f>
        <v>M3-MyM-9a-I-2</v>
      </c>
      <c r="B579" s="216" t="str">
        <f t="shared" si="220"/>
        <v>#REF!</v>
      </c>
      <c r="C579" s="216" t="str">
        <f>Seeds!AA386</f>
        <v>{"id":"M3-MyM-9a-I-2","stimulus":"&lt;p&gt;Selecione os objetos com massa inferior a 1 kg.&lt;/p&gt;","hint":"&lt;p&gt;1 kg equivale a 1 000 g.&lt;/p&gt;","feedback":"&lt;p&gt;1 kg equivale a 1 000 g.&lt;/p&gt;","seed":{"parameters":[{"name":"Q1","label":null,"min":1,"max":50,"step":1},{"name":"Q2","label":null,"min":1,"max":50,"step":1},{"name":"Q3","label":null,"min":1,"max":50,"step":1}],"calculated":[{"name":"A1","label":"&lt;div style=\"display:flex; justify-content:center;\"&gt;&lt;img src=\"https://blueberry-assets.oneclick.es/M3_MyM_9a_1.svg\" width=\"300\"&gt;&lt;/img&gt;&lt;/div&gt;","incorrect":true,"feedback":"&lt;p&gt;A massa de uma mesa pode estar entre 10 kg e 100 kg.&lt;/p&gt;"},{"name":"A2","label":"&lt;div style=\"display:flex; justify-content:center;\"&gt;&lt;img src=\"https://blueberry-assets.oneclick.es/M3_MyM_9a_2.svg\" width=\"300\"&gt;&lt;/img&gt;&lt;/div&gt;","incorrect":true,"feedback":"&lt;p&gt;A massa de um tubarão é geralmente de 700 kg a 1 000 kg.&lt;/p&gt;"},{"name":"A3","label":"&lt;div style=\"display:flex; justify-content:center;\"&gt;&lt;img src=\"https://blueberry-assets.oneclick.es/M3_MyM_9a_3.svg\" width=\"300\"&gt;&lt;/img&gt;&lt;/div&gt;","incorrect":true,"feedback":"&lt;p&gt;A massa de um carro está entre 700 kg e 1 000 kg.&lt;/p&gt;"},{"name":"A4","label":"&lt;div style=\"display:flex; justify-content:center;\"&gt;&lt;img src=\"https://blueberry-assets.oneclick.es/M3_MyM_9a_4.svg\" width=\"300\"&gt;&lt;/img&gt;&lt;/div&gt;","incorrect":true,"feedback":"&lt;p&gt;A massa de uma televisão pode estar entre 5 kg e 15 kg.&lt;/p&gt;"},{"name":"A5","label":"&lt;div style=\"display:flex; justify-content:center;\"&gt;&lt;img src=\"https://blueberry-assets.oneclick.es/M3_MyM_9a_5.svg\" width=\"300\"&gt;&lt;/img&gt;&lt;/div&gt;"},{"name":"A6","label":"&lt;div style=\"display:flex; justify-content:center;\"&gt;&lt;img src=\"https://blueberry-assets.oneclick.es/M3_MyM_9a_6.svg\" width=\"300\"&gt;&lt;/img&gt;&lt;/div&gt;"},{"name":"A7","label":"&lt;div style=\"display:flex; justify-content:center;\"&gt;&lt;img src=\"https://blueberry-assets.oneclick.es/M3_MyM_9a_7.svg\" width=\"300\"&gt;&lt;/img&gt;&lt;/div&gt;"},{"name":"A8","label":"&lt;div style=\"display:flex; justify-content:center;\"&gt;&lt;img src=\"https://blueberry-assets.oneclick.es/M3_MyM_9a_8.svg\" width=\"300\"&gt;&lt;/img&gt;&lt;/div&gt;"}],"uniques":true},"algorithm":{"name":"trueFalse","template":"Multiple choice – multiple response","params":{"countCorrect":2,"countIncorrect":1,"showCheckIcon":false,"columns":3}}}</v>
      </c>
      <c r="D579" s="217" t="str">
        <f t="shared" si="2"/>
        <v>#REF!</v>
      </c>
    </row>
    <row r="580" ht="15.75" customHeight="1">
      <c r="A580" s="215" t="str">
        <f>Seeds!AB387</f>
        <v>M3-MyM-9a-E-1</v>
      </c>
      <c r="B580" s="216" t="str">
        <f t="shared" si="220"/>
        <v>#REF!</v>
      </c>
      <c r="C580" s="216" t="str">
        <f>Seeds!AA387</f>
        <v>{"id":"M3-MyM-9a-E-1","stimulus":"&lt;p&gt;Escolha em qual dessas unidades as seguintes medidas de massa são melhor expressas, em &lt;i&gt;quilograma&lt;/i&gt; ou em &lt;i&gt;grama.&lt;/i&gt; Escreva as unidades na forma abreviada.&lt;/p&gt;","template":"&lt;p&gt;{{Q1}} {{response}}.&lt;/p&gt;&lt;p&gt;{{Q2}} {{response}}.&lt;/p&gt;&lt;p&gt;{{Q3}} {{response}}.&lt;/p&gt;","hint":"&lt;p&gt;1 kg equivale a 1 000 g.&lt;/p&gt;","feedback":"&lt;p&gt;1 kg equivale a 1 000 g.&lt;/p&gt;","seed":{"parameters":[{"name":"Q1","label":null,"list":["A massa de um pardal é 30","A massa de um hamster é 120","A massa de um beija-flor é de cerca de 20"]},{"name":"Q2","label":null,"list":["A massa de uma girafa é de cerca de 1000","A massa de um cachorro é geralmente cerca de 30","A massa de um porco é de cerca de 150"]},{"name":"Q3","label":null,"list":["A massa de uma lagartixa é de cerca de 2","A massa de um rato é cerca de 20","A massa de um pombo é cerca de 300"]}],"calculated":[{"name":"A1","label":"g"},{"name":"A2","label":"kg"},{"name":"A3","label":"g"}],"uniques":true},"algorithm":{"name":"calculateOperation","template":"Cloze with text"}}</v>
      </c>
      <c r="D580" s="217" t="str">
        <f t="shared" si="2"/>
        <v>#REF!</v>
      </c>
    </row>
    <row r="581" ht="15.75" customHeight="1">
      <c r="A581" s="215" t="str">
        <f>Seeds!AB388</f>
        <v>M3-MyM-9a-E-2</v>
      </c>
      <c r="B581" s="216" t="str">
        <f t="shared" si="220"/>
        <v>#REF!</v>
      </c>
      <c r="C581" s="216" t="str">
        <f>Seeds!AA388</f>
        <v>{"id":"M3-MyM-9a-E-2","stimulus":"&lt;p&gt;Escolha em qual dessas unidades as seguintes medidas de massa são melhor expressas, em &lt;i&gt;quilograma&lt;/i&gt; ou em &lt;i&gt;grama.&lt;/i&gt; Escreva as unidades na forma abreviada.&lt;/p&gt;","template":"&lt;p&gt;{{Q1}} {{response}}.&lt;/p&gt;&lt;p&gt;{{Q2}} {{response}}.&lt;/p&gt;&lt;p&gt;{{Q3}} {{response}}.&lt;/p&gt;","hint":"&lt;p&gt;1 kg equivale a 1 000 g.&lt;/p&gt;","feedback":"&lt;p&gt;1 kg equivale a 1 000 g.&lt;/p&gt;","seed":{"parameters":[{"name":"Q2","label":null,"list":["A massa de um pardal é 30","A massa de um hamster é 120","A massa de um beija-flor é de cerca de 20"]},{"name":"Q1","label":null,"list":["A massa de uma girafa é de cerca de 1000","A massa de um cão é geralmente cerca de 30","A massa de um porco é de cerca de 150"]},{"name":"Q3","label":null,"list":["A massa de uma lagartixa é de cerca de 2","A massa de um rato é cerca de 20","A massa de um pombo é cerca de 300"]}],"calculated":[{"name":"A1","label":"kg"},{"name":"A2","label":"g"},{"name":"A3","label":"g"}],"uniques":true},"algorithm":{"name":"calculateOperation","template":"Cloze with text"}}</v>
      </c>
      <c r="D581" s="217" t="str">
        <f t="shared" si="2"/>
        <v>#REF!</v>
      </c>
    </row>
    <row r="582" ht="15.75" customHeight="1">
      <c r="A582" s="215" t="str">
        <f>Seeds!AB389</f>
        <v>M3-MyM-9b-I-1</v>
      </c>
      <c r="B582" s="216" t="str">
        <f t="shared" si="220"/>
        <v>#REF!</v>
      </c>
      <c r="C582" s="216" t="str">
        <f>Seeds!AA389</f>
        <v>{"id":"M3-MyM-9b-I-1","stimulus":"&lt;p&gt;Indique qual dessas equivalências está correta.&lt;/p&gt;","hint":"&lt;p&gt;A equivalência entre quilograma e grama é:&lt;/p&gt;&lt;p style=\"text-align: center\"&gt;1 kg = 1 000 g&lt;/p&gt;","feedback":"&lt;p&gt;A equivalência entre quilograma e grama é:&lt;/p&gt;&lt;p style=\"text-align: center\"&gt;1 kg = 1 000 g&lt;/p&gt;","seed":{"parameters":[{"name":"Q1","label":null,"min":1,"max":50,"step":1},{"name":"Q2","label":null,"min":1,"max":50,"step":1},{"name":"Q3","label":null,"min":1,"max":50,"step":1}],"calculated":[{"name":"T4","function":"{{Q2}}*1000","temp":"true"},{"name":"T5","function":"{{Q3}}*1000","temp":"true"},{"name":"A1","label":"{{Q1}} kg = {{function}} g","function":"{{Q1}}*1000"},{"name":"A2","label":"{{Q2}} kg = {{function}} g","function":"{{Q2}}*100","incorrect":true,"feedback":"&lt;p&gt;A equivalência correta é:&lt;/p&gt;&lt;p&gt;{{Q2}} kg × 1 000 = {{T4}} g&lt;/p&gt;"},{"name":"A3","label":"{{Q3}} kg = {{function}} g","function":"{{Q3}}*10","incorrect":true,"feedback":"&lt;p&gt;A equivalência correta é:&lt;/p&gt;&lt;p&gt;{{Q3}} kg × 1 000 = {{T5}} g&lt;/p&gt;"}],"uniques":true},"algorithm":{"name":"trueFalse","template":"Multiple choice – standard","params":{"countCorrect":1,"countIncorrect":2,"showCheckIcon":false,
            "columns": 3
        }
    }
}</v>
      </c>
      <c r="D582" s="217" t="str">
        <f t="shared" si="2"/>
        <v>#REF!</v>
      </c>
    </row>
    <row r="583" ht="15.75" customHeight="1">
      <c r="A583" s="215" t="str">
        <f>Seeds!AB390</f>
        <v>M3-MyM-9b-E-1</v>
      </c>
      <c r="B583" s="216" t="str">
        <f t="shared" si="220"/>
        <v>#REF!</v>
      </c>
      <c r="C583" s="216" t="str">
        <f>Seeds!AA390</f>
        <v>{"id":"M3-MyM-9b-E-1","stimulus":"&lt;p&gt;Calcule a seguinte equivalência.&lt;/p&gt;","template":"&lt;p style=\"text-align: center\"&gt;{{Q1}} kg = {{response}} g&lt;/p&gt;","hint":"&lt;p&gt;A equivalência entre quilograma e grama é:&lt;/p&gt;&lt;p style=\"text-align: center\"&gt;1 kg = 1 000 g&lt;/p&gt;","feedback":"&lt;p&gt;A equivalência entre quilograma e grama é:&lt;/p&gt;&lt;p style=\"text-align: center\"&gt;1 kg = 1 000 g&lt;/p&gt;&lt;p style=\"text-align: center\"&gt;{{Q1}} kg × 1 000 = {{A1}} g&lt;/p&gt;","seed":{"parameters":[{"name":"Q1","label":null,"min":1,"max":50,"step":1}],"calculated":[{"name":"A1","label":"{{function}}","function":"{{Q1}}*1000"}],"uniques":true},"algorithm":{"name":"calculateOperation","params":{"method":"equivLiteral","keyboard":"NUMERICAL"}}}</v>
      </c>
      <c r="D583" s="217" t="str">
        <f t="shared" si="2"/>
        <v>#REF!</v>
      </c>
    </row>
    <row r="584" ht="15.75" customHeight="1">
      <c r="A584" s="215" t="str">
        <f>Seeds!AB391</f>
        <v>M3-MyM-9b-A-1</v>
      </c>
      <c r="B584" s="216" t="str">
        <f t="shared" si="220"/>
        <v>#REF!</v>
      </c>
      <c r="C584" s="216" t="str">
        <f>Seeds!AA391</f>
        <v>{"id":"M3-MyM-9b-A-1","stimulus":"&lt;p&gt;Vera comprou &lt;span class=\"no-break\"&gt;{{Q1}} kg&lt;/span&gt; de ração para patos. Quantos gramas ela comprou?&lt;/p&gt;","template":"&lt;p&gt;Ela comprou &lt;span class=\"no-break\"&gt;{{response}} g&lt;/span&gt; de ração.&lt;/p&gt;","hint":"&lt;p&gt;A equivalência entre quilograma e grama é:&lt;/p&gt;&lt;p style=\"text-align: center\"&gt;1 kg = 1 000 g&lt;/p&gt;","feedback":"&lt;p&gt;A equivalência entre quilograma e grama é:&lt;/p&gt;&lt;p style=\"text-align: center\"&gt;1 kg = 1 000 g&lt;/p&gt;&lt;p style=\"text-align: center\"&gt;{{Q1}} kg × 1 000 = {{A1}} g&lt;/p&gt;","seed":{"parameters":[{"name":"Q1","label":null,"min":1,"max":20,"step":1}],"calculated":[{"name":"A1","label":"{{function}}","function":"{{Q1}}*1000"}],"uniques":true},"algorithm":{"name":"calculateOperation","params":{"method":"equivLiteral","keyboard":"NUMERICAL"}}}</v>
      </c>
      <c r="D584" s="217" t="str">
        <f t="shared" si="2"/>
        <v>#REF!</v>
      </c>
    </row>
    <row r="585" ht="15.75" customHeight="1">
      <c r="A585" s="215" t="str">
        <f>Seeds!AB392</f>
        <v>M3-MyM-9b-A-2</v>
      </c>
      <c r="B585" s="216" t="str">
        <f t="shared" si="220"/>
        <v>#REF!</v>
      </c>
      <c r="C585" s="216" t="str">
        <f>Seeds!AA392</f>
        <v>{"id":"M3-MyM-9b-A-2","stimulus":"&lt;p&gt;Tiago preparou um churrasco com &lt;span class=\"no-break\"&gt;{{Q1}} kg&lt;/span&gt; de carne para os amigos dele. Quantos gramas de carne ele ofereceu no churrasco?&lt;/p&gt;","template":"&lt;p&gt;Ele ofereceu &lt;span class=\"no-break\"&gt;{{response}} g&lt;/span&gt; de carne.&lt;/p&gt;","hint":"&lt;p&gt;A equivalência entre quilograma e grama é:&lt;/p&gt;&lt;p style=\"text-align: center\"&gt;1 kg = 1 000 g&lt;/p&gt;","feedback":"&lt;p&gt;A equivalência entre quilograma e grama é:&lt;/p&gt;&lt;p style=\"text-align: center\"&gt;1 kg = 1 000 g&lt;/p&gt;&lt;p style=\"text-align: center\"&gt;{{Q1}} kg × 1 000 = {{A1}} g&lt;/p&gt;","seed":{"parameters":[{"name":"Q1","label":null,"min":1,"max":12,"step":1}],"calculated":[{"name":"A1","label":"{{function}}","function":"{{Q1}}*1000"}],"uniques":true},"algorithm":{"name":"calculateOperation","params":{"method":"equivLiteral","keyboard":"NUMERICAL"}}}</v>
      </c>
      <c r="D585" s="217" t="str">
        <f t="shared" si="2"/>
        <v>#REF!</v>
      </c>
    </row>
    <row r="586" ht="15.75" customHeight="1">
      <c r="A586" s="215" t="str">
        <f>Seeds!AB393</f>
        <v>M3-MyM-9b-A-3</v>
      </c>
      <c r="B586" s="216" t="str">
        <f t="shared" si="220"/>
        <v>#REF!</v>
      </c>
      <c r="C586" s="216" t="str">
        <f>Seeds!AA393</f>
        <v>{"id":"M3-MyM-9b-A-3","stimulus":"&lt;p&gt;Para rebocar um muro foram necessários &lt;span class=\"no-break\"&gt;{{Q1}} kg&lt;/span&gt; de cimento. Essa medida equivale a quantos gramas?&lt;/p&gt;","template":"&lt;p&gt;Equivalem a &lt;span class=\"no-break\"&gt;{{response}} g.&lt;/span&gt;&lt;/p&gt;","hint":"&lt;p&gt;A equivalência entre quilograma e grama é:&lt;/p&gt;&lt;p style=\"text-align: center\"&gt;1 kg = 1 000 g&lt;/p&gt;","feedback":"&lt;p&gt;A equivalência entre quilograma e grama é:&lt;/p&gt;&lt;p style=\"text-align: center\"&gt;1 kg = 1 000 g&lt;/p&gt;&lt;p style=\"text-align: center\"&gt;{{Q1}} kg × 1 000 = {{A1}} g&lt;/p&gt;","seed":{"parameters":[{"name":"Q1","label":null,"min":1,"max":50,"step":1}],"calculated":[{"name":"A1","label":"{{function}}","function":"{{Q1}}*1000"}],"uniques":true},"algorithm":{"name":"calculateOperation","params":{"method":"equivLiteral","keyboard":"NUMERICAL"}}}</v>
      </c>
      <c r="D586" s="217" t="str">
        <f t="shared" si="2"/>
        <v>#REF!</v>
      </c>
    </row>
    <row r="587" ht="15.75" customHeight="1">
      <c r="A587" s="215" t="str">
        <f>Seeds!AB394</f>
        <v>M3-MyM-9c-I-1</v>
      </c>
      <c r="B587" s="216" t="str">
        <f t="shared" si="220"/>
        <v>#REF!</v>
      </c>
      <c r="C587" s="216" t="str">
        <f>Seeds!AA394</f>
        <v>{"id":"M3-MyM-9c-I-1","stimulus":"&lt;p&gt;Selecione a medida de massa que é menor do que {{Q1}} kg.&lt;/p&gt;","feedback":"&lt;p&gt;Para comparar as medidas de massa, todas elas devem estar expressas na mesma unidade. Em seguida, os algarismos são comparados a partir da esquerda.&lt;/p&gt;","hint":"&lt;p&gt;Como as medidas estão expressas na mesma unidade, basta comparar os algarismos a partir da esquerda.&lt;/p&gt;","seed":{"parameters":[{"name":"Q1","label":null,"min":2,"max":5,"step":1},{"name":"Q2","label":null,"min":1,"max":30,"step":1},{"name":"Q3","label":null,"min":1,"max":30,"step":1},{"name":"Q4","label":null,"min":1,"max":30,"step":1}],"calculated":[{"name":"T1","label":"{{function}}","function":"{{Q1}}*1000-{{Q2}}*50","temp":true},{"name":"T2","label":"{{function}}","function":"{{Q1}}*1000+{{Q3}}*50","temp":true},{"name":"T3","label":"{{function}}","function":"{{Q1}}*1000+{{Q4}}*50","temp":true},{"name":"A1","label":"{{T1}} g"},{"name":"A2","label":"{{T2}} g","incorrect":true},{"name":"A3","label":"{{T3}} g","incorrect":true}],"uniques":true},"algorithm":{"name":"trueFalse","template":"Multiple choice – standard","params":{"countCorrect":1,"countIncorrect":2,"showCheckIcon":false,
            "columns": 3
        }
    }
}</v>
      </c>
      <c r="D587" s="217" t="str">
        <f t="shared" si="2"/>
        <v>#REF!</v>
      </c>
    </row>
    <row r="588" ht="15.75" customHeight="1">
      <c r="A588" s="215" t="str">
        <f>Seeds!AB395</f>
        <v>M3-MyM-9c-E-1</v>
      </c>
      <c r="B588" s="216" t="str">
        <f t="shared" si="220"/>
        <v>#REF!</v>
      </c>
      <c r="C588" s="216" t="str">
        <f>Seeds!AA395</f>
        <v>{"id":"M3-MyM-9c-E-1","seed":{"parameters":[{"name":"Q1","label":null,"min":1000,"max":5000,"step":1000},{"name":"Q2","label":null,"min":1000,"max":5000,"step":1000},{"name":"Q3","label":null,"min":250,"max":5000,"step":25},{"name":"Q4","label":null,"min":250,"max":5000,"step":25}],"uniques":true},"scaffolding":[{"id":"step-0","stimulus":"&lt;p&gt;Arraste e ordene as seguintes medidas de massa da maior &lt;span style=\"color:#FF0000\";&gt;⭡&lt;/span&gt; para a menor &lt;span style=\"color:#FF0000\";&gt;⭣&lt;/span&gt;.&lt;/p&gt;","seed":{"calculated":[{"name":"T1","function":"{{Q1}}/1000","temp":true},{"name":"T2","function":"{{Q2}}/1000","temp":true},{"name":"0-A1","label":"{{T1}} kg","function":"{{Q1}}"},{"name":"0-A2","label":"{{T2}} kg","function":"{{Q2}}"},{"name":"0-A3","label":"{{Q3}} g","function":"{{Q3}}"},{"name":"0-A4","label":"{{Q4}} g","function":"{{Q4}}"}]},"algorithm":{"name":"orderNumbers","params":{"order":"desc"}}},{"id":"step-1","stimulus":"&lt;p&gt;O que pede o enunciado?&lt;/p&gt;","seed":{"calculated":[{"name":"1-A1","label":"&lt;p&gt;Ordenar as medidas de massa da maior para a menor.&lt;/p&gt;"},{"name":"1-A2","label":"&lt;p&gt;Ordenar as medidas de massa do menor para o maior.&lt;/p&gt;","incorrect":true},{"name":"1-A3","label":"&lt;p&gt;Encontrar a medida que indica a massa mais pesada.&lt;/p&gt;","incorrect":true}]},"algorithm":{"name":"trueFalse","template":"Multiple choice – standard"}},{"id":"step-2","stimulus":"&lt;p&gt;Para ordenar as diferentes medidas, elas devem estar expressas na mesma unidade. Qual destas conversões de unidade está correta?&lt;/p&gt;","seed":{"calculated":[{"name":"2-A1","label":"&lt;p&gt;1 kg = 1 000 g&lt;/p&gt;"},{"name":"2-A2","label":"&lt;p&gt;1 kg = 10 g&lt;/p&gt;","incorrect":true},{"name":"2-A3","label":"&lt;p&gt;1 000 kg = 1 g&lt;/p&gt;","incorrect":true}]},"algorithm":{"name":"trueFalse","template":"Multiple choice – standard"}},{"id":"step-3","stimulus":"&lt;p&gt;Com a ajuda da igualdade anterior, converta todas as medidas para grama.&lt;/p&gt;","template":"&lt;p style=\"text-align: center\"&gt;{{T1}} kg = {{T1}} × 1 000 = {{response}} g&lt;/p&gt;&lt;p style=\"text-align: center\"&gt;{{T2}} kg = {{T2}} × 1 000 = {{response}} g&lt;/p&gt;","seed":{"calculated":[{"name":"T1","function":"{{Q1}}/1000","temp":true},{"name":"T2","function":"{{Q2}}/1000","temp":true},{"name":"4-A1","label":"{{function}}","function":"{{Q1}}"},{"name":"4-A2","label":"{{function}}","function":"{{Q2}}"}]},"algorithm":{"name":"calculateOperation","params":{"method":"equivLiteral","keyboard":"NUMERICAL"}}},{"id":"step-4","stimulus":"&lt;p&gt;Com os resultados acima, arraste e ordene as medidas de massa da maior &lt;span style=\"color:#FF0000\";&gt;⭡&lt;/span&gt; para a menor &lt;span style=\"color:#FF0000\";&gt;⭣&lt;/span&gt;.&lt;/p&gt;","seed":{"calculated":[{"name":"T1","function":"{{Q1}}/1000","temp":true},{"name":"T2","function":"{{Q2}}/1000","temp":true},{"name":"5-A1","label":"{{T1}} kg = {{Q1}} g","function":"{{Q1}}"},{"name":"5-A2","label":"{{T2}} kg = {{Q2}} g","function":"{{Q2}}"},{"name":"5-A3","label":"{{Q3}} g","function":"{{Q3}}"},{"name":"5-A4","label":"{{Q4}} g","function":"{{Q4}}"}]},"algorithm":{"name":"orderNumbers","params":{"order":"desc"}}}]}</v>
      </c>
      <c r="D588" s="217" t="str">
        <f t="shared" si="2"/>
        <v>#REF!</v>
      </c>
    </row>
    <row r="589" ht="15.75" customHeight="1">
      <c r="A589" s="215" t="str">
        <f>Seeds!AB396</f>
        <v>M3-MyM-9c-A-1</v>
      </c>
      <c r="B589" s="216" t="str">
        <f t="shared" si="220"/>
        <v>#REF!</v>
      </c>
      <c r="C589" s="216" t="str">
        <f>Seeds!AA396</f>
        <v>{"id":"M3-MyM-9c-A-1","seed":{"parameters":[{"name":"Q1","label":null,"list":[1000,2000,3000]},{"name":"Q2","label":null,"min":800,"max":1200,"step":25},{"name":"Q3","label":null,"list":[1000,2000,3000]},{"name":"Q4","label":null,"min":800,"max":1200,"step":25},{"name":"Q5","list":["gouda","parmesano","raclette","cheddar","edam","mozzarella","provolone"]},{"name":"Q6","list":["gouda","parmesano","raclette","cheddar","edam","mozzarella","provolone"]},{"name":"Q7","list":["gouda","parmesano","raclette","cheddar","edam","mozzarella","provolone"]},{"name":"Q8","list":["gouda","parmesano","raclette","cheddar","edam","mozzarella","provolone"]}],"uniques":true},"scaffolding":[{"id":"step-0","stimulus":"&lt;p&gt;Rodrigo vai cozinhar uma lasanha e precisa comprar uma peça de queijo. Arraste e ordene as seguintes medidas de massa de queijo da maior &lt;span style=\"color:#FF0000\";&gt;⭡&lt;/span&gt; para a menor &lt;span style=\"color:#FF0000\";&gt;⭣&lt;/span&gt;.&lt;/p&gt;","seed":{"calculated":[{"name":"T1","function":"{{Q1}}/1000","temp":true},{"name":"T3","function":"{{Q3}}/1000","temp":true},{"name":"0-A1","label":"{{T1}} kg de {{Q5}}","function":"{{Q1}}"},{"name":"0-A2","label":"{{Q2}} g de {{Q6}}","function":"{{Q2}}"},{"name":"0-A3","label":"{{T3}} kg de {{Q7}}","function":"{{Q3}}"},{"name":"0-A4","label":"{{Q4}} g de {{Q8}}","function":"{{Q4}}"}]},"algorithm":{"name":"orderNumbers","params":{"order":"desc"}}},{"id":"step-1","stimulus":"&lt;p&gt;O que pede o enunciado?&lt;/p&gt;","seed":{"calculated":[{"name":"1-A1","label":"&lt;p&gt;Ordenar a medidas de massa de queijo da maior para a menor.&lt;/p&gt;"},{"name":"1-A2","label":"&lt;p&gt;Ordenar a medidas de massa de queijo da menor para a maior.&lt;/p&gt;","incorrect":true},{"name":"1-A3","label":"&lt;p&gt;Indicar a peça de queijo com menor massa.&lt;/p&gt;","incorrect":true}]},"algorithm":{"name":"trueFalse","template":"Multiple choice – standard"}},{"id":"step-2","stimulus":"&lt;p&gt;Para ordenar as medidas, elas devem estar expressas na mesma unidade. Qual dessas equivalências está correta?&lt;/p&gt;","seed":{"calculated":[{"name":"2-A1","label":"&lt;p&gt;1 kg = 1 000 g&lt;/p&gt;"},{"name":"2-A2","label":"&lt;p&gt;1 kg = 10 g&lt;/p&gt;","incorrect":true},{"name":"2-A3","label":"&lt;p&gt;1 000 kg = 1 g&lt;/p&gt;","incorrect":true}]},"algorithm":{"name":"trueFalse","template":"Multiple choice – standard"}},{"id":"step-3","stimulus":"&lt;p&gt;Com a ajuda da igualdade anterior, converta todas as medidas para grama.&lt;/p&gt;","template":"&lt;p style=\"text-align: center\"&gt;{{T1}} kg = {{T1}} × 1 000 = {{response}} g&lt;/p&gt;&lt;p style=\"text-align: center\"&gt;{{T3}} kg = {{T3}} × 1 000 = {{response}} g&lt;/p&gt;","seed":{"calculated":[{"name":"T1","function":"{{Q1}}/1000","temp":true},{"name":"T3","function":"{{Q3}}/1000","temp":true},{"name":"4-A1","label":"{{function}}","function":"{{Q1}}"},{"name":"4-A2","label":"{{function}}","function":"{{Q3}}"}]},"algorithm":{"name":"calculateOperation","params":{"method":"equivLiteral","keyboard":"NUMERICAL"}}},{"id":"step-4","stimulus":"&lt;p&gt;Com os resultados acima, arraste e ordene as medidas de massa da maior &lt;span style=\"color:#FF0000\";&gt;⭡&lt;/span&gt; para a menor &lt;span style=\"color:#FF0000\";&gt;⭣&lt;/span&gt;.&lt;/p&gt;","seed":{"calculated":[{"name":"T1","function":"{{Q1}}/1000","temp":true},{"name":"T3","function":"{{Q3}}/1000","temp":true},{"name":"5-A1","label":"{{T1}} kg = {{Q1}} g","function":"{{Q1}}"},{"name":"5-A2","label":"{{Q2}} g","function":"{{Q2}}"},{"name":"5-A3","label":"{{T3}} kg = {{Q3}} g","function":"{{Q3}}"},{"name":"5-A4","label":"{{Q4}} g","function":"{{Q4}}"}]},"algorithm":{"name":"orderNumbers","params":{"order":"desc"}}}]}</v>
      </c>
      <c r="D589" s="217" t="str">
        <f t="shared" si="2"/>
        <v>#REF!</v>
      </c>
    </row>
    <row r="590" ht="15.75" customHeight="1">
      <c r="A590" s="215" t="str">
        <f>Seeds!AB397</f>
        <v>M3-MyM-9c-A-2</v>
      </c>
      <c r="B590" s="216" t="str">
        <f t="shared" si="220"/>
        <v>#REF!</v>
      </c>
      <c r="C590" s="216" t="str">
        <f>Seeds!AA397</f>
        <v>{"id":"M3-MyM-9c-A-2","seed":{"parameters":[{"name":"Q1","label":null,"list":[1000,2000,3000]},{"name":"Q2","label":null,"list":[1000,2000,3000]},{"name":"Q3","label":null,"min":250,"max":3000,"step":25},{"name":"Q4","label":null,"min":250,"max":3000,"step":25}],"uniques":true},"scaffolding":[{"id":"step-0","stimulus":"&lt;p&gt;Alessandra distribuiu alguns pães em quatro cestos. Arraste e ordene, da maior &lt;span style=\"color:#FF0000\";&gt;⭡&lt;/span&gt; para a menor &lt;span style=\"color:#FF0000\";&gt;⭣&lt;/span&gt;, as medidas de massa de pão que contém cada cesta.&lt;/p&gt;","seed":{"calculated":[{"name":"T1","function":"{{Q1}}/1000","temp":true},{"name":"T2","function":"{{Q2}}/1000","temp":true},{"name":"0-A1","label":"{{T1}} kg","function":"{{Q1}}"},{"name":"0-A2","label":"{{T2}} kg","function":"{{Q2}}"},{"name":"0-A3","label":"{{Q3}} g","function":"{{Q3}}"},{"name":"0-A4","label":"{{Q4}} g","function":"{{Q4}}"}]},"algorithm":{"name":"orderNumbers","params":{"order":"desc"}}},{"id":"step-1","stimulus":"&lt;p&gt;O que pede o enunciado?&lt;/p&gt;","seed":{"calculated":[{"name":"1-A1","label":"&lt;p&gt;Ordenar, da maior para a menor, as medidas de massa de pão nas cestas.&lt;/p&gt;"},{"name":"1-A2","label":"&lt;p&gt;Ordenar, da menor para a maior, as medidas de massa de pão nas cestas.&lt;/p&gt;","incorrect":true},{"name":"1-A3","label":"&lt;p&gt;Selecionar a cesta com a maior medida de massa de pão.&lt;/p&gt;","incorrect":true}]},"algorithm":{"name":"trueFalse","template":"Multiple choice – standard"}},{"id":"step-2","stimulus":"&lt;p&gt;Para ordenar as diferentes medidas, elas devem estar expressas na mesma unidade. Qual destas conversões de unidade está correta?&lt;/p&gt;","seed":{"calculated":[{"name":"2-A1","label":"&lt;p&gt;1 000 kg = 1 g&lt;/p&gt;","incorrect":true},{"name":"2-A2","label":"&lt;p&gt;1 kg = 10 g&lt;/p&gt;","incorrect":true},{"name":"2-A3","label":"&lt;p&gt;1 kg = 1 000 g&lt;/p&gt;"}]},"algorithm":{"name":"trueFalse","template":"Multiple choice – standard"}},{"id":"step-3","stimulus":"&lt;p&gt;Com a ajuda da igualdade anterior, converta todas as medidas para grama.&lt;/p&gt;","template":"&lt;p style=\"text-align: center\"&gt;{{T1}} kg = {{T1}} × 1 000 = {{response}} g&lt;/p&gt;&lt;p style=\"text-align: center\"&gt;{{T2}} kg = {{T2}} × 1 000 = {{response}} g&lt;/p&gt;","seed":{"calculated":[{"name":"T1","function":"{{Q1}}/1000","temp":true},{"name":"T2","function":"{{Q2}}/1000","temp":true},{"name":"4-A1","label":"{{function}}","function":"{{Q1}}"},{"name":"4-A2","label":"{{function}}","function":"{{Q2}}"}]},"algorithm":{"name":"calculateOperation","params":{"method":"equivLiteral","keyboard":"NUMERICAL"}}},{"id":"step-4","stimulus":"&lt;p&gt;Com os resultados acima, arraste e ordene as medidas de massa da maior &lt;span style=\"color:#FF0000\";&gt;⭡&lt;/span&gt; para a menor &lt;span style=\"color:#FF0000\";&gt;⭣&lt;/span&gt;.&lt;/p&gt;","seed":{"calculated":[{"name":"T1","function":"{{Q1}}/1000","temp":true},{"name":"T2","function":"{{Q2}}/1000","temp":true},{"name":"5-A1","label":"{{T1}} kg = {{Q1}} g","function":"{{Q1}}"},{"name":"5-A2","label":"{{T2}} kg = {{Q2}} g","function":"{{Q2}}"},{"name":"5-A3","label":"{{Q3}} g","function":"{{Q3}}"},{"name":"5-A4","label":"{{Q4}} g","function":"{{Q4}}"}]},"algorithm":{"name":"orderNumbers","params":{"order":"desc"}}}]}</v>
      </c>
      <c r="D590" s="217" t="str">
        <f t="shared" si="2"/>
        <v>#REF!</v>
      </c>
    </row>
    <row r="591" ht="15.75" customHeight="1">
      <c r="A591" s="215" t="str">
        <f>Seeds!AB398</f>
        <v>M3-MyM-9c-A-3</v>
      </c>
      <c r="B591" s="216" t="str">
        <f t="shared" si="220"/>
        <v>#REF!</v>
      </c>
      <c r="C591" s="216" t="str">
        <f>Seeds!AA398</f>
        <v>{"id":"M3-MyM-9c-A-3","seed":{"parameters":[{"name":"Q1","label":null,"list":[1000,2000,3000]},{"name":"Q2","label":null,"list":[1000,2000,3000]},{"name":"Q3","label":null,"min":400,"max":3000,"step":25},{"name":"Q4","label":null,"min":400,"max":3000,"step":25}],"uniques":true},"scaffolding":[{"id":"step-0","stimulus":"&lt;p&gt;Uma equipe de veterinários registrou o peso de quatro filhotes de cachorro. Arraste e ordene as medidas de massa da maior &lt;span style=\"color:#FF0000\";&gt;⭡&lt;/span&gt; para a menor &lt;span style=\"color:#FF0000\";&gt;⭣&lt;/span&gt;.&lt;/p&gt;","seed":{"calculated":[{"name":"T1","function":"{{Q1}}/1000","temp":true},{"name":"T2","function":"{{Q2}}/1000","temp":true},{"name":"0-A1","label":"{{T1}} kg","function":"{{Q1}}"},{"name":"0-A2","label":"{{T2}} kg","function":"{{Q2}}"},{"name":"0-A3","label":"{{Q3}} g","function":"{{Q3}}"},{"name":"0-A4","label":"{{Q4}} g","function":"{{Q4}}"}]},"algorithm":{"name":"orderNumbers","params":{"order":"desc"}}},{"id":"step-1","stimulus":"&lt;p&gt;O que pede o enunciado?&lt;/p&gt;","seed":{"calculated":[{"name":"1-A1","label":"&lt;p&gt;Ordenar, da maior para a menor, as medidas de massa dos filhotes.&lt;/p&gt;"},{"name":"1-A2","label":"&lt;p&gt;Ordenar, da menor para a maior, as medidas de massa dos filhotes.&lt;/p&gt;","incorrect":true},{"name":"1-A3","label":"&lt;p&gt;Indicar o cachorro com o menor peso.&lt;/p&gt;","incorrect":true}]},"algorithm":{"name":"trueFalse","template":"Multiple choice – standard"}},{"id":"step-2","stimulus":"&lt;p&gt;Para ordenar as medidas, elas devem estar expressas na mesma unidade. Qual dessas equivalências está correta?&lt;/p&gt;","seed":{"calculated":[{"name":"2-A1","label":"&lt;p&gt;1 000 kg = 1 g&lt;/p&gt;","incorrect":true},{"name":"2-A2","label":"&lt;p&gt;1 kg = 10 g&lt;/p&gt;","incorrect":true},{"name":"2-A3","label":"&lt;p&gt;1 kg = 1 000 g&lt;/p&gt;"}]},"algorithm":{"name":"trueFalse","template":"Multiple choice – standard"}},{"id":"step-3","stimulus":"&lt;p&gt;Com a ajuda da igualdade anterior, converta todas as medidas para grama.&lt;/p&gt;","template":"&lt;p style=\"text-align: center\"&gt;{{T1}} kg = {{T1}} × 1 000 = {{response}} g&lt;/p&gt;&lt;p style=\"text-align: center\"&gt;{{T2}} kg = {{T2}} × 1 000 = {{response}} g&lt;/p&gt;","seed":{"calculated":[{"name":"T1","function":"{{Q1}}/1000","temp":true},{"name":"T2","function":"{{Q2}}/1000","temp":true},{"name":"4-A1","label":"{{function}}","function":"{{Q1}}"},{"name":"4-A2","label":"{{function}}","function":"{{Q2}}"}]},"algorithm":{"name":"calculateOperation","params":{"method":"equivLiteral","keyboard":"NUMERICAL"}}},{"id":"step-4","stimulus":"&lt;p&gt;Com os resultados acima, arraste e ordene as medidas de massa da maior &lt;span style=\"color:#FF0000\";&gt;⭡&lt;/span&gt; para a menor &lt;span style=\"color:#FF0000\";&gt;⭣&lt;/span&gt;.&lt;/p&gt;","seed":{"calculated":[{"name":"T1","function":"{{Q1}}/1000","temp":true},{"name":"T2","function":"{{Q2}}/1000","temp":true},{"name":"5-A1","label":"{{T1}} kg = {{Q1}} g","function":"{{Q1}}"},{"name":"5-A2","label":"{{T2}} kg = {{Q2}} g","function":"{{Q2}}"},{"name":"5-A3","label":"{{Q3}} g","function":"{{Q3}}"},{"name":"5-A4","label":"{{Q4}} g","function":"{{Q4}}"}]},"algorithm":{"name":"orderNumbers","params":{"order":"desc"}}}]}</v>
      </c>
      <c r="D591" s="217" t="str">
        <f t="shared" si="2"/>
        <v>#REF!</v>
      </c>
    </row>
    <row r="592" ht="15.75" customHeight="1">
      <c r="A592" s="215" t="str">
        <f>Seeds!AB399</f>
        <v>M3-MyM-9c-A-4</v>
      </c>
      <c r="B592" s="216" t="str">
        <f t="shared" si="220"/>
        <v>#REF!</v>
      </c>
      <c r="C592" s="216" t="str">
        <f>Seeds!AA399</f>
        <v>{"id":"M3-MyM-9c-A-4","seed":{"parameters":[{"name":"Q1","label":null,"list":[3000,4000,5000]},{"name":"Q2","label":null,"list":[3000,4000,5000]},{"name":"Q3","label":null,"min":3000,"max":5000,"step":50},{"name":"Q4","label":null,"min":3000,"max":5000,"step":50}],"uniques":true},"scaffolding":[{"id":"step-0","stimulus":"&lt;p&gt;Um fazendeiro está comparando quatro de suas melancias. Arraste e ordene as medidas de massa da maior &lt;span style=\"color:#FF0000\";&gt;⭡&lt;/span&gt; para a menor &lt;span style=\"color:#FF0000\";&gt;⭣&lt;/span&gt;.&lt;/p&gt;","seed":{"calculated":[{"name":"T1","function":"{{Q1}}/1000","temp":true},{"name":"T2","function":"{{Q2}}/1000","temp":true},{"name":"0-A1","label":"{{T1}} kg","function":"{{Q1}}"},{"name":"0-A2","label":"{{T2}} kg","function":"{{Q2}}"},{"name":"0-A3","label":"{{Q3}} g","function":"{{Q3}}"},{"name":"0-A4","label":"{{Q4}} g","function":"{{Q4}}"}]},"algorithm":{"name":"orderNumbers","params":{"order":"desc"}}},{"id":"step-1","stimulus":"&lt;p&gt;O que pede o enunciado?&lt;/p&gt;","seed":{"calculated":[{"name":"1-A1","label":"&lt;p&gt;Ordenar, da menor para a maior, as medidas de massa das melancias.&lt;/p&gt;","incorrect":true},{"name":"1-A2","label":"&lt;p&gt;Ordenar, da maior para a menor, as medidas de massa das melancias.&lt;/p&gt;"},{"name":"1-A3","label":"&lt;p&gt;Selecionar a melancia de menor peso.&lt;/p&gt;","incorrect":true}]},"algorithm":{"name":"trueFalse","template":"Multiple choice – standard"}},{"id":"step-2","stimulus":"&lt;p&gt;Para ordenar as medidas, elas devem estar expressas na mesma unidade. Qual dessas equivalências está correta?&lt;/p&gt;","seed":{"calculated":[{"name":"2-A1","label":"&lt;p&gt;1 000 kg = 1 g&lt;/p&gt;","incorrect":true},{"name":"2-A2","label":"&lt;p&gt;1 kg = 10 g&lt;/p&gt;","incorrect":true},{"name":"2-A3","label":"&lt;p&gt;1 kg = 1 000 g&lt;/p&gt;"}]},"algorithm":{"name":"trueFalse","template":"Multiple choice – standard"}},{"id":"step-3","stimulus":"&lt;p&gt;Com a ajuda da igualdade anterior, converta todas as medidas para grama.&lt;/p&gt;","template":"&lt;p style=\"text-align: center\"&gt;{{T1}} kg = {{T1}} × 1 000 = {{response}} g&lt;/p&gt;&lt;p style=\"text-align: center\"&gt;{{T2}} kg = {{T2}} × 1 000 = {{response}} g&lt;/p&gt;","seed":{"calculated":[{"name":"T1","function":"{{Q1}}/1000","temp":true},{"name":"T2","function":"{{Q2}}/1000","temp":true},{"name":"4-A1","label":"{{function}}","function":"{{Q1}}"},{"name":"4-A2","label":"{{function}}","function":"{{Q2}}"}]},"algorithm":{"name":"calculateOperation","params":{"method":"equivLiteral","keyboard":"NUMERICAL"}}},{"id":"step-4","stimulus":"&lt;p&gt;Com os resultados acima, arraste e ordene as medidas de massa da maior &lt;span style=\"color:#FF0000\";&gt;⭡&lt;/span&gt; para a menor &lt;span style=\"color:#FF0000\";&gt;⭣&lt;/span&gt;.&lt;/p&gt;","seed":{"calculated":[{"name":"T1","function":"{{Q1}}/1000","temp":true},{"name":"T2","function":"{{Q2}}/1000","temp":true},{"name":"5-A1","label":"{{T1}} kg = {{Q1}} g","function":"{{Q1}}"},{"name":"5-A2","label":"{{T2}} kg = {{Q2}} g","function":"{{Q2}}"},{"name":"5-A3","label":"{{Q3}} g","function":"{{Q3}}"},{"name":"5-A4","label":"{{Q4}} g","function":"{{Q4}}"}]},"algorithm":{"name":"orderNumbers","params":{"order":"desc"}}}]}</v>
      </c>
      <c r="D592" s="217" t="str">
        <f t="shared" si="2"/>
        <v>#REF!</v>
      </c>
    </row>
    <row r="593" ht="15.75" customHeight="1">
      <c r="A593" s="215" t="str">
        <f>Seeds!AB400</f>
        <v>M3-MyM-9c-A-5</v>
      </c>
      <c r="B593" s="216" t="str">
        <f t="shared" si="220"/>
        <v>#REF!</v>
      </c>
      <c r="C593" s="216" t="str">
        <f>Seeds!AA400</f>
        <v>{"id":"M3-MyM-9c-A-5","seed":{"parameters":[{"name":"Q1","label":null,"list":[1000,2000,3000,4000,5000]},{"name":"Q2","label":null,"list":[1000,2000,3000,4000,5000]},{"name":"Q3","label":null,"min":250,"max":5000,"step":25},{"name":"Q4","label":null,"min":250,"max":5000,"step":25}],"uniques":true},"scaffolding":[{"id":"step-0","stimulus":"&lt;p&gt;Em um canteiro de obras, quatro sacos foram preenchidos com essas quantidades de areia. Arraste e ordene as medidas de massa da maior &lt;span style=\"color:#FF0000\";&gt;⭡&lt;/span&gt; para a menor &lt;span style=\"color:#FF0000\";&gt;⭣&lt;/span&gt;.&lt;/p&gt;","seed":{"calculated":[{"name":"T1","function":"{{Q1}}/1000","temp":true},{"name":"T2","function":"{{Q2}}/1000","temp":true},{"name":"0-A1","label":"{{T1}} kg","function":"{{Q1}}"},{"name":"0-A2","label":"{{T2}} kg","function":"{{Q2}}"},{"name":"0-A3","label":"{{Q3}} g","function":"{{Q3}}"},{"name":"0-A4","label":"{{Q4}} g","function":"{{Q4}}"}]},"algorithm":{"name":"orderNumbers","params":{"order":"desc"}}},{"id":"step-1","stimulus":"&lt;p&gt;O que pede o enunciado?&lt;/p&gt;","seed":{"calculated":[{"name":"1-A1","label":"&lt;p&gt;Ordene, da menor para a maior, as medidas de massa dos sacos de areia.&lt;/p&gt;","incorrect":true},{"name":"1-A2","label":"&lt;p&gt;Ordene, da maior para a menor, as medidas de massa dos sacos de areia.&lt;/p&gt;"},{"name":"1-A3","label":"&lt;p&gt;Selecionar o saco de areia mais leve.&lt;/p&gt;","incorrect":true}]},"algorithm":{"name":"trueFalse","template":"Multiple choice – standard"}},{"id":"step-2","stimulus":"&lt;p&gt;Para ordenar as medidas, elas devem estar expressas na mesma unidade. Qual dessas equivalências está correta?&lt;/p&gt;","seed":{"calculated":[{"name":"2-A1","label":"&lt;p&gt;1 000 kg = 1 g&lt;/p&gt;","incorrect":true},{"name":"2-A2","label":"&lt;p&gt;1 kg = 10 g&lt;/p&gt;","incorrect":true},{"name":"2-A3","label":"&lt;p&gt;1 kg = 1 000 g&lt;/p&gt;"}]},"algorithm":{"name":"trueFalse","template":"Multiple choice – standard"}},{"id":"step-3","stimulus":"&lt;p&gt;Com a ajuda da igualdade anterior, converta todas as medidas para grama.&lt;/p&gt;","template":"&lt;p style=\"text-align: center\"&gt;{{T1}} kg = {{T1}} × 1 000 = {{response}} g&lt;/p&gt;&lt;p style=\"text-align: center\"&gt;{{T2}} kg = {{T2}} × 1 000 = {{response}} g&lt;/p&gt;","seed":{"calculated":[{"name":"T1","function":"{{Q1}}/1000","temp":true},{"name":"T2","function":"{{Q2}}/1000","temp":true},{"name":"4-A1","label":"{{function}}","function":"{{Q1}}"},{"name":"4-A2","label":"{{function}}","function":"{{Q2}}"}]},"algorithm":{"name":"calculateOperation","params":{"method":"equivLiteral","keyboard":"NUMERICAL"}}},{"id":"step-4","stimulus":"&lt;p&gt;Com os resultados acima, arraste e ordene as medidas de massa da maior &lt;span style=\"color:#FF0000\";&gt;⭡&lt;/span&gt; para a menor &lt;span style=\"color:#FF0000\";&gt;⭣&lt;/span&gt;.&lt;/p&gt;","seed":{"calculated":[{"name":"T1","function":"{{Q1}}/1000","temp":true},{"name":"T2","function":"{{Q2}}/1000","temp":true},{"name":"5-A1","label":"{{T1}} kg = {{Q1}} g","function":"{{Q1}}"},{"name":"5-A2","label":"{{T2}} kg = {{Q2}} g","function":"{{Q2}}"},{"name":"5-A3","label":"{{Q3}} g","function":"{{Q3}}"},{"name":"5-A4","label":"{{Q4}} g","function":"{{Q4}}"}]},"algorithm":{"name":"orderNumbers","params":{"order":"desc"}}}]}</v>
      </c>
      <c r="D593" s="217" t="str">
        <f t="shared" si="2"/>
        <v>#REF!</v>
      </c>
    </row>
    <row r="594" ht="15.75" customHeight="1">
      <c r="A594" s="215" t="str">
        <f>Seeds!AB401</f>
        <v>M3-MyM-10a-I-1</v>
      </c>
      <c r="B594" s="216" t="str">
        <f t="shared" si="220"/>
        <v>#REF!</v>
      </c>
      <c r="C594" s="216" t="str">
        <f>Seeds!AA401</f>
        <v>{"id":"M3-MyM-10a-I-1","stimulus":"&lt;p&gt;Selecione a igualdade correta.&lt;/p&gt;","hint":"&lt;p&gt;O quarto de quilo é parte do quilograma:&lt;/p&gt;&lt;p style=\"text-align: center\"&gt;1 kg = 4 quartos de quilo&lt;/p&gt;","feedback":"&lt;p&gt;O quarto de quilo é parte do quilograma.&lt;/p&gt;&lt;p style=\"text-align: center\"&gt;1 kg = 4 quartos de quilo&lt;/p&gt;","seed":{"parameters":[{"name":"Q1","label":null,"min":1,"max":16,"step":1},{"name":"Q2","label":null,"min":1,"max":16,"step":1},{"name":"Q3","label":null,"list":[4,8,12,16]}],"calculated":[{"name":"T4","label":"{{function}}","function":"{{Q2}}*4","temp":true},{"name":"T5","label":"{{function}}","function":"{{Q3}}*4","temp":true},{"name":"A1","label":"{{Q1}} kg = {{function}} quartos de quilo","function":"{{Q1}}*4"},{"name":"A2","label":"{{Q2}} kg = {{function}} quartos de quilo","function":"{{Q2}}*2","incorrect":true,"feedback":"&lt;p&gt;{{Q2}} kg × 4 = {{T4}} quartos de quilo&lt;/p&gt;"},{"name":"A3","label":"{{Q3}} kg = {{function}} quartos de quilo","function":"{{Q3}}/4","incorrect":true,"feedback":"&lt;p&gt;{{Q3}} kg × 4 = {{T5}} quartos de quilo&lt;/p&gt;"}],"uniques":true},"algorithm":{"name":"trueFalse","template":"Multiple choice – standard","params":{"countCorrect":1,"countIncorrect":2,"showCheckIcon":false,
            "columns": 3
        }
    }
}</v>
      </c>
      <c r="D594" s="217" t="str">
        <f t="shared" si="2"/>
        <v>#REF!</v>
      </c>
    </row>
    <row r="595" ht="15.75" customHeight="1">
      <c r="A595" s="215" t="str">
        <f>Seeds!AB402</f>
        <v>M3-MyM-10a-I-2</v>
      </c>
      <c r="B595" s="216" t="str">
        <f t="shared" si="220"/>
        <v>#REF!</v>
      </c>
      <c r="C595" s="216" t="str">
        <f>Seeds!AA402</f>
        <v>{"id":"M3-MyM-10a-I-2","stimulus":"&lt;p&gt;Selecione a igualdade correta.&lt;/p&gt;","hint":"&lt;p&gt;O meio quilo e o quarto de quilo são partes do quilograma.&lt;/p&gt;","feedback":"&lt;p&gt;O meio quilo e o quarto de quilo são partes do quilograma.&lt;/p&gt;&lt;p style=\"text-align: center\"&gt;1 kg = 2 meios quilos&lt;/p&gt;&lt;p style=\"text-align: center\"&gt;1 kg = 4 quartos de quilo&lt;/p&gt;","seed":{"parameters":[{"name":"Q1","label":null,"min":2,"max":20,"step":1},{"name":"Q2","label":null,"min":2,"max":20,"step":1},{"name":"Q3","label":null,"min":2,"max":20,"step":2}],"calculated":[{"name":"T4","label":"{{function}}","function":"{{Q2}}*2","temp":true},{"name":"T5","label":"{{function}}","function":"{{Q3}}*2","temp":true},{"name":"A1","label":"{{Q1}} meios quilos = {{function}} quartos de quilo","function":"{{Q1}}*2"},{"name":"A2","label":"{{Q2}} meios quilos = {{function}} quartos de quilo","function":"{{Q2}}*4","incorrect":true,"feedback":"&lt;p&gt;{{Q2}} meios quilos + {{Q2}} meios quilos = {{T4}} cuartos de kilo&lt;/p&gt;"},{"name":"A3","label":"{{Q3}} meios quilos = {{function}} quartos de quilo","function":"{{Q3}}/2","incorrect":true,"feedback":"&lt;p&gt;{{Q3}} meios quilos + {{Q3}} meios quilos = {{T5}} quartos de quilo&lt;/p&gt;"}],"uniques":true},"algorithm":{"name":"trueFalse","template":"Multiple choice – standard","params":{"countCorrect":1,"countIncorrect":2,"showCheckIcon":false,
            "columns": 3
        }
    }
}</v>
      </c>
      <c r="D595" s="217" t="str">
        <f t="shared" si="2"/>
        <v>#REF!</v>
      </c>
    </row>
    <row r="596" ht="15.75" customHeight="1">
      <c r="A596" s="215" t="str">
        <f>Seeds!AB403</f>
        <v>M3-MyM-10a-E-1</v>
      </c>
      <c r="B596" s="216" t="str">
        <f t="shared" si="220"/>
        <v>#REF!</v>
      </c>
      <c r="C596" s="216" t="str">
        <f>Seeds!AA403</f>
        <v>{
    "id": "M3-MyM-10a-E-1",
    "stimulus": "&lt;p&gt;Complete a tabela a seguir.&lt;/p&gt;",
    "template": "&lt;table style=\"width: 100%;\"&gt;&lt;tbody&gt;&lt;tr&gt;&lt;td style=\"width: 50%; text-align: center; background-color: #C77CB7;\"&gt;&lt;span style=\"color: rgb(255, 255, 255);\"&gt;&lt;strong&gt;Quilograma&lt;/strong&gt;&lt;/span&gt;&lt;/td&gt;&lt;td style=\"width: 50%; text-align: center; background-color: #C77CB7;\"&gt;&lt;span style=\"color: rgb(255, 255, 255);\"&gt;&lt;strong&gt;Grama&lt;/strong&gt;&lt;/span&gt;&lt;/td&gt;&lt;/tr&gt;&lt;tr&gt;&lt;td style=\"width: 50%; text-align: center;\"&gt;{{Q1}} kg e um quarto&lt;/td&gt;&lt;td style=\"width: 50%; text-align: center;\"&gt;{{response}} g&lt;/td&gt;&lt;/tr&gt;&lt;tr&gt;&lt;td style=\"width: 50%; text-align: center;\"&gt;{{Q2}} kg e meio&lt;/td&gt;&lt;td style=\"width: 50%; text-align: center;\"&gt;{{response}} g&lt;/td&gt;&lt;/tr&gt;&lt;/tbody&gt;&lt;/table&gt;",
    "hint": "&lt;p&gt;O meio quilo e o quarto de quilo são partes do quilograma.&lt;/p&gt;",
    "feedback": "&lt;p&gt;O meio quilo e o quarto de quilo são partes do quilograma.&lt;/p&gt;&lt;p style=\"text-align: center\"&gt;1 kg = 1 000 g&lt;/p&gt;&lt;p&gt;meio quilo = 500 g&lt;/p&gt;&lt;p&gt;um quarto de quilo = 250 g&lt;/p&gt;",
    "seed": {
        "parameters": [
            {
                "name": "Q1",
                "label": null,
                "min": 2,
                "max": 10,
                "step": 1
            },
            {
                "name": "Q2",
                "label": null,
                "min": 2,
                "max": 10,
                "step": 1
            }
        ],
        "calculated": [
            {
                "name": "T1",
                "function": "{{Q1}}*1000",
                "label": "{{function}}",
                "temp": true
            },
            {
                "name": "T2",
                "function": "{{Q2}}*1000",
                "label": "{{function}}",
                "temp": true
            },
            {
                "name": "A1",
                "function": "{{Q1}}*1000+250",
                "feedback": "&lt;p&gt;{{Q1}} kg e um quarto = {{T1}} g + 250 g = {{function}} g&lt;/p&gt;"
            },
            {
                "name": "A2",
                "function": "{{Q2}}*1000+500",
                "feedback": "&lt;p&gt;{{Q2}} kg e meio = {{T2}} g + 500 g = {{function}} g&lt;/p&gt;"
            }
        ],
        "uniques": true
    },
    "algorithm": {
        "name": "calculateOperation",
        "params": {
            "method": "equivLiteral",
            "keyboard": "NUMERICAL"
        }
    }
}</v>
      </c>
      <c r="D596" s="217" t="str">
        <f t="shared" si="2"/>
        <v>#REF!</v>
      </c>
    </row>
    <row r="597" ht="15.75" customHeight="1">
      <c r="A597" s="215" t="str">
        <f>Seeds!AB404</f>
        <v>M3-MyM-10a-E-2</v>
      </c>
      <c r="B597" s="216" t="str">
        <f t="shared" si="220"/>
        <v>#REF!</v>
      </c>
      <c r="C597" s="216" t="str">
        <f>Seeds!AA404</f>
        <v>{
    "id": "M3-MyM-10a-E-2",
    "stimulus": "&lt;p&gt;Complete a tabela a seguir.&lt;/p&gt;",
    "template": "&lt;table style=\"width: 100%;\"&gt;&lt;tbody&gt;&lt;tr&gt;&lt;td style=\"width: 50%; text-align: center; background-color: #C77CB7;\"&gt;&lt;span style=\"color: rgb(255, 255, 255);\"&gt;&lt;strong&gt;Quilograma&lt;/strong&gt;&lt;/span&gt;&lt;/td&gt;&lt;td style=\"width: 50%; text-align: center; background-color: #C77CB7;\"&gt;&lt;span style=\"color: rgb(255, 255, 255);\"&gt;&lt;strong&gt;Grama&lt;/strong&gt;&lt;/span&gt;&lt;/td&gt;&lt;/tr&gt;&lt;tr&gt;&lt;td style=\"width: 50%; text-align: center;\"&gt;{{Q1}} kg e meio&lt;/td&gt;&lt;td style=\"width: 50%; text-align: center;\"&gt;{{response}} g&lt;/td&gt;&lt;/tr&gt;&lt;tr&gt;&lt;td style=\"width: 50%; text-align: center;\"&gt;{{Q2}} kg e três quartos de quilo&lt;/td&gt;&lt;td style=\"width: 50%; text-align: center;\"&gt;{{response}} g&lt;/td&gt;&lt;/tr&gt;&lt;/tbody&gt;&lt;/table&gt;",
    "hint": "&lt;p&gt;O meio quilo e o quarto de quilo são partes do quilograma.&lt;/p&gt;",
    "feedback": "&lt;p&gt;O meio quilo e o quarto de quilo são partes do quilograma.&lt;/p&gt;&lt;p style=\"text-align: center\"&gt;1 kg = 1 000 g&lt;/p&gt;&lt;p&gt;meio quilo = 500 g&lt;/p&gt;&lt;p&gt;um quarto de quilo = 250 g&lt;/p&gt;",
    "seed": {
        "parameters": [
            {
                "name": "Q1",
                "label": null,
                "list": [
                    2,
                    4,
                    6,
                    8,
                    10
                ]
            },
            {
                "name": "Q2",
                "label": null,
                "list": [
                    2,
                    4,
                    6,
                    8,
                    10
                ]
            }
        ],
        "calculated": [
            {
                "name": "T1",
                "function": "{{Q1}}*1000",
                "label": "{{function}}",
                "temp": true
            },
            {
                "name": "T2",
                "function": "{{Q2}}*1000",
                "label": "{{function}}",
                "temp": true
            },
            {
                "name": "A1",
                "function": "{{Q1}}*1000+500",
                "feedback": "&lt;p&gt;{{Q1}} kg e meio = {{T1}} g + 500 g = {{function}} g&lt;/p&gt;"
            },
            {
                "name": "A2",
                "function": "{{Q2}}*1000+750",
                "feedback": "&lt;p&gt;{{Q2}} kg e três quartos de quilo = {{T2}} g + 750 g = {{function}} g&lt;/p&gt;"
            }
        ],
        "uniques": true
    },
    "algorithm": {
        "name": "calculateOperation",
        "params": {
            "method": "equivLiteral",
            "keyboard": "NUMERICAL"
        }
    }
}</v>
      </c>
      <c r="D597" s="217" t="str">
        <f t="shared" si="2"/>
        <v>#REF!</v>
      </c>
    </row>
    <row r="598" ht="15.75" customHeight="1">
      <c r="A598" s="215" t="str">
        <f t="shared" ref="A598:C598" si="221">#REF!</f>
        <v>#REF!</v>
      </c>
      <c r="B598" s="216" t="str">
        <f t="shared" si="221"/>
        <v>#REF!</v>
      </c>
      <c r="C598" s="216" t="str">
        <f t="shared" si="221"/>
        <v>#REF!</v>
      </c>
      <c r="D598" s="217" t="str">
        <f t="shared" si="2"/>
        <v>#REF!</v>
      </c>
    </row>
    <row r="599" ht="15.75" customHeight="1">
      <c r="A599" s="215" t="str">
        <f t="shared" ref="A599:C599" si="222">#REF!</f>
        <v>#REF!</v>
      </c>
      <c r="B599" s="216" t="str">
        <f t="shared" si="222"/>
        <v>#REF!</v>
      </c>
      <c r="C599" s="216" t="str">
        <f t="shared" si="222"/>
        <v>#REF!</v>
      </c>
      <c r="D599" s="217" t="str">
        <f t="shared" si="2"/>
        <v>#REF!</v>
      </c>
    </row>
    <row r="600" ht="15.75" customHeight="1">
      <c r="A600" s="215" t="str">
        <f t="shared" ref="A600:C600" si="223">#REF!</f>
        <v>#REF!</v>
      </c>
      <c r="B600" s="216" t="str">
        <f t="shared" si="223"/>
        <v>#REF!</v>
      </c>
      <c r="C600" s="216" t="str">
        <f t="shared" si="223"/>
        <v>#REF!</v>
      </c>
      <c r="D600" s="217" t="str">
        <f t="shared" si="2"/>
        <v>#REF!</v>
      </c>
    </row>
    <row r="601" ht="15.75" customHeight="1">
      <c r="A601" s="215" t="str">
        <f t="shared" ref="A601:C601" si="224">#REF!</f>
        <v>#REF!</v>
      </c>
      <c r="B601" s="216" t="str">
        <f t="shared" si="224"/>
        <v>#REF!</v>
      </c>
      <c r="C601" s="216" t="str">
        <f t="shared" si="224"/>
        <v>#REF!</v>
      </c>
      <c r="D601" s="217" t="str">
        <f t="shared" si="2"/>
        <v>#REF!</v>
      </c>
    </row>
    <row r="602" ht="15.75" customHeight="1">
      <c r="A602" s="215" t="str">
        <f t="shared" ref="A602:C602" si="225">#REF!</f>
        <v>#REF!</v>
      </c>
      <c r="B602" s="216" t="str">
        <f t="shared" si="225"/>
        <v>#REF!</v>
      </c>
      <c r="C602" s="216" t="str">
        <f t="shared" si="225"/>
        <v>#REF!</v>
      </c>
      <c r="D602" s="217" t="str">
        <f t="shared" si="2"/>
        <v>#REF!</v>
      </c>
    </row>
    <row r="603" ht="15.75" customHeight="1">
      <c r="A603" s="215" t="str">
        <f t="shared" ref="A603:C603" si="226">#REF!</f>
        <v>#REF!</v>
      </c>
      <c r="B603" s="216" t="str">
        <f t="shared" si="226"/>
        <v>#REF!</v>
      </c>
      <c r="C603" s="216" t="str">
        <f t="shared" si="226"/>
        <v>#REF!</v>
      </c>
      <c r="D603" s="217" t="str">
        <f t="shared" si="2"/>
        <v>#REF!</v>
      </c>
    </row>
    <row r="604" ht="15.75" customHeight="1">
      <c r="A604" s="215" t="str">
        <f t="shared" ref="A604:C604" si="227">#REF!</f>
        <v>#REF!</v>
      </c>
      <c r="B604" s="216" t="str">
        <f t="shared" si="227"/>
        <v>#REF!</v>
      </c>
      <c r="C604" s="216" t="str">
        <f t="shared" si="227"/>
        <v>#REF!</v>
      </c>
      <c r="D604" s="217" t="str">
        <f t="shared" si="2"/>
        <v>#REF!</v>
      </c>
    </row>
    <row r="605" ht="15.75" customHeight="1">
      <c r="A605" s="215" t="str">
        <f>Seeds!AB405</f>
        <v>M3-MyM-12a-I-1</v>
      </c>
      <c r="B605" s="216" t="str">
        <f t="shared" ref="B605:B620" si="228">#REF!</f>
        <v>#REF!</v>
      </c>
      <c r="C605" s="216" t="str">
        <f>Seeds!AA405</f>
        <v>{"id":"M3-MyM-12a-I-1","stimulus":"&lt;p&gt;Selecione o resultado correto da seguinte operação.&lt;/p&gt;","template":"&lt;p style=\"text-align: center\"&gt;{{Q1}} g + {{Q2}} g = {{response}} g&lt;/p&gt;","hint":"&lt;p&gt;Para realizar adições de medidas de massa, todas as quantidades devem estar expressas na mesma unidade.&lt;/p&gt;","feedback":"&lt;p&gt;Para realizar adições de medidas de massa, todas as quantidades devem estar expressas na mesma unidade.&lt;/p&gt;","seed":{"parameters":[{"name":"Q1","label":null,"min":100,"max":3000,"step":1},{"name":"Q2","label":null,"min":100,"max":3000,"step":1},{"name":"Q3","label":null,"min":1,"max":99,"step":1},{"name":"Q4","label":null,"min":1,"max":99,"step":1}],"calculated":[{"name":"A1","label":"{{function}}","function":"{{Q1}}+{{Q2}}","group":1},{"name":"A2","label":"{{function}}","function":"{{Q1}}+{{Q2}}-{{Q3}}","group":1,"incorrect":true},{"name":"A3","label":"{{function}}","function":"{{Q1}}+{{Q2}}+{{Q4}}","group":1,"incorrect":true}],"uniques":true},"algorithm":{"name":"groupResponses","template":"Cloze with drop down"}}</v>
      </c>
      <c r="D605" s="217" t="str">
        <f t="shared" si="2"/>
        <v>#REF!</v>
      </c>
    </row>
    <row r="606" ht="15.75" customHeight="1">
      <c r="A606" s="215" t="str">
        <f>Seeds!AB406</f>
        <v>M3-MyM-12a-I-2</v>
      </c>
      <c r="B606" s="216" t="str">
        <f t="shared" si="228"/>
        <v>#REF!</v>
      </c>
      <c r="C606" s="216" t="str">
        <f>Seeds!AA406</f>
        <v>{"id":"M3-MyM-12a-I-2","stimulus":"&lt;p&gt;Selecione o resultado correto da seguinte operação.&lt;/p&gt;","template":"&lt;p style=\"text-align: center\"&gt;{{T1}} g − {{Q2}} g = {{response}} g&lt;/p&gt;","hint":"&lt;p&gt;Para realizar subtrações de medidas de massa, todas as quantidades devem estar expressas na mesma unidade.&lt;/p&gt;","feedback":"&lt;p&gt;Para realizar subtrações de medidas de massa, todas as quantidades devem estar expressas na mesma unidade.&lt;/p&gt;","seed":{"parameters":[{"name":"Q1","label":null,"min":100,"max":999,"step":1},{"name":"Q2","label":null,"min":100,"max":999,"step":1},{"name":"Q3","label":null,"min":1,"max":99,"step":1},{"name":"Q4","label":null,"min":1,"max":99,"step":1}],"calculated":[{"name":"T1","label":"{{function}}","function":"{{Q1}}+{{Q2}}","temp":true},{"name":"A1","label":"{{function}}","function":"{{Q1}}","group":1},{"name":"A2","label":"{{function}}","function":"{{Q1}}+{{Q3}}","group":1,"incorrect":true},{"name":"A3","label":"{{function}}","function":"{{Q1}}+{{Q4}}","group":1,"incorrect":true}],"uniques":true},"algorithm":{"name":"groupResponses","template":"Cloze with drop down"}}</v>
      </c>
      <c r="D606" s="217" t="str">
        <f t="shared" si="2"/>
        <v>#REF!</v>
      </c>
    </row>
    <row r="607" ht="15.75" customHeight="1">
      <c r="A607" s="215" t="str">
        <f>Seeds!AB407</f>
        <v>M3-MyM-12a-E-1</v>
      </c>
      <c r="B607" s="216" t="str">
        <f t="shared" si="228"/>
        <v>#REF!</v>
      </c>
      <c r="C607" s="216" t="str">
        <f>Seeds!AA407</f>
        <v>{"id":"M3-MyM-12a-E-1","stimulus":"&lt;p&gt;Calcule a seguinte adição.&lt;/p&gt;","template":"&lt;p style=\"text-align: center\"&gt;{{Q1}} g + {{Q2}} g = {{response}} g&lt;/p&gt;","hint":"&lt;p&gt;Para realizar adições de medidas de massa, todas as quantidades devem estar expressas na mesma unidade.&lt;/p&gt;","feedback":"&lt;p&gt;Para realizar adições de medidas de massa, todas as quantidades devem estar expressas na mesma unidade.&lt;/p&gt;","seed":{"parameters":[{"name":"Q1","label":null,"min":100,"max":1000,"step":1},{"name":"Q2","label":null,"min":100,"max":1000,"step":1}],"calculated":[{"name":"A1","label":"{{function}}","function":"{{Q1}}+{{Q2}}"}],"uniques":true},"algorithm":{"name":"calculateOperation","params":{"method":"equivLiteral","keyboard":"NUMERICAL"}}}</v>
      </c>
      <c r="D607" s="217" t="str">
        <f t="shared" si="2"/>
        <v>#REF!</v>
      </c>
    </row>
    <row r="608" ht="15.75" customHeight="1">
      <c r="A608" s="215" t="str">
        <f>Seeds!AB408</f>
        <v>M3-MyM-12a-E-2</v>
      </c>
      <c r="B608" s="216" t="str">
        <f t="shared" si="228"/>
        <v>#REF!</v>
      </c>
      <c r="C608" s="216" t="str">
        <f>Seeds!AA408</f>
        <v>{"id":"M3-MyM-12a-E-2","stimulus":"&lt;p&gt;Calcule a seguinte subtração.&lt;/p&gt;","template":"&lt;p style=\"text-align: center\"&gt;{{T2}} g − {{Q4}} g = {{response}} g&lt;/p&gt;","hint":"&lt;p&gt;Para realizar subtrações de medidas de massa, todas as quantidades devem estar expressas na mesma unidade.&lt;/p&gt;","feedback":"&lt;p&gt;Para realizar subtrações de medidas de massa, todas as quantidades devem estar expressas na mesma unidade.&lt;/p&gt;","seed":{"parameters":[{"name":"Q3","label":null,"min":100,"max":1000,"step":1},{"name":"Q4","label":null,"min":100,"max":1000,"step":1}],"calculated":[{"name":"T2","label":"{{function}}","function":"{{Q3}}+{{Q4}}","temp":true},{"name":"A2","label":"{{function}}","function":"{{Q3}}"}],"uniques":true},"algorithm":{"name":"calculateOperation","params":{"method":"equivLiteral","keyboard":"NUMERICAL"}}}</v>
      </c>
      <c r="D608" s="217" t="str">
        <f t="shared" si="2"/>
        <v>#REF!</v>
      </c>
    </row>
    <row r="609" ht="15.75" customHeight="1">
      <c r="A609" s="215" t="str">
        <f>Seeds!AB409</f>
        <v>M3-MyM-12a-A-1</v>
      </c>
      <c r="B609" s="216" t="str">
        <f t="shared" si="228"/>
        <v>#REF!</v>
      </c>
      <c r="C609" s="216" t="str">
        <f>Seeds!AA409</f>
        <v>{"id":"M3-MyM-12a-A-1","stimulus":"&lt;p&gt;Giovanni tinha {{Q1}} g de farinha de trigo em casa, mas foi ao mercado comprar mais {{Q2}} g. Calcule quantos gramas de farinha de trigo ele tem agora.&lt;/p&gt;","template":"&lt;p&gt;Ele tem {{response}} g de farinha de trigo no total.&lt;/p&gt;","hint":"&lt;p&gt;Para realizar adições de medidas de massa, todas as quantidades devem estar expressas na mesma unidade.&lt;/p&gt;","feedback":"&lt;p&gt;Para realizar adições de medidas de massa, todas as quantidades devem estar expressas na mesma unidade.&lt;/p&gt;","seed":{"parameters":[{"name":"Q1","label":null,"min":100,"max":1000,"step":10},{"name":"Q2","label":null,"min":100,"max":5000,"step":10}],"calculated":[{"name":"A1","label":"{{function}}","function":"{{Q1}}+{{Q2}}"}],"uniques":true},"algorithm":{"name":"calculateOperation","params":{"method":"equivLiteral","keyboard":"NUMERICAL"}}}</v>
      </c>
      <c r="D609" s="217" t="str">
        <f t="shared" si="2"/>
        <v>#REF!</v>
      </c>
    </row>
    <row r="610" ht="15.75" customHeight="1">
      <c r="A610" s="215" t="str">
        <f>Seeds!AB410</f>
        <v>M3-MyM-12a-A-2</v>
      </c>
      <c r="B610" s="216" t="str">
        <f t="shared" si="228"/>
        <v>#REF!</v>
      </c>
      <c r="C610" s="216" t="str">
        <f>Seeds!AA410</f>
        <v>{"id":"M3-MyM-12a-A-2","stimulus":"&lt;p&gt;Um recipiente de vidro vazio, pesando &lt;span class=\"no-break\"&gt;{{Q1}} g&lt;/span&gt;, foi preenchido com &lt;span class=\"no-break\"&gt;{{Q2}} g&lt;/span&gt; de água. Calcule o peso total do recipiente com água.&lt;/p&gt;","template":"&lt;p&gt;Com água, o recipiente pesa &lt;span class=\"no-break\"&gt;{{response}} g.&lt;/span&gt;&lt;/p&gt;","hint":"&lt;p&gt;Para realizar adições de medidas de massa, todas as quantidades devem estar expressas na mesma unidade.&lt;/p&gt;","feedback":"&lt;p&gt;Para realizar adições de medidas de massa, todas as quantidades devem estar expressas na mesma unidade.&lt;/p&gt;","seed":{"parameters":[{"name":"Q1","label":null,"min":500,"max":1000,"step":10},{"name":"Q2","label":null,"min":1000,"max":5000,"step":10}],"calculated":[{"name":"A1","label":"{{function}}","function":"{{Q1}}+{{Q2}}"}],"uniques":true},"algorithm":{"name":"calculateOperation","params":{"method":"equivLiteral","keyboard":"NUMERICAL"}}}</v>
      </c>
      <c r="D610" s="217" t="str">
        <f t="shared" si="2"/>
        <v>#REF!</v>
      </c>
    </row>
    <row r="611" ht="15.75" customHeight="1">
      <c r="A611" s="215" t="str">
        <f>Seeds!AB411</f>
        <v>M3-MyM-12a-A-3</v>
      </c>
      <c r="B611" s="216" t="str">
        <f t="shared" si="228"/>
        <v>#REF!</v>
      </c>
      <c r="C611" s="216" t="str">
        <f>Seeds!AA411</f>
        <v>{"id":"M3-MyM-12a-A-3","stimulus":"&lt;p&gt;Alice tem {{Q1}} g de lentilha em um pote e usou {{Q2}} g para preparar uma refeição. Calcule quantos gramas de lentilha sobraram no pote.&lt;/p&gt;","template":"&lt;p&gt;Sobraram {{response}} g de lentilha.&lt;/p&gt;","hint":"&lt;p&gt;Para realizar subtrações de medidas de massa, todas as quantidades devem estar expressas na mesma unidade.&lt;/p&gt;","feedback":"&lt;p&gt;Para realizar subtrações de medidas de massa, todas as quantidades devem estar expressas na mesma unidade.&lt;/p&gt;","seed":{"parameters":[{"name":"Q1","label":null,"min":1500,"max":2500,"step":10},{"name":"Q2","label":null,"min":250,"max":1000,"step":10}],"calculated":[{"name":"A1","label":"{{function}}","function":"{{Q1}}-{{Q2}}"}],"uniques":true},"algorithm":{"name":"calculateOperation","params":{"method":"equivLiteral","keyboard":"NUMERICAL"}}}</v>
      </c>
      <c r="D611" s="217" t="str">
        <f t="shared" si="2"/>
        <v>#REF!</v>
      </c>
    </row>
    <row r="612" ht="15.75" customHeight="1">
      <c r="A612" s="215" t="str">
        <f>Seeds!AB412</f>
        <v>M3-MyM-12b-I-1</v>
      </c>
      <c r="B612" s="216" t="str">
        <f t="shared" si="228"/>
        <v>#REF!</v>
      </c>
      <c r="C612" s="216" t="str">
        <f>Seeds!AA412</f>
        <v>{"id":"M3-MyM-12b-I-1","stimulus":"&lt;p&gt;Arraste a solução da seguinte multiplicação.&lt;/p&gt;","template":"&lt;p style=\"text-align: center\"&gt;{{Q1}} g × {{Q2}} = {{response}} g&lt;/p&gt;","hint":"&lt;p&gt;Efetue a multiplicação e verifique se o resultado é expresso na mesma unidade de massa dada inicialmente.&lt;/p&gt;","feedback":"&lt;p&gt;Para multiplicar uma medida de massa por um número, efetue a operação e expresse o resultado na mesma unidade dada inicialmente.&lt;/p&gt;","seed":{"parameters":[{"name":"Q1","label":null,"min":100,"max":999,"step":1},{"name":"Q2","label":null,"min":2,"max":9,"step":1},{"name":"Q3","label":null,"min":10,"max":90,"step":10}],"calculated":[{"name":"A1","label":"{{function}}","function":"{{Q1}}*{{Q2}}"},{"name":"A3","label":"{{function}}","function":"{{Q1}}+{{Q2}}","incorrect":true},{"name":"A4","label":"{{function}}","function":"{{Q1}}-{{Q2}}","incorrect":true},{"name":"A5","label":"{{function}}","function":"{{Q1}}*{{Q2}}+{{Q3}}","incorrect":true}],"uniques":true},"algorithm":{"name":"calculateOperation","template":"Cloze with drag &amp; drop","params":{"keyboard":"NUMERICAL"}}}</v>
      </c>
      <c r="D612" s="217" t="str">
        <f t="shared" si="2"/>
        <v>#REF!</v>
      </c>
    </row>
    <row r="613" ht="15.75" customHeight="1">
      <c r="A613" s="215" t="str">
        <f>Seeds!AB413</f>
        <v>M3-MyM-12b-I-2</v>
      </c>
      <c r="B613" s="216" t="str">
        <f t="shared" si="228"/>
        <v>#REF!</v>
      </c>
      <c r="C613" s="216" t="str">
        <f>Seeds!AA413</f>
        <v>{"id":"M3-MyM-12b-I-2","stimulus":"&lt;p&gt;Arraste a solução da seguinte divisão.&lt;/p&gt;","template":"&lt;p style=\"text-align: center\"&gt;{{T1}} g : {{Q2}} = {{response}} g&lt;/p&gt;","hint":"&lt;p&gt;Efetue a divisão e verifique se o resultado é expresso na mesma unidade de massa dada inicialmente.&lt;/p&gt;","feedback":"&lt;p&gt;Para dividir uma medida de massa por um número, efetue a operação e expresse o resultado na mesma unidade dada inicialmente.&lt;/p&gt;","seed":{"parameters":[{"name":"Q1","label":null,"min":100,"max":500,"step":1},{"name":"Q2","label":null,"min":2,"max":9,"step":1},{"name":"Q3","label":null,"min":10,"max":90,"step":10}],"calculated":[{"name":"T1","label":"{{function}}","function":"{{Q1}}*{{Q2}}","temp":true},{"name":"A1","label":"{{function}}","function":"{{Q1}}"},{"name":"A3","label":"{{function}}","function":"{{T1}}*{{Q2}}","incorrect":true},{"name":"A4","label":"{{function}}","function":"{{T1}}+{{Q2}}","incorrect":true},{"name":"A5","label":"{{function}}","function":"{{Q1}}-{{Q3}}","incorrect":true}],"uniques":true},"algorithm":{"name":"calculateOperation","template":"Cloze with drag &amp; drop","params":{"keyboard":"NUMERICAL"}}}</v>
      </c>
      <c r="D613" s="217" t="str">
        <f t="shared" si="2"/>
        <v>#REF!</v>
      </c>
    </row>
    <row r="614" ht="15.75" customHeight="1">
      <c r="A614" s="215" t="str">
        <f>Seeds!AB414</f>
        <v>M3-MyM-12b-E-1</v>
      </c>
      <c r="B614" s="216" t="str">
        <f t="shared" si="228"/>
        <v>#REF!</v>
      </c>
      <c r="C614" s="216" t="str">
        <f>Seeds!AA414</f>
        <v>{"id":"M3-MyM-12b-E-1","stimulus":"&lt;p&gt;Calcule a seguinte divisão.&lt;/p&gt;","template":"&lt;p style=\"text-align: center\"&gt;{{T1}} g : {{Q2}} = {{response}} g&lt;/p&gt;","hint":"&lt;p&gt;Efetue a divisão e verifique se o resultado é expresso na mesma unidade de massa dada inicialmente.&lt;/p&gt;","feedback":"&lt;p&gt;Para dividir uma medida de massa por um número, efetue a operação e expresse o resultado na mesma unidade dada inicialmente.&lt;/p&gt;","seed":{"parameters":[{"name":"Q1","label":null,"min":100,"max":500,"step":1},{"name":"Q2","label":null,"min":2,"max":9,"step":1}],"calculated":[{"name":"A1","label":"{{Q1}}","function":"{{Q1}}"},{"name":"T1","function":"{{Q1}}*{{Q2}}","temp":true}],"uniques":true},"algorithm":{"name":"calculateOperation","params":{"method":"equivLiteral","keyboard":"NUMERICAL"}}}</v>
      </c>
      <c r="D614" s="217" t="str">
        <f t="shared" si="2"/>
        <v>#REF!</v>
      </c>
    </row>
    <row r="615" ht="15.75" customHeight="1">
      <c r="A615" s="215" t="str">
        <f>Seeds!AB415</f>
        <v>M3-MyM-12b-E-2</v>
      </c>
      <c r="B615" s="216" t="str">
        <f t="shared" si="228"/>
        <v>#REF!</v>
      </c>
      <c r="C615" s="216" t="str">
        <f>Seeds!AA415</f>
        <v>{"id":"M3-MyM-12b-E-2","stimulus":"&lt;p&gt;Calcule a seguinte multiplicação.&lt;/p&gt;","template":"&lt;p style=\"text-align: center\"&gt;{{Q1}} g × {{Q2}} = {{response}} g&lt;/p&gt;","hint":"&lt;p&gt;Efetue a multiplicação e verifique se o resultado é expresso na mesma unidade de massa dada inicialmente.&lt;/p&gt;","feedback":"&lt;p&gt;Para multiplicar uma medida de massa por um número, efetue a operação e expresse o resultado na mesma unidade dada inicialmente.&lt;/p&gt;","seed":{"parameters":[{"name":"Q1","label":null,"min":100,"max":999,"step":1},{"name":"Q2","label":null,"min":2,"max":9,"step":1}],"calculated":[{"name":"A1","label":"{{function}}","function":"{{Q1}}*{{Q2}}"}],"uniques":true},"algorithm":{"name":"calculateOperation","params":{"method":"equivLiteral","keyboard":"NUMERICAL"}}}</v>
      </c>
      <c r="D615" s="217" t="str">
        <f t="shared" si="2"/>
        <v>#REF!</v>
      </c>
    </row>
    <row r="616" ht="15.75" customHeight="1">
      <c r="A616" s="215" t="str">
        <f>Seeds!AB416</f>
        <v>M3-MyM-12b-A-1</v>
      </c>
      <c r="B616" s="216" t="str">
        <f t="shared" si="228"/>
        <v>#REF!</v>
      </c>
      <c r="C616" s="216" t="str">
        <f>Seeds!AA416</f>
        <v>{"id":"M3-MyM-12b-A-1","stimulus":"&lt;p&gt;Leandro comprou {{Q1}} barras de chocolate. Se cada barra tem uma massa de &lt;span class=\"no-break\"&gt;{{Q2}} g,&lt;/span&gt; quantos gramas de chocolate ele comprou ao todo?&lt;/p&gt;","template":"&lt;p&gt;Leandro comprou &lt;span class=\"no-break\"&gt;{{response}} g&lt;/span&gt; de chocolate.&lt;/p&gt;","hint":"&lt;p&gt;Efetue a multiplicação e verifique se o resultado é expresso na mesma unidade de massa dada inicialmente.&lt;/p&gt;","feedback":"&lt;p&gt;Para multiplicar uma medida de massa por um número, efetue a operação e expresse o resultado na mesma unidade dada inicialmente.&lt;/p&gt;","seed":{"parameters":[{"name":"Q1","label":null,"min":2,"max":9,"step":1},{"name":"Q2","label":null,"min":100,"max":500,"step":50}],"calculated":[{"name":"A1","label":"{{function}}","function":"{{Q1}}*{{Q2}}"}],"uniques":true},"algorithm":{"name":"calculateOperation","params":{"method":"equivLiteral","keyboard":"NUMERICAL"}}}</v>
      </c>
      <c r="D616" s="217" t="str">
        <f t="shared" si="2"/>
        <v>#REF!</v>
      </c>
    </row>
    <row r="617" ht="15.75" customHeight="1">
      <c r="A617" s="215" t="str">
        <f>Seeds!AB417</f>
        <v>M3-MyM-12b-A-2</v>
      </c>
      <c r="B617" s="216" t="str">
        <f t="shared" si="228"/>
        <v>#REF!</v>
      </c>
      <c r="C617" s="216" t="str">
        <f>Seeds!AA417</f>
        <v>{"id":"M3-MyM-12b-A-2","stimulus":"&lt;p&gt;Diariamente, uma padaria distribui sua produção de pães entre {{Q1}} lanchonetes. Se cada lanchonete recebe {{Q2}} kg de pão por dia, quantos quilogramas de pão a padaria entrega no total?&lt;/p&gt;","template":"&lt;p&gt;A padaria distribui {{response}} kg de pão por dia.&lt;/p&gt;","hint":"&lt;p&gt;Efetue a multiplicação e verifique se o resultado é expresso na mesma unidade de massa dada inicialmente.&lt;/p&gt;","feedback":"&lt;p&gt;Para multiplicar uma medida de massa por um número, efetue a operação e expresse o resultado na mesma unidade dada inicialmente.&lt;/p&gt;","seed":{"parameters":[{"name":"Q1","label":null,"min":5,"max":12,"step":1},{"name":"Q2","label":null,"min":100,"max":300,"step":1}],"calculated":[{"name":"A1","label":"{{function}}","function":"{{Q1}}*{{Q2}}"}],"uniques":true},"algorithm":{"name":"calculateOperation","params":{"method":"equivLiteral","keyboard":"NUMERICAL"}}}</v>
      </c>
      <c r="D617" s="217" t="str">
        <f t="shared" si="2"/>
        <v>#REF!</v>
      </c>
    </row>
    <row r="618" ht="15.75" customHeight="1">
      <c r="A618" s="215" t="str">
        <f>Seeds!AB418</f>
        <v>M3-MyM-12b-A-3</v>
      </c>
      <c r="B618" s="216" t="str">
        <f t="shared" si="228"/>
        <v>#REF!</v>
      </c>
      <c r="C618" s="216" t="str">
        <f>Seeds!AA418</f>
        <v>{"id":"M3-MyM-12b-A-3","stimulus":"&lt;p&gt;Josué tem {{T1}} g de milho e quer dividi-los em {{Q2}} potes iguais. Calcule quantos gramas de milho haverá em cada recipiente.&lt;/p&gt;","template":"&lt;p&gt;Em cada pote haverá &lt;span class=\"no-break\"&gt;{{response}} g&lt;/span&gt; de milho.&lt;/p&gt;","hint":"&lt;p&gt;Efetue a divisão e verifique se o resultado é expresso na mesma unidade de massa dada inicialmente.&lt;/p&gt;","feedback":"&lt;p&gt;Para dividir uma medida de massa por um número, efetue a operação e expresse o resultado na mesma unidade dada inicialmente.&lt;/p&gt;","seed":{"parameters":[{"name":"Q1","label":null,"min":100,"max":500,"step":50},{"name":"Q2","label":null,"min":2,"max":9,"step":1}],"calculated":[{"name":"T1","label":"{{function}}","function":"{{Q1}}*{{Q2}}","temp":true},{"name":"A1","label":"{{function}}","function":"{{Q1}}"}],"uniques":true},"algorithm":{"name":"calculateOperation","params":{"method":"equivLiteral","keyboard":"NUMERICAL"}}}</v>
      </c>
      <c r="D618" s="217" t="str">
        <f t="shared" si="2"/>
        <v>#REF!</v>
      </c>
    </row>
    <row r="619" ht="15.75" customHeight="1">
      <c r="A619" s="215" t="str">
        <f>Seeds!AB419</f>
        <v>M3-MyM-12b-A-4</v>
      </c>
      <c r="B619" s="216" t="str">
        <f t="shared" si="228"/>
        <v>#REF!</v>
      </c>
      <c r="C619" s="216" t="str">
        <f>Seeds!AA419</f>
        <v>{"id":"M3-MyM-12b-A-4","stimulus":"&lt;p&gt;Um agricultor precisa distribuir uma safra de &lt;span class=\"no-break\"&gt;{{T1}} kg&lt;/span&gt; de batatas em {{Q1}} caixotes. Quantos quilogramas haverá em cada caixote?&lt;/p&gt;","template":"&lt;p&gt;Cada caixote terá &lt;span class=\"no-break\"&gt;{{response}} kg&lt;/span&gt; de batatas.&lt;/p&gt;","hint":"&lt;p&gt;Efetue a divisão e verifique se o resultado é expresso na mesma unidade de massa dada inicialmente.&lt;/p&gt;","feedback":"&lt;p&gt;Para dividir uma medida de massa por um número, efetue a operação e expresse o resultado na mesma unidade dada inicialmente.&lt;/p&gt;","seed":{"parameters":[{"name":"Q1","label":null,"min":100,"max":900,"step":10},{"name":"Q2","label":null,"min":5,"max":10,"step":1}],"calculated":[{"name":"T1","label":"{{function}}","function":"{{Q1}}*{{Q2}}","temp":true},{"name":"A1","label":"{{function}}","function":"{{Q2}}"}],"uniques":true},"algorithm":{"name":"calculateOperation","params":{"method":"equivLiteral","keyboard":"NUMERICAL"}}}</v>
      </c>
      <c r="D619" s="217" t="str">
        <f t="shared" si="2"/>
        <v>#REF!</v>
      </c>
    </row>
    <row r="620" ht="15.75" customHeight="1">
      <c r="A620" s="215" t="str">
        <f>Seeds!AB420</f>
        <v>M3-MyM-12b-A-5</v>
      </c>
      <c r="B620" s="216" t="str">
        <f t="shared" si="228"/>
        <v>#REF!</v>
      </c>
      <c r="C620" s="216" t="str">
        <f>Seeds!AA420</f>
        <v>{"id":"M3-MyM-12b-A-5","stimulus":"&lt;p&gt;Os donos de um abrigo alimentam {{Q1}} cães com &lt;span class=\"no-break\"&gt;{{T1}} g&lt;/span&gt; de ração por semana. Considerando que cada cão recebe a mesma quatidade de ração, quantos gramas cada um recebe por semana?&lt;/p&gt;","template":"&lt;p&gt;Cada cachorro recebe &lt;span class=\"no-break\"&gt;{{response}} g&lt;/span&gt; de ração por semana.&lt;/p&gt;","hint":"&lt;p&gt;Efetue a divisão e verifique se o resultado é expresso na mesma unidade de massa dada inicialmente.&lt;/p&gt;","feedback":"&lt;p&gt;Para dividir uma medida de massa por um número, efetue a operação e expresse o resultado na mesma unidade dada inicialmente.&lt;/p&gt;","seed":{"parameters":[{"name":"Q1","label":null,"min":5,"max":10,"step":1},{"name":"Q2","label":null,"min":350,"max":4500,"step":50}],"calculated":[{"name":"T1","label":"{{function}}","function":"{{Q1}}*{{Q2}}","temp":true},{"name":"A1","label":"{{function}}","function":"{{Q2}}"}],"uniques":true},"algorithm":{"name":"calculateOperation","params":{"method":"equivLiteral","keyboard":"NUMERICAL"}}}</v>
      </c>
      <c r="D620" s="217" t="str">
        <f t="shared" si="2"/>
        <v>#REF!</v>
      </c>
    </row>
    <row r="621" ht="15.75" customHeight="1">
      <c r="A621" s="215" t="str">
        <f t="shared" ref="A621:C621" si="229">#REF!</f>
        <v>#REF!</v>
      </c>
      <c r="B621" s="216" t="str">
        <f t="shared" si="229"/>
        <v>#REF!</v>
      </c>
      <c r="C621" s="216" t="str">
        <f t="shared" si="229"/>
        <v>#REF!</v>
      </c>
      <c r="D621" s="217" t="str">
        <f t="shared" si="2"/>
        <v>#REF!</v>
      </c>
    </row>
    <row r="622" ht="15.75" customHeight="1">
      <c r="A622" s="215" t="str">
        <f t="shared" ref="A622:C622" si="230">#REF!</f>
        <v>#REF!</v>
      </c>
      <c r="B622" s="216" t="str">
        <f t="shared" si="230"/>
        <v>#REF!</v>
      </c>
      <c r="C622" s="216" t="str">
        <f t="shared" si="230"/>
        <v>#REF!</v>
      </c>
      <c r="D622" s="217" t="str">
        <f t="shared" si="2"/>
        <v>#REF!</v>
      </c>
    </row>
    <row r="623" ht="15.75" customHeight="1">
      <c r="A623" s="215" t="str">
        <f t="shared" ref="A623:C623" si="231">#REF!</f>
        <v>#REF!</v>
      </c>
      <c r="B623" s="216" t="str">
        <f t="shared" si="231"/>
        <v>#REF!</v>
      </c>
      <c r="C623" s="216" t="str">
        <f t="shared" si="231"/>
        <v>#REF!</v>
      </c>
      <c r="D623" s="217" t="str">
        <f t="shared" si="2"/>
        <v>#REF!</v>
      </c>
    </row>
    <row r="624" ht="15.75" customHeight="1">
      <c r="A624" s="215" t="str">
        <f>Seeds!AB421</f>
        <v>M3-MyM-13a-I-1</v>
      </c>
      <c r="B624" s="216" t="str">
        <f t="shared" ref="B624:B705" si="232">#REF!</f>
        <v>#REF!</v>
      </c>
      <c r="C624" s="216" t="str">
        <f>Seeds!AA421</f>
        <v>{"id":"M3-MyM-13a-I-1","stimulus":"&lt;p&gt;Se cada quadrado da imagem mede 1 cm&lt;sup&gt;2&lt;/sup&gt;, quanto mede a área total da figura?&lt;/p&gt;&lt;div style=\"display:flex; justify-content:center;\"&gt;&lt;img src=\"https://blueberry-assets.oneclick.es/M3_MyM_13a_1.svg\" width=\"300\"&gt;&lt;/img&gt;&lt;/div&gt;","hint":"&lt;p&gt;Para obter a área da figura, conte o número de quadrados.&lt;/p&gt;","feedback":"&lt;p&gt;Para obter a área da figura, conte o número de quadrados.&lt;/p&gt;","seed":{"parameters":[],"calculated":[{"name":"A1","label":"9 cm&lt;sup&gt;2&lt;/sup&gt;"},{"name":"A2","label":"10 cm&lt;sup&gt;2&lt;/sup&gt;","incorrect":true},{"name":"A3","label":"8 cm&lt;sup&gt;2&lt;/sup&gt;","incorrect":true},{"name":"A4","label":"11 cm&lt;sup&gt;2&lt;/sup&gt;","incorrect":true}],"uniques":true},"algorithm":{"name":"trueFalse","template":"Multiple choice – standard","params":{"countCorrect":1,"countIncorrect":2,"showCheckIcon":false,
            "columns": 3
        }
    }
}</v>
      </c>
      <c r="D624" s="217" t="str">
        <f t="shared" si="2"/>
        <v>#REF!</v>
      </c>
    </row>
    <row r="625" ht="15.75" customHeight="1">
      <c r="A625" s="215" t="str">
        <f>Seeds!AB422</f>
        <v>M3-MyM-13a-I-2</v>
      </c>
      <c r="B625" s="216" t="str">
        <f t="shared" si="232"/>
        <v>#REF!</v>
      </c>
      <c r="C625" s="216" t="str">
        <f>Seeds!AA422</f>
        <v>{"id":"M3-MyM-13a-I-2","stimulus":"&lt;p&gt;Se cada quadrado da imagem mede 1 m&lt;sup&gt;2&lt;/sup&gt;, quanto mede a área total da figura?&lt;/p&gt;&lt;div style=\"display:flex; justify-content:center;\"&gt;&lt;img src=\"https://blueberry-assets.oneclick.es/M3_MyM_13a_2.svg\" width=\"300\"&gt;&lt;/img&gt;&lt;/div&gt;","hint":"&lt;p&gt;Para obter a área da figura, conte o número de quadrados.&lt;/p&gt;","feedback":"&lt;p&gt;Para obter a área da figura, conte o número de quadrados.&lt;/p&gt;","seed":{"parameters":[],"calculated":[{"name":"A1","label":"4 m&lt;sup&gt;2&lt;/sup&gt;"},{"name":"A2","label":"5 m&lt;sup&gt;2&lt;/sup&gt;","incorrect":true},{"name":"A3","label":"3 m&lt;sup&gt;2&lt;/sup&gt;","incorrect":true},{"name":"A4","label":"6 m&lt;sup&gt;2&lt;/sup&gt;","incorrect":true}],"uniques":true},"algorithm":{"name":"trueFalse","template":"Multiple choice – standard","params":{"countCorrect":1,"countIncorrect":2,"showCheckIcon":false,
            "columns": 3
        }
    }
}</v>
      </c>
      <c r="D625" s="217" t="str">
        <f t="shared" si="2"/>
        <v>#REF!</v>
      </c>
    </row>
    <row r="626" ht="15.75" customHeight="1">
      <c r="A626" s="215" t="str">
        <f>Seeds!AB423</f>
        <v>M3-MyM-13a-I-3</v>
      </c>
      <c r="B626" s="216" t="str">
        <f t="shared" si="232"/>
        <v>#REF!</v>
      </c>
      <c r="C626" s="216" t="str">
        <f>Seeds!AA423</f>
        <v>{"id":"M3-MyM-13a-I-3","stimulus":"&lt;p&gt;Se cada quadrado da imagem mede 1 cm&lt;sup&gt;2&lt;/sup&gt;, quanto mede a área total da figura?&lt;/p&gt;&lt;div style=\"display:flex; justify-content:center;\"&gt;&lt;img src=\"https://blueberry-assets.oneclick.es/M3_MyM_13a_3.svg\" width=\"300\"&gt;&lt;/img&gt;&lt;/div&gt;","hint":"&lt;p&gt;Para obter a área da figura, conte o número de quadrados.&lt;/p&gt;","feedback":"&lt;p&gt;Para obter a área da figura, conte o número de quadrados.&lt;/p&gt;","seed":{"parameters":[],"calculated":[{"name":"A1","label":"20 cm&lt;sup&gt;2&lt;/sup&gt;"},{"name":"A2","label":"21 cm&lt;sup&gt;2&lt;/sup&gt;","incorrect":true},{"name":"A3","label":"19 cm&lt;sup&gt;2&lt;/sup&gt;","incorrect":true},{"name":"A4","label":"22 cm&lt;sup&gt;2&lt;/sup&gt;","incorrect":true}],"uniques":true},"algorithm":{"name":"trueFalse","template":"Multiple choice – standard","params":{"countCorrect":1,"countIncorrect":2,"showCheckIcon":false,
            "columns": 3
        }
    }
}</v>
      </c>
      <c r="D626" s="217" t="str">
        <f t="shared" si="2"/>
        <v>#REF!</v>
      </c>
    </row>
    <row r="627" ht="15.75" customHeight="1">
      <c r="A627" s="215" t="str">
        <f>Seeds!AB424</f>
        <v>M3-MyM-13a-E-1</v>
      </c>
      <c r="B627" s="216" t="str">
        <f t="shared" si="232"/>
        <v>#REF!</v>
      </c>
      <c r="C627" s="216" t="str">
        <f>Seeds!AA424</f>
        <v>{"id":"M3-MyM-13a-E-1","stimulus":"&lt;p&gt;Calcule a área total da figura sabendo que cada quadrado mede 1 cm&lt;sup&gt;2&lt;/sup&gt;.&lt;/p&gt;&lt;div style=\"display:flex; justify-content:center;\"&gt;&lt;img src=\"https://blueberry-assets.oneclick.es/M3_MyM_13a_4.svg\" width=\"300\"&gt;&lt;/img&gt;&lt;/div&gt;","template":"&lt;p&gt;Área = {{response}} cm&lt;sup&gt;2&lt;/sup&gt;&lt;/p&gt;","hint":"&lt;p&gt;Para obter a área da figura, conte o número de quadrados.&lt;/p&gt;","feedback":"&lt;p&gt;Para obter a área da figura, conte o número de quadrados.&lt;/p&gt;","seed":{"parameters":[],"calculated":[{"name":"A1","label":"{{function}}","function":"9"}],"uniques":true},"algorithm":{"name":"calculateOperation","params":{"method":"equivLiteral","keyboard":"NUMERICAL"}}}</v>
      </c>
      <c r="D627" s="217" t="str">
        <f t="shared" si="2"/>
        <v>#REF!</v>
      </c>
    </row>
    <row r="628" ht="15.75" customHeight="1">
      <c r="A628" s="215" t="str">
        <f>Seeds!AB425</f>
        <v>M3-MyM-13a-E-2</v>
      </c>
      <c r="B628" s="216" t="str">
        <f t="shared" si="232"/>
        <v>#REF!</v>
      </c>
      <c r="C628" s="216" t="str">
        <f>Seeds!AA425</f>
        <v>{"id":"M3-MyM-13a-E-2","stimulus":"&lt;p&gt;Calcule a área total da figura sabendo que cada quadrado mede 1 cm&lt;sup&gt;2&lt;/sup&gt;.&lt;/p&gt;&lt;div style=\"display:flex; justify-content:center;\"&gt;&lt;img src=\"https://blueberry-assets.oneclick.es/M3_MyM_13a_5.svg\" width=\"300\"&gt;&lt;/img&gt;&lt;/div&gt;","template":"&lt;p&gt;Área = {{response}} cm&lt;sup&gt;2&lt;/sup&gt;&lt;/p&gt;","hint":"&lt;p&gt;Para obter a área da figura, conte o número de quadrados.&lt;/p&gt;","feedback":"&lt;p&gt;Para obter a área da figura, conte o número de quadrados.&lt;/p&gt;","seed":{"parameters":[],"calculated":[{"name":"A1","label":"{{function}}","function":"12"}],"uniques":true},"algorithm":{"name":"calculateOperation","params":{"method":"equivLiteral","keyboard":"NUMERICAL"}}}</v>
      </c>
      <c r="D628" s="217" t="str">
        <f t="shared" si="2"/>
        <v>#REF!</v>
      </c>
    </row>
    <row r="629" ht="15.75" customHeight="1">
      <c r="A629" s="215" t="str">
        <f>Seeds!AB426</f>
        <v>M3-MyM-13a-E-3</v>
      </c>
      <c r="B629" s="216" t="str">
        <f t="shared" si="232"/>
        <v>#REF!</v>
      </c>
      <c r="C629" s="216" t="str">
        <f>Seeds!AA426</f>
        <v>{"id":"M3-MyM-13a-E-3","stimulus":"&lt;p&gt;Calcule a área total da figura sabendo que cada quadrado mede 1 cm&lt;sup&gt;2&lt;/sup&gt;.&lt;/p&gt;&lt;div style=\"display:flex; justify-content:center;\"&gt;&lt;img src=\"https://blueberry-assets.oneclick.es/M3_MyM_13a_6.svg\" width=\"300\"&gt;&lt;/img&gt;&lt;/div&gt;","template":"&lt;p&gt;Área = {{response}} cm&lt;sup&gt;2&lt;/sup&gt;&lt;/p&gt;","hint":"&lt;p&gt;Para obter a área da figura, conte o número de quadrados.&lt;/p&gt;","feedback":"&lt;p&gt;Para obter a área da figura, conte o número de quadrados.&lt;/p&gt;","seed":{"parameters":[],"calculated":[{"name":"A1","label":"{{function}}","function":"12"}],"uniques":true},"algorithm":{"name":"calculateOperation","params":{"method":"equivLiteral","keyboard":"NUMERICAL"}}}</v>
      </c>
      <c r="D629" s="217" t="str">
        <f t="shared" si="2"/>
        <v>#REF!</v>
      </c>
    </row>
    <row r="630" ht="15.75" customHeight="1">
      <c r="A630" s="215" t="str">
        <f>Seeds!AB427</f>
        <v>M3-MyM-13a-E-4</v>
      </c>
      <c r="B630" s="216" t="str">
        <f t="shared" si="232"/>
        <v>#REF!</v>
      </c>
      <c r="C630" s="216" t="str">
        <f>Seeds!AA427</f>
        <v>{"id":"M3-MyM-13a-E-4","stimulus":"&lt;p&gt;Calcule a área total da figura sabendo que cada quadrado mede 1 cm&lt;sup&gt;2&lt;/sup&gt;.&lt;/p&gt;&lt;div style=\"display:flex; justify-content:center;\"&gt;&lt;img src=\"https://blueberry-assets.oneclick.es/M3_MyM_13a_7.svg\" width=\"300\"&gt;&lt;/img&gt;&lt;/div&gt;","template":"&lt;p&gt;Área = {{response}} cm&lt;sup&gt;2&lt;/sup&gt;&lt;/p&gt;","hint":"&lt;p&gt;Para obter a área da figura, conte o número de quadrados.&lt;/p&gt;","feedback":"&lt;p&gt;Para obter a área da figura, conte o número de quadrados.&lt;/p&gt;","seed":{"parameters":[],"calculated":[{"name":"A1","label":"{{function}}","function":"7"}],"uniques":true},"algorithm":{"name":"calculateOperation","params":{"method":"equivLiteral","keyboard":"NUMERICAL"}}}</v>
      </c>
      <c r="D630" s="217" t="str">
        <f t="shared" si="2"/>
        <v>#REF!</v>
      </c>
    </row>
    <row r="631" ht="15.75" customHeight="1">
      <c r="A631" s="215" t="str">
        <f>Seeds!AB428</f>
        <v>M3-MyM-13a-E-5</v>
      </c>
      <c r="B631" s="216" t="str">
        <f t="shared" si="232"/>
        <v>#REF!</v>
      </c>
      <c r="C631" s="216" t="str">
        <f>Seeds!AA428</f>
        <v>{"id":"M3-MyM-13a-E-5","stimulus":"&lt;p&gt;Calcule a área total da figura sabendo que cada quadrado mede 1 cm&lt;sup&gt;2&lt;/sup&gt;.&lt;/p&gt;&lt;div style=\"display:flex; justify-content:center;\"&gt;&lt;img src=\"https://blueberry-assets.oneclick.es/M3_MyM_13a_8.svg\" width=\"300\"&gt;&lt;/img&gt;&lt;/div&gt;","template":"&lt;p&gt;Área = {{response}} cm&lt;sup&gt;2&lt;/sup&gt;&lt;/p&gt;","hint":"&lt;p&gt;Para obter a área da figura, conte o número de quadrados.&lt;/p&gt;","feedback":"&lt;p&gt;Para obter a área da figura, conte o número de quadrados.&lt;/p&gt;","seed":{"parameters":[],"calculated":[{"name":"A1","label":"{{function}}","function":"10"}],"uniques":true},"algorithm":{"name":"calculateOperation","params":{"method":"equivLiteral","keyboard":"NUMERICAL"}}}</v>
      </c>
      <c r="D631" s="217" t="str">
        <f t="shared" si="2"/>
        <v>#REF!</v>
      </c>
    </row>
    <row r="632" ht="15.75" customHeight="1">
      <c r="A632" s="215" t="str">
        <f>Seeds!AB429</f>
        <v>M3-MyM-13a-E-6</v>
      </c>
      <c r="B632" s="216" t="str">
        <f t="shared" si="232"/>
        <v>#REF!</v>
      </c>
      <c r="C632" s="216" t="str">
        <f>Seeds!AA429</f>
        <v>{"id":"M3-MyM-13a-E-6","stimulus":"&lt;p&gt;Calcule a área total da figura sabendo que cada quadrado mede 1 cm&lt;sup&gt;2&lt;/sup&gt;.&lt;/p&gt;&lt;div style=\"display:flex; justify-content:center;\"&gt;&lt;img src=\"https://blueberry-assets.oneclick.es/M3_MyM_13a_9.svg\" width=\"300\"&gt;&lt;/img&gt;&lt;/div&gt;","template":"&lt;p&gt;Área = {{response}} cm&lt;sup&gt;2&lt;/sup&gt;&lt;/p&gt;","hint":"&lt;p&gt;Para obter a área da figura, conte o número de quadrados.&lt;/p&gt;","feedback":"&lt;p&gt;Para obter a área da figura, conte o número de quadrados.&lt;/p&gt;","seed":{"parameters":[],"calculated":[{"name":"A1","label":"{{function}}","function":"6"}],"uniques":true},"algorithm":{"name":"calculateOperation","params":{"method":"equivLiteral","keyboard":"NUMERICAL"}}}</v>
      </c>
      <c r="D632" s="217" t="str">
        <f t="shared" si="2"/>
        <v>#REF!</v>
      </c>
    </row>
    <row r="633" ht="15.75" customHeight="1">
      <c r="A633" s="215" t="str">
        <f>Seeds!AB430</f>
        <v>M3-MyM-13b-I-1</v>
      </c>
      <c r="B633" s="216" t="str">
        <f t="shared" si="232"/>
        <v>#REF!</v>
      </c>
      <c r="C633" s="216" t="str">
        <f>Seeds!AA430</f>
        <v>{"id":"M3-MyM-13b-I-1","stimulus":"&lt;p&gt;Qual é a área do retângulo?&lt;/p&gt;&lt;div style=\"display:flex; justify-content:center;\"&gt;&lt;div class=\"lemo-fixed-to-responsive\" style=\"max-width: 300px;max-height: 200px;position: relative;width: 100%;display: inline-block;\"&gt;&lt;img src=\"https://blueberry-assets.oneclick.es/M3_MyM_13b_1.svg\" alt=\"\" tabindex=\"0\"&gt;&lt;/img&gt;&lt;div class=\"lemo-graphie-container\" style=\"position: absolute;top: 0;left: 0;width: 110%;height: 100%;\"&gt;&lt;div class=\"lemo-graphie\" style=\"position: relative; width: 100%; height: 100%;\"&gt;&lt;span class=\"lemo-graphie-label\" style=\"position: absolute; left: 41.8173%; top: 3.6510%;\"&gt;{{T0}} m&lt;/span&gt;&lt;span class=\"lemo-graphie-label\" style=\"position: absolute; left: 86.8365%; top: 41.8682%;\"&gt;{{Q1}} m&lt;/span&gt;&lt;/div&gt;&lt;/div&gt;&lt;/div&gt;&lt;/div&gt;","hint":"&lt;p&gt;A área de um retângulo é calculada multiplicando-se a medida da base pela medida da altura.&lt;/p&gt;","feedback":"&lt;p&gt;A área de um retângulo é calculada multiplicando-se a medida da base pela medida da altura:&lt;/p&gt;&lt;p style=\"text-align: center\"&gt;Área de um retângulo = {{Q1}} m × {{T0}} m = {{A1}} m&lt;sup&gt;2&lt;/sup&gt;&lt;/p&gt;","seed":{"parameters":[{"name":"Q1","label":null,"min":2,"max":10,"step":1}],"calculated":[{"name":"T0","label":"{{function}}","function":"2*{{Q1}}","temp":true},{"name":"A1","label":"{{function}} m&lt;sup&gt;2&lt;/sup&gt;","function":"{{Q1}}*{{T0}}"},{"name":"A2","label":"{{function}} m&lt;sup&gt;2&lt;/sup&gt;","function":"{{Q1}}+{{T0}}","incorrect":true},{"name":"A3","label":"{{function}} m&lt;sup&gt;2&lt;/sup&gt;","function":"3*{{Q1}}+2*{{T0}}","incorrect":true},{"name":"A4","label":"{{function}} m&lt;sup&gt;2&lt;/sup&gt;","function":"{{Q1}}*{{T0}}+1","incorrect":true},{"name":"A5","label":"{{function}} m&lt;sup&gt;2&lt;/sup&gt;","function":"{{Q1}}*{{T0}}-1","incorrect":true}],"uniques":true},"algorithm":{"name":"trueFalse","template":"Multiple choice – standard","params":{"countCorrect":1,"countIncorrect":2,"showCheckIcon":false,
            "columns": 3
        }
    }
}</v>
      </c>
      <c r="D633" s="217" t="str">
        <f t="shared" si="2"/>
        <v>#REF!</v>
      </c>
    </row>
    <row r="634" ht="15.75" customHeight="1">
      <c r="A634" s="215" t="str">
        <f>Seeds!AB431</f>
        <v>M3-MyM-13b-I-2</v>
      </c>
      <c r="B634" s="216" t="str">
        <f t="shared" si="232"/>
        <v>#REF!</v>
      </c>
      <c r="C634" s="216" t="str">
        <f>Seeds!AA431</f>
        <v>{"id":"M3-MyM-13b-I-2","stimulus":"&lt;p&gt;Qual é a área do retângulo?&lt;/p&gt;&lt;div style=\"display:flex; justify-content:center;\"&gt;&lt;div class=\"lemo-fixed-to-responsive\" style=\"max-width: 300px;max-height: 200px;position: relative;width: 100%;display: inline-block;\"&gt;\n\t&lt;img src=\"https://blueberry-assets.oneclick.es/M3_MyM_13b_2.svg\" alt=\"\" tabindex=\"0\"&gt;&lt;/img&gt;\n\t&lt;div class=\"lemo-graphie-container\" style=\"position: absolute;top: 0;left: 0;width: 100%;height: 100%;\"&gt;\n\t\t&lt;div class=\"lemo-graphie\" style=\"position: relative; width: 100%; height: 100%;\"&gt;\n\t\t\t&lt;span class=\"lemo-graphie-label\" style=\"position: absolute; left: 44.8173%; top: 3.6510%;\"&gt;{{T0}} cm&lt;/span&gt;\n\t\t\t&lt;span class=\"lemo-graphie-label\" style=\"position: absolute; left: 83.8365%; top: 41.8682%;\"&gt;{{Q1}} cm&lt;/span&gt;\n\t\t&lt;/div&gt;\n\t&lt;/div&gt;\n&lt;/div&gt;&lt;/div&gt;","hint":"&lt;p&gt;A área de um retângulo é calculada multiplicando-se a medida da base pela medida da altura.&lt;/p&gt;","feedback":"&lt;p&gt;A área de um retângulo é calculada multiplicando-se a medida da base pela medida da altura:&lt;/p&gt;&lt;p style=\"text-align: center\"&gt;Área de um retângulo = {{Q1}} cm × {{T0}} cm = {{A1}} cm&lt;sup&gt;2&lt;/sup&gt;&lt;/p&gt;","seed":{"parameters":[{"name":"Q1","label":null,"min":2,"max":16,"step":2}],"calculated":[{"name":"T0","label":"{{function}}","function":"1.5*{{Q1}}","temp":true},{"name":"A1","label":"{{function}} cm&lt;sup&gt;2&lt;/sup&gt;","function":"{{Q1}}*{{T0}}"},{"name":"A2","label":"{{function}} cm&lt;sup&gt;2&lt;/sup&gt;","function":"{{Q1}}+{{T0}}","incorrect":true},{"name":"A3","label":"{{function}} cm&lt;sup&gt;2&lt;/sup&gt;","function":"3*{{Q1}}+2*{{T0}}","incorrect":true},{"name":"A4","label":"{{function}} cm&lt;sup&gt;2&lt;/sup&gt;","function":"{{Q1}}*{{T0}}+1","incorrect":true},{"name":"A5","label":"{{function}} cm&lt;sup&gt;2&lt;/sup&gt;","function":"{{Q1}}*{{T0}}-1","incorrect":true}],"uniques":true},"algorithm":{"name":"trueFalse","template":"Multiple choice – standard","params":{"countCorrect":1,"countIncorrect":2,"showCheckIcon":false,
            "columns": 3
        }
    }
}</v>
      </c>
      <c r="D634" s="217" t="str">
        <f t="shared" si="2"/>
        <v>#REF!</v>
      </c>
    </row>
    <row r="635" ht="15.75" customHeight="1">
      <c r="A635" s="215" t="str">
        <f>Seeds!AB432</f>
        <v>M3-MyM-13b-E-1</v>
      </c>
      <c r="B635" s="216" t="str">
        <f t="shared" si="232"/>
        <v>#REF!</v>
      </c>
      <c r="C635" s="216" t="str">
        <f>Seeds!AA432</f>
        <v>{"id":"M3-MyM-13b-E-1","seed":{"parameters":[{"name":"Q1","label":null,"min":2,"max":10,"step":1}],"uniques":true},"scaffolding":[{"id":"step-0","stimulus":"&lt;p&gt;Calcule a área do retângulo.&lt;/p&gt;&lt;div style=\"display:flex; justify-content:center;\"&gt;&lt;div class=\"lemo-fixed-to-responsive\" style=\"max-width: 300px;max-height: 200px;position: relative;width: 100%;display: inline-block;\"&gt;\n\t&lt;img src=\"https://blueberry-assets.oneclick.es/M3_MyM_13b_1.svg\" alt=\"\" tabindex=\"0\"&gt;&lt;/img&gt;\n\t&lt;div class=\"lemo-graphie-container\" style=\"position: absolute;top: 0;left: 0;width: 110%;height: 100%;\"&gt;\n\t\t&lt;div class=\"lemo-graphie\" style=\"position: relative; width: 100%; height: 100%;\"&gt;\n\t\t\t&lt;span class=\"lemo-graphie-label\" style=\"position: absolute; left: 39.8173%; top: 3.6510%;\"&gt;{{T1}} cm&lt;/span&gt;\n\t\t\t&lt;span class=\"lemo-graphie-label\" style=\"position: absolute; left: 85.8365%; top: 41.8682%;\"&gt;{{Q1}} cm&lt;/span&gt;\n\t\t&lt;/div&gt;\n\t&lt;/div&gt;\n&lt;/div&gt;&lt;/div&gt;","template":"&lt;p&gt;A área mede {{response}} cm&lt;sup&gt;2&lt;/sup&gt;.&lt;/p&gt;","seed":{"calculated":[{"name":"T1","label":"{{function}}","function":"2*{{Q1}}","temp":true},{"name":"0-A1","label":"{{function}}","function":"{{Q1}}*{{T1}}"}]},"algorithm":{"name":"calculateOperation","params":{"method":"equivLiteral","keyboard":"NUMERICAL"}}},{"id":"step-1","stimulus":"&lt;p&gt;Quais são as medidas do retângulo?&lt;/p&gt;","template":"&lt;p&gt;Base = {{response}} cm&lt;/p&gt;&lt;p&gt;Altura = {{response}} cm&lt;/p&gt;","seed":{"calculated":[{"name":"T1","label":"{{function}}","function":"2*{{Q1}}","temp":true},{"name":"1-A2","label":"{{function}}","function":"{{T1}}"},{"name":"1-A3","label":"{{function}}","function":"{{Q1}}"}]},"algorithm":{"name":"calculateOperation","params":{"method":"equivLiteral","keyboard":"NUMERICAL"}}},{"id":"step-2","stimulus":"&lt;p&gt;Qual é a fórmula da área de um retângulo?&lt;/p&gt;","seed":{"calculated":[{"name":"2-A1","label":"&lt;p style=\"text-align: center\"&gt;Área do retângulo = base × altura&lt;/p&gt;"},{"name":"2-A2","label":"&lt;p style=\"text-align: center\"&gt;Área do retângulo = &lt;span class=\"fr-math-v2 fr-draggable\" contenteditable=\"false\" data-original-math=\"\\(\\frac{{{\\text{base × altura}}}}{{{2}}}\\)\" draggable=\"true\"&gt;\\(\\frac{{{\\text{base × altura}}}}{{{2}}}\\)&lt;/span&gt;&lt;/p&gt;","incorrect":true},{"name":"2-A3","label":"&lt;p style=\"text-align: center\"&gt;Área do retângulo = lado × lado&lt;/p&gt;","incorrect":true}]},"algorithm":{"name":"trueFalse","template":"Multiple choice – standard"}},{"id":"step-3","stimulus":"&lt;p&gt;Agora calcule a área do retângulo.&lt;/p&gt;","template":"&lt;p style=\"text-align: center\"&gt;Área do retângulo = base × altura = {{T1}} cm × {{Q1}} cm = {{response}} cm&lt;sup&gt;2&lt;/sup&gt;&lt;/p&gt;","seed":{"calculated":[{"name":"T1","label":"{{function}}","function":"2*{{Q1}}","temp":true},{"name":"3-A1","label":"{{function}}","function":"{{Q1}}*{{T1}}"}]},"algorithm":{"name":"calculateOperation","params":{"method":"equivLiteral","keyboard":"NUMERICAL"}}}]}</v>
      </c>
      <c r="D635" s="217" t="str">
        <f t="shared" si="2"/>
        <v>#REF!</v>
      </c>
    </row>
    <row r="636" ht="15.75" customHeight="1">
      <c r="A636" s="215" t="str">
        <f>Seeds!AB433</f>
        <v>M3-MyM-13b-E-2</v>
      </c>
      <c r="B636" s="216" t="str">
        <f t="shared" si="232"/>
        <v>#REF!</v>
      </c>
      <c r="C636" s="216" t="str">
        <f>Seeds!AA433</f>
        <v>{"id":"M3-MyM-13b-E-2","seed":{"parameters":[{"name":"Q1","label":null,"min":2,"max":16,"step":2}],"uniques":true},"scaffolding":[{"id":"step-0","stimulus":"&lt;p&gt;Calcule a área do retângulo.&lt;/p&gt;&lt;div style=\"display:flex; justify-content:center;\"&gt;&lt;div class=\"lemo-fixed-to-responsive\" style=\"max-width: 300px;max-height: 200px;position: relative;width: 100%;display: inline-block;\"&gt;\n\t&lt;img src=\"https://blueberry-assets.oneclick.es/M3_MyM_13b_2.svg\" alt=\"\" tabindex=\"0\"&gt;&lt;/img&gt;\n\t&lt;div class=\"lemo-graphie-container\" style=\"position: absolute;top: 0;left: 0;width: 100%;height: 100%;\"&gt;\n\t\t&lt;div class=\"lemo-graphie\" style=\"position: relative; width: 100%; height: 100%;\"&gt;\n\t\t\t&lt;span class=\"lemo-graphie-label\" style=\"position: absolute; left: 44.8173%; top: 3.6510%;\"&gt;{{T1}} m&lt;/span&gt;\n\t\t\t&lt;span class=\"lemo-graphie-label\" style=\"position: absolute; left: 83.8365%; top: 41.8682%;\"&gt;{{Q1}} m&lt;/span&gt;\n\t\t&lt;/div&gt;\n\t&lt;/div&gt;\n&lt;/div&gt;&lt;/div&gt;","template":"&lt;p&gt;A área mede {{response}} m&lt;sup&gt;2&lt;/sup&gt;.&lt;/p&gt;","seed":{"calculated":[{"name":"T1","label":"{{function}}","function":"1.5*{{Q1}}","temp":true},{"name":"0-A1","label":"{{function}}","function":"{{Q1}}*{{T1}}"}]},"algorithm":{"name":"calculateOperation","params":{"method":"equivLiteral","keyboard":"NUMERICAL"}}},{"id":"step-1","stimulus":"&lt;p&gt;Quais são as medidas do retângulo?&lt;/p&gt;","template":"&lt;p&gt;Base = {{response}} m&lt;/p&gt;&lt;p&gt;Altura = {{response}} m&lt;/p&gt;","seed":{"calculated":[{"name":"T1","label":"{{function}}","function":"1.5*{{Q1}}","temp":true},{"name":"1-A2","label":"{{function}}","function":"{{T1}}"},{"name":"1-A3","label":"{{function}}","function":"{{Q1}}"}]},"algorithm":{"name":"calculateOperation","params":{"method":"equivLiteral","keyboard":"NUMERICAL"}}},{"id":"step-2","stimulus":"&lt;p&gt;Qual é a fórmula da área de um retângulo?&lt;/p&gt;","seed":{"calculated":[{"name":"2-A1","label":"&lt;p style=\"text-align: center\"&gt;Área do retângulo = base × altura&lt;/p&gt;"},{"name":"2-A2","label":"&lt;p style=\"text-align: center\"&gt;Área do retângulo = &lt;span class=\"fr-math-v2 fr-draggable\" contenteditable=\"false\" data-original-math=\"\\(\\frac{{{\\text{base × altura}}}}{{{2}}}\\)\" draggable=\"true\"&gt;\\(\\frac{{{\\text{base × altura}}}}{{{2}}}\\)&lt;/span&gt;&lt;/p&gt;","incorrect":true},{"name":"2-A3","label":"&lt;p style=\"text-align: center\"&gt;Área do retângulo = lado × lado&lt;/p&gt;","incorrect":true}]},"algorithm":{"name":"trueFalse","template":"Multiple choice – standard"}},{"id":"step-3","stimulus":"&lt;p&gt;Agora calcule a área do retângulo.&lt;/p&gt;","template":"&lt;p style=\"text-align: center\"&gt;Área do retângulo = base × altura = {{T1}} m × {{Q1}} m = {{response}} m&lt;sup&gt;2&lt;/sup&gt;&lt;/p&gt;","seed":{"calculated":[{"name":"T1","label":"{{function}}","function":"1.5*{{Q1}}","temp":true},{"name":"3-A1","label":"{{function}}","function":"{{Q1}}*{{T1}}"}]},"algorithm":{"name":"calculateOperation","params":{"method":"equivLiteral","keyboard":"NUMERICAL"}}}]}</v>
      </c>
      <c r="D636" s="217" t="str">
        <f t="shared" si="2"/>
        <v>#REF!</v>
      </c>
    </row>
    <row r="637" ht="15.75" customHeight="1">
      <c r="A637" s="215" t="str">
        <f>Seeds!AB434</f>
        <v>M3-MyM-13b-A-1</v>
      </c>
      <c r="B637" s="216" t="str">
        <f t="shared" si="232"/>
        <v>#REF!</v>
      </c>
      <c r="C637" s="216" t="str">
        <f>Seeds!AA434</f>
        <v>{"id":"M3-MyM-13b-A-1","seed":{"parameters":[{"name":"Q1","label":null,"min":50,"max":90,"step":1}],"uniques":true},"scaffolding":[{"id":"step-0","stimulus":"&lt;p&gt;Calcule a área deste mapa.&lt;/p&gt;&lt;div style=\"display:flex; justify-content:center;\"&gt;&lt;div class=\"lemo-fixed-to-responsive\" style=\"max-width: 300px;max-height: 300px;position: relative;width: 100%;display: inline-block;\"&gt;\n\t&lt;img src=\"https://blueberry-assets.oneclick.es/M3_MyM_13b_3.svg\" alt=\"\" tabindex=\"0\"&gt;&lt;/img&gt;\n\t&lt;div class=\"lemo-graphie-container\" style=\"position: absolute;top: 0;left: 0;width: 100%;height: 100%;\"&gt;\n\t\t&lt;div class=\"lemo-graphie\" style=\"position: relative; width: 100%; height: 100%;\"&gt;\n\t\t\t&lt;span class=\"lemo-graphie-label\" style=\"position: absolute; left: 43.9259%; top: 3.5648%;\"&gt;{{T1}} cm&lt;/span&gt;\n\t\t\t&lt;span class=\"lemo-graphie-label\" style=\"position: absolute; left: 79%; top: 44.7434%;\"&gt;{{Q1}} cm&lt;/span&gt;\n\t\t&lt;/div&gt;\n\t&lt;/div&gt;\n&lt;/div&gt;&lt;/div&gt;","template":"&lt;p&gt;A área mede {{response}} cm&lt;sup&gt;2&lt;/sup&gt;.&lt;/p&gt;","seed":{"calculated":[{"name":"T1","label":"{{function}}","function":"math.floor(5*{{Q1}}/7)","temp":true},{"name":"0-A1","label":"{{function}}","function":"{{Q1}}*{{T1}}"}]},"algorithm":{"name":"calculateOperation","params":{"method":"equivLiteral","keyboard":"NUMERICAL"}}},{"id":"step-1","stimulus":"&lt;p&gt;Quais são as medidas do mapa?&lt;/p&gt;","template":"&lt;p&gt;Base = {{response}} cm&lt;/p&gt;&lt;p&gt;Altura = {{response}} cm&lt;/p&gt;","seed":{"calculated":[{"name":"T1","label":"{{function}}","function":"math.floor(5*{{Q1}}/7)","temp":true},{"name":"1-A2","label":"{{function}}","function":"{{T1}}"},{"name":"1-A3","label":"{{function}}","function":"{{Q1}}"}]},"algorithm":{"name":"calculateOperation","params":{"method":"equivLiteral","keyboard":"NUMERICAL"}}},{"id":"step-2","stimulus":"&lt;p&gt;Qual é a fórmula da área de um retângulo?&lt;/p&gt;","seed":{"calculated":[{"name":"2-A1","label":"&lt;p style=\"text-align: center\"&gt;Área do retângulo = base × altura&lt;/p&gt;"},{"name":"2-A2","label":"&lt;p style=\"text-align: center\"&gt;Área do retângulo = &lt;span class=\"fr-math-v2 fr-draggable\" contenteditable=\"false\" data-original-math=\"\\(\\frac{{{\\text{base × altura}}}}{{{2}}}\\)\" draggable=\"true\"&gt;\\(\\frac{{{\\text{base × altura}}}}{{{2}}}\\)&lt;/span&gt;&lt;/p&gt;","incorrect":true},{"name":"2-A3","label":"&lt;p style=\"text-align: center\"&gt;Área do retângulo = lado × lado&lt;/p&gt;","incorrect":true}]},"algorithm":{"name":"trueFalse","template":"Multiple choice – standard"}},{"id":"step-3","stimulus":"&lt;p&gt;Agora calcule a área do retângulo.&lt;/p&gt;","template":"&lt;p style=\"text-align: center\"&gt;Área do retângulo = base × altura = {{T1}} cm × {{Q1}} cm = {{response}} cm&lt;sup&gt;2&lt;/sup&gt;&lt;/p&gt;","seed":{"calculated":[{"name":"T1","label":"{{function}}","function":"math.floor(5*{{Q1}}/7)","temp":true},{"name":"3-A1","label":"{{function}}","function":"{{Q1}}*{{T1}}"}]},"algorithm":{"name":"calculateOperation","params":{"method":"equivLiteral","keyboard":"NUMERICAL"}}}]}</v>
      </c>
      <c r="D637" s="217" t="str">
        <f t="shared" si="2"/>
        <v>#REF!</v>
      </c>
    </row>
    <row r="638" ht="15.75" customHeight="1">
      <c r="A638" s="215" t="str">
        <f>Seeds!AB435</f>
        <v>M3-MyM-13b-A-2</v>
      </c>
      <c r="B638" s="216" t="str">
        <f t="shared" si="232"/>
        <v>#REF!</v>
      </c>
      <c r="C638" s="216" t="str">
        <f>Seeds!AA435</f>
        <v>{"id":"M3-MyM-13b-A-2","seed":{"parameters":[{"name":"Q1","label":null,"min":50,"max":90,"step":1}],"uniques":true},"scaffolding":[{"id":"step-0","stimulus":"&lt;p&gt;Calcule a área deste quadro.&lt;/p&gt;&lt;div style=\"display:flex; justify-content:center;\"&gt;&lt;div class=\"lemo-fixed-to-responsive\" style=\"max-width: 300px;max-height: 300px;position: relative;width: 100%;display: inline-block;\"&gt;\n\t&lt;img src=\"https://blueberry-assets.oneclick.es/M3_MyM_13b_4.svg\" alt=\"\" tabindex=\"0\"&gt;&lt;/img&gt;\n\t&lt;div class=\"lemo-graphie-container\" style=\"position: absolute;top: 0;left: 0;width: 100%;height: 100%;\"&gt;\n\t\t&lt;div class=\"lemo-graphie\" style=\"position: relative; width: 100%; height: 100%;\"&gt;\n\t\t\t&lt;span class=\"lemo-graphie-label\" style=\"position: absolute; left: 41.3131%; top: 3%;\"&gt;{{T1}} cm&lt;/span&gt;\n\t\t\t&lt;span class=\"lemo-graphie-label\" style=\"position: absolute; left: 66.5%; top: 48%;\"&gt;{{Q1}} cm&lt;/span&gt;\n\t\t&lt;/div&gt;\n\t&lt;/div&gt;\n&lt;/div&gt;&lt;/div&gt;","template":"&lt;p&gt;A área mede {{response}} cm&lt;sup&gt;2&lt;/sup&gt;.&lt;/p&gt;","seed":{"calculated":[{"name":"T1","label":"{{function}}","function":"math.floor({{Q1}}/3)","temp":true},{"name":"0-A1","label":"{{function}}","function":"{{Q1}}*{{T1}}"}]},"algorithm":{"name":"calculateOperation","params":{"method":"equivLiteral","keyboard":"NUMERICAL"}}},{"id":"step-1","stimulus":"&lt;p&gt;Quais as medidas do quadro?&lt;/p&gt;","template":"&lt;p&gt;Base = {{response}} cm&lt;/p&gt;&lt;p&gt;Altura = {{response}} cm&lt;/p&gt;","seed":{"calculated":[{"name":"T1","label":"{{function}}","function":"math.floor({{Q1}}/3)","temp":true},{"name":"1-A2","label":"{{function}}","function":"{{T1}}"},{"name":"1-A3","label":"{{function}}","function":"{{Q1}}"}]},"algorithm":{"name":"calculateOperation","params":{"method":"equivLiteral","keyboard":"NUMERICAL"}}},{"id":"step-2","stimulus":"&lt;p&gt;Qual é a fórmula da área de um retângulo?&lt;/p&gt;","seed":{"calculated":[{"name":"2-A1","label":"&lt;p style=\"text-align: center\"&gt;Área do retângulo = base × altura&lt;/p&gt;"},{"name":"2-A2","label":"&lt;p style=\"text-align: center\"&gt;Área do retângulo = &lt;span class=\"fr-math-v2 fr-draggable\" contenteditable=\"false\" data-original-math=\"\\(\\frac{{{\\text{base × altura}}}}{{{2}}}\\)\" draggable=\"true\"&gt;\\(\\frac{{{\\text{base × altura}}}}{{{2}}}\\)&lt;/span&gt;&lt;/p&gt;","incorrect":true},{"name":"2-A3","label":"&lt;p style=\"text-align: center\"&gt;Área do retângulo = lado × lado&lt;/p&gt;","incorrect":true}]},"algorithm":{"name":"trueFalse","template":"Multiple choice – standard"}},{"id":"step-3","stimulus":"&lt;p&gt;Agora calcule a área do retângulo.&lt;/p&gt;","template":"&lt;p style=\"text-align: center\"&gt;Área do retângulo = base × altura = {{T1}} cm × {{Q1}} cm = {{response}} cm&lt;sup&gt;2&lt;/sup&gt;&lt;/p&gt;","seed":{"calculated":[{"name":"T1","label":"{{function}}","function":"math.floor({{Q1}}/3)","temp":true},{"name":"3-A1","label":"{{function}}","function":"{{Q1}}*{{T1}}"}]},"algorithm":{"name":"calculateOperation","params":{"method":"equivLiteral","keyboard":"NUMERICAL"}}}]}</v>
      </c>
      <c r="D638" s="217" t="str">
        <f t="shared" si="2"/>
        <v>#REF!</v>
      </c>
    </row>
    <row r="639" ht="15.75" customHeight="1">
      <c r="A639" s="215" t="str">
        <f>Seeds!AB436</f>
        <v>M3-MyM-13b-A-3</v>
      </c>
      <c r="B639" s="216" t="str">
        <f t="shared" si="232"/>
        <v>#REF!</v>
      </c>
      <c r="C639" s="216" t="str">
        <f>Seeds!AA436</f>
        <v>{"id":"M3-MyM-13b-A-3","seed":{"parameters":[{"name":"Q1","label":null,"min":50,"max":90,"step":1}],"uniques":true},"scaffolding":[{"id":"step-0","stimulus":"&lt;p&gt;Calcule a área desta toalha.&lt;/p&gt;&lt;div style=\"display:flex; justify-content:center;\"&gt;&lt;div class=\"lemo-fixed-to-responsive\" style=\"max-width: 400px;max-height: 300px;position: relative;width: 100%;display: inline-block;\"&gt;\n\t&lt;img src=\"https://blueberry-assets.oneclick.es/M3_MyM_13b_5.svg\" alt=\"\" tabindex=\"0\"&gt;&lt;/img&gt;\n\t&lt;div class=\"lemo-graphie-container\" style=\"position: absolute;top: 0;left: 0;width: 110%;height: 100%;\"&gt;\n\t\t&lt;div class=\"lemo-graphie\" style=\"position: relative; width: 100%; height: 100%;\"&gt;\n\t\t\t&lt;span class=\"lemo-graphie-label\" style=\"position: absolute; left: 77%; top: 51%;\"&gt;{{T1}} cm&lt;/span&gt;\n\t\t\t&lt;span class=\"lemo-graphie-label\" style=\"position: absolute; left: 37%; top: 13%;\"&gt;{{Q1}} cm&lt;/span&gt;\n\t\t&lt;/div&gt;\n\t&lt;/div&gt;\n&lt;/div&gt;&lt;/div&gt;","template":"&lt;p&gt;A área mede {{response}} cm&lt;sup&gt;2&lt;/sup&gt;.&lt;/p&gt;","seed":{"calculated":[{"name":"T1","label":"{{function}}","function":"math.floor(3*{{Q1}}/7)","temp":true},{"name":"0-A1","label":"{{function}}","function":"{{Q1}}*{{T1}}"}]},"algorithm":{"name":"calculateOperation","params":{"method":"equivLiteral","keyboard":"NUMERICAL"}}},{"id":"step-1","stimulus":"&lt;p&gt;Quais as medidas da toalha?&lt;/p&gt;","template":"&lt;p&gt;Base = {{response}} cm&lt;/p&gt;&lt;p&gt;Altura = {{response}} cm&lt;/p&gt;","seed":{"calculated":[{"name":"T1","label":"{{function}}","function":"math.floor(3*{{Q1}}/7)","temp":true},{"name":"1-A2","label":"{{function}}","function":"{{Q1}}"},{"name":"1-A3","label":"{{function}}","function":"{{T1}}"}]},"algorithm":{"name":"calculateOperation","params":{"method":"equivLiteral","keyboard":"NUMERICAL"}}},{"id":"step-2","stimulus":"&lt;p&gt;Qual é a fórmula da área de um retângulo?&lt;/p&gt;","seed":{"calculated":[{"name":"2-A1","label":"&lt;p style=\"text-align: center\"&gt;Área do retângulo = base × altura&lt;/p&gt;"},{"name":"2-A2","label":"&lt;p style=\"text-align: center\"&gt;Área do retângulo = &lt;span class=\"fr-math-v2 fr-draggable\" contenteditable=\"false\" data-original-math=\"\\(\\frac{{{\\text{base × altura}}}}{{{2}}}\\)\" draggable=\"true\"&gt;\\(\\frac{{{\\text{base × altura}}}}{{{2}}}\\)&lt;/span&gt;&lt;/p&gt;","incorrect":true},{"name":"2-A3","label":"&lt;p style=\"text-align: center\"&gt;Área do retângulo = lado × lado&lt;/p&gt;","incorrect":true}]},"algorithm":{"name":"trueFalse","template":"Multiple choice – standard"}},{"id":"step-3","stimulus":"&lt;p&gt;Agora calcule a área do retângulo.&lt;/p&gt;","template":"&lt;p style=\"text-align: center\"&gt;Área do retângulo = base × altura = {{Q1}} cm × {{T1}} cm = {{response}} cm&lt;sup&gt;2&lt;/sup&gt;&lt;/p&gt;","seed":{"calculated":[{"name":"T1","label":"{{function}}","function":"math.floor(3*{{Q1}}/7)","temp":true},{"name":"3-A1","label":"{{function}}","function":"{{Q1}}*{{T1}}"}]},"algorithm":{"name":"calculateOperation","params":{"method":"equivLiteral","keyboard":"NUMERICAL"}}}]}</v>
      </c>
      <c r="D639" s="217" t="str">
        <f t="shared" si="2"/>
        <v>#REF!</v>
      </c>
    </row>
    <row r="640" ht="15.75" customHeight="1">
      <c r="A640" s="215" t="str">
        <f>Seeds!AB437</f>
        <v>M3-MyM-13c-I-1</v>
      </c>
      <c r="B640" s="216" t="str">
        <f t="shared" si="232"/>
        <v>#REF!</v>
      </c>
      <c r="C640" s="216" t="str">
        <f>Seeds!AA437</f>
        <v>{"id":"M3-MyM-13c-I-1","stimulus":"&lt;p&gt;Selecione a expressão com a qual a área deste retângulo pode ser calculada.&lt;/p&gt;&lt;div style=\"display:flex; justify-content:center;\"&gt;&lt;div class=\"lemo-fixed-to-responsive\" style=\"max-width: 300px;max-height: 200px;position: relative;width: 100%;display: inline-block;\"&gt;\n\t&lt;img src=\"https://blueberry-assets.oneclick.es/M3_MyM_13c_1.svg\" alt=\"\" tabindex=\"0\"&gt;&lt;/img&gt;\n\t&lt;div class=\"lemo-graphie-container\" style=\"position: absolute;top: 0;left: 0;width: 100%;height: 100%;\"&gt;\n\t\t&lt;div class=\"lemo-graphie\" style=\"position: relative; width: 100%; height: 100%;\"&gt;\n\t\t\t&lt;span class=\"lemo-graphie-label\" style=\"position: absolute; left: 57.6159%; top: 86.4171%;\"&gt;{{T1}} cm&lt;/span&gt;\n\t\t\t&lt;span class=\"lemo-graphie-label\" style=\"position: absolute; left: 19.5313%; top: 87.4072%;\"&gt;{{Q1}} cm&lt;/span&gt;\n\t\t\t&lt;span class=\"lemo-graphie-label\" style=\"position: absolute; left: 84.9%; top: 47%; transform: rotate(-90deg);\"&gt;{{T1}} cm&lt;/span&gt;\n\t\t&lt;/div&gt;\n\t&lt;/div&gt;\n&lt;/div&gt;&lt;/div&gt;","hint":"&lt;p&gt;A área de um retângulo é calculada multiplicando-se a medida da base pela medida da altura.&lt;/p&gt;","feedback":"&lt;p&gt;A área de um retângulo é calculada multiplicando-se a medida da base pela medida da altura. Sendo assim:&lt;/p&gt;&lt;p&gt;Área = altura × base = {{T1}} × ({{Q1}} + {{T1}}) cm&lt;sup&gt;2&lt;/sup&gt;&lt;/p&gt;&lt;p&gt;Para resolver este cálculo, aplica-se a propriedade distributiva:&lt;/p&gt;&lt;p&gt;Área = base × altura = {{T1}} × ({{Q1}} + {{T1}}) = {{T1}} × {{Q1}} + {{T1}} × {{T1}} = {{T2}} + {{T3}} = {{T4}} cm&lt;sup&gt;2&lt;/sup&gt;&lt;/p&gt;","seed":{"parameters":[{"name":"Q1","label":null,"min":5,"max":40,"step":1}],"calculated":[{"name":"T1","label":"{{function}}","function":"2*{{Q1}}","temp":true},{"name":"T2","label":"{{function}}","function":"{{T1}}*{{Q1}}","temp":true},{"name":"T3","label":"{{function}}","function":"{{T1}}*{{T1}}","temp":true},{"name":"T4","label":"{{function}}","function":"{{T1}}*({{Q1}}+{{T1}})","temp":true},{"name":"A1","label":"Área = {{T1}} × ({{Q1}} + {{T1}}) = {{T1}} × {{Q1}} + {{T1}} × {{T1}} cm&lt;sup&gt;2&lt;/sup&gt;"},{"name":"A2","label":"Área = {{T1}} × ({{Q1}} + {{T1}}) = {{T1}} + {{Q1}} × {{T1}} + {{T1}} cm&lt;sup&gt;2&lt;/sup&gt;","incorrect":true},{"name":"A3","label":"Área = {{T1}} × ({{Q1}} + {{T1}}) = {{T1}} + {{Q1}} + {{T1}} + {{T1}} cm&lt;sup&gt;2&lt;/sup&gt;","incorrect":true},{"name":"A4","label":"Área = {{T1}} × ({{Q1}} + {{T1}}) = {{T1}} × {{Q1}} × {{T1}} × {{T1}} cm&lt;sup&gt;2&lt;/sup&gt;","incorrect":true},{"name":"A5","label":"Área = {{T1}} × ({{Q1}} + {{T1}}) = {{T1}} × {{Q1}} − {{T1}} × {{T1}} cm&lt;sup&gt;2&lt;/sup&gt;","incorrect":true}],"uniques":true},"algorithm":{"name":"trueFalse","template":"Multiple choice – standard","params":{"countCorrect":1,"countIncorrect":2,"showCheckIcon": true
        }
    }
}</v>
      </c>
      <c r="D640" s="217" t="str">
        <f t="shared" si="2"/>
        <v>#REF!</v>
      </c>
    </row>
    <row r="641" ht="15.75" customHeight="1">
      <c r="A641" s="215" t="str">
        <f>Seeds!AB438</f>
        <v>M3-MyM-13c-I-2</v>
      </c>
      <c r="B641" s="216" t="str">
        <f t="shared" si="232"/>
        <v>#REF!</v>
      </c>
      <c r="C641" s="216" t="str">
        <f>Seeds!AA438</f>
        <v>{"id":"M3-MyM-13c-I-2","stimulus":"&lt;p&gt;Selecione a expressão com a qual a área deste retângulo pode ser calculada.&lt;/p&gt;&lt;div style=\"display:flex; justify-content:center;\"&gt;&lt;div class=\"lemo-fixed-to-responsive\" style=\"max-width: 300px;max-height: 160px;position: relative;width: 100%;display: inline-block;\"&gt;\n\t&lt;img src=\"https://blueberry-assets.oneclick.es/M3_MyM_13c_3.svg\" alt=\"\" tabindex=\"0\"&gt;&lt;/img&gt;\n\t&lt;div class=\"lemo-graphie-container\" style=\"position: absolute;top: 0;left: 0;width: 100%;height: 100%;\"&gt;\n\t\t&lt;div class=\"lemo-graphie\" style=\"position: relative; width: 100%; height: 100%;\"&gt;\n\t\t\t&lt;span class=\"lemo-graphie-label\" style=\"position: absolute; left: 14%; top: 92%;\"&gt;{{Q1}} cm&lt;/span&gt;\n\t\t\t&lt;span class=\"lemo-graphie-label\" style=\"position: absolute; left: 52%; top: 92%;\"&gt;{{T2}} cm&lt;/span&gt;\n\t\t\t&lt;span class=\"lemo-graphie-label\" style=\"position: absolute; left: 84.5%; top: 46%; transform: rotate(-90deg);\"&gt;{{T1}} cm&lt;/span&gt;\n\t\t&lt;/div&gt;\n\t&lt;/div&gt;\n&lt;/div&gt;&lt;/div&gt;","hint":"&lt;p&gt;A área de um retângulo é calculada multiplicando-se a medida da base pela medida da altura.&lt;/p&gt;","feedback":"&lt;p&gt;A área de um retângulo é calculada multiplicando-se a medida da base pela medida da altura. Sendo assim:&lt;/p&gt;&lt;p style=\"text-align: center\"&gt;Área = altura × base = {{T1}} × ({{Q1}} + {{T2}}) cm&lt;sup&gt;2&lt;/sup&gt;&lt;/p&gt;&lt;p&gt;Para resolver este cálculo, aplica-se a propiedade distributiva:&lt;/p&gt;&lt;p style=\"text-align: center\"&gt;Área = base × altura = {{T1}} × ({{Q1}} + {{T2}}) = {{T1}} × {{Q1}} + {{T1}} × {{T2}} = {{T3}} + {{T4}} = {{T5}} cm&lt;sup&gt;2&lt;/sup&gt;&lt;/p&gt;","seed":{"parameters":[{"name":"Q1","label":null,"min":5,"max":20,"step":1}],"calculated":[{"name":"T1","label":"{{function}}","function":"2*{{Q1}}","temp":true},{"name":"T2","label":"{{function}}","function":"3*{{Q1}}","temp":true},{"name":"T3","label":"{{function}}","function":"{{T1}}*{{Q1}}","temp":true},{"name":"T4","label":"{{function}}","function":"{{T1}}*{{T2}}","temp":true},{"name":"T5","label":"{{function}}","function":"{{T1}}*({{Q1}}+{{T2}})","temp":true},{"name":"A1","label":"Área = {{T1}} × ({{Q1}} + {{T2}}) = {{T1}} × {{Q1}} + {{T1}} × {{T2}} cm&lt;sup&gt;2&lt;/sup&gt;"},{"name":"A2","label":"Área = {{T1}} × ({{Q1}} + {{T2}}) = {{T1}} + {{Q1}} × {{T1}} + {{T2}} cm&lt;sup&gt;2&lt;/sup&gt;","incorrect":true},{"name":"A3","label":"Área = {{T1}} × ({{Q1}} + {{T2}}) = {{T1}} + {{Q1}} + {{T1}} + {{T2}} cm&lt;sup&gt;2&lt;/sup&gt;","incorrect":true},{"name":"A4","label":"Área = {{T1}} × ({{Q1}} + {{T2}}) = {{T1}} × {{Q1}} × {{T1}} × {{T2}} cm&lt;sup&gt;2&lt;/sup&gt;","incorrect":true},{"name":"A5","label":"Área = {{T1}} × ({{Q1}} + {{T2}}) = {{T1}} × {{Q1}} − {{T1}} × {{T2}} cm&lt;sup&gt;2&lt;/sup&gt;","incorrect":true}],"uniques":true},"algorithm":{"name":"trueFalse","template":"Multiple choice – standard","params":{"countCorrect":1,"countIncorrect":2,"showCheckIcon": true
        }
    }
}</v>
      </c>
      <c r="D641" s="217" t="str">
        <f t="shared" si="2"/>
        <v>#REF!</v>
      </c>
    </row>
    <row r="642" ht="15.75" customHeight="1">
      <c r="A642" s="215" t="str">
        <f>Seeds!AB439</f>
        <v>M3-MyM-13c-E-1</v>
      </c>
      <c r="B642" s="216" t="str">
        <f t="shared" si="232"/>
        <v>#REF!</v>
      </c>
      <c r="C642" s="216" t="str">
        <f>Seeds!AA439</f>
        <v>{"id":"M3-MyM-13c-E-1","stimulus":"&lt;p&gt;Complete as seguintes operações para calcular a área deste retângulo.&lt;/p&gt;&lt;div style=\"display:flex; justify-content:center;\"&gt;&lt;div class=\"lemo-fixed-to-responsive\" style=\"max-width: 300px;max-height: 200px;position: relative;width: 100%;display: inline-block;\"&gt;\n\t&lt;img src=\"https://blueberry-assets.oneclick.es/M3_MyM_13c_1.svg\" alt=\"\" tabindex=\"0\"&gt;&lt;/img&gt;\n\t&lt;div class=\"lemo-graphie-container\" style=\"position: absolute;top: 0;left: 0;width: 100%;height: 100%;\"&gt;\n\t\t&lt;div class=\"lemo-graphie\" style=\"position: relative; width: 100%; height: 100%;\"&gt;\n\t\t\t&lt;span class=\"lemo-graphie-label\" style=\"position: absolute; left: 57.6159%; top: 86.4171%;\"&gt;{{T1}} cm&lt;/span&gt;\n\t\t\t&lt;span class=\"lemo-graphie-label\" style=\"position: absolute; left: 19.5313%; top: 87.4072%;\"&gt;{{Q1}} cm&lt;/span&gt;\n\t\t\t&lt;span class=\"lemo-graphie-label\" style=\"position: absolute; left: 84.9%; top: 47%; transform: rotate(-90deg);\"&gt;{{T1}} cm&lt;/span&gt;\n\t\t&lt;/div&gt;\n\t&lt;/div&gt;\n&lt;/div&gt;&lt;/div&gt;","template":"&lt;p style=\"text-align: center\"&gt;Área = {{T1}} × ({{Q1}} + {{T1}}) = {{T1}} × {{Q1}} + {{T1}} × {{T1}} = {{response}} + {{T2}} = {{response}} cm&lt;sup&gt;2&lt;/sup&gt;&lt;/p&gt;","hint":"&lt;p&gt;A área de um retângulo é calculada multiplicando-se a medida da base pela medida da altura.&lt;/p&gt;","feedback":"&lt;p&gt;A área de um retângulo é calculada multiplicando-se a medida da base pela medida da altura. Sendo assim:&lt;/p&gt;&lt;p style=\"text-align: center\"&gt;Área = altura × base = {{T1}} × ({{Q1}} + {{T1}}) cm&lt;sup&gt;2&lt;/sup&gt;&lt;/p&gt;&lt;p&gt;Para resolver esse cálculo, aplica-se a propriedade distributiva:&lt;/p&gt;&lt;p style=\"text-align: center\"&gt;Área = base × altura = {{T1}} × ({{Q1}} + {{T1}}) = {{T1}} × {{Q1}} + {{T1}} × {{T1}} = {{A1}} + {{T2}} = {{A2}} cm&lt;sup&gt;2&lt;/sup&gt;&lt;/p&gt;","seed":{"parameters":[{"name":"Q1","label":null,"min":5,"max":20,"step":1}],"calculated":[{"name":"T1","label":"{{function}}","function":"2*{{Q1}}","temp":true},{"name":"T2","label":"{{function}}","function":"4*{{Q1}}*{{Q1}}","temp":true},{"name":"A1","label":"{{function}}","function":"{{Q1}}*{{T1}}"},{"name":"A2","label":"{{function}}","function":"{{T1}}*({{Q1}}+{{T1}})"}],"uniques":true},"algorithm":{"name":"calculateOperation","params":{"method":"equivLiteral","keyboard":"NUMERICAL"}}}</v>
      </c>
      <c r="D642" s="217" t="str">
        <f t="shared" si="2"/>
        <v>#REF!</v>
      </c>
    </row>
    <row r="643" ht="15.75" customHeight="1">
      <c r="A643" s="215" t="str">
        <f>Seeds!AB440</f>
        <v>M3-MyM-13c-E-2</v>
      </c>
      <c r="B643" s="216" t="str">
        <f t="shared" si="232"/>
        <v>#REF!</v>
      </c>
      <c r="C643" s="216" t="str">
        <f>Seeds!AA440</f>
        <v>{"id":"M3-MyM-13c-E-2","stimulus":"&lt;p&gt;Complete as seguintes operações para calcular a área deste retângulo.&lt;/p&gt;&lt;div style=\"display:flex; justify-content:center;\"&gt;&lt;div class=\"lemo-fixed-to-responsive\" style=\"max-width: 300px;max-height: 160px;position: relative;width: 100%;display: inline-block;\"&gt;\n\t&lt;img src=\"https://blueberry-assets.oneclick.es/M3_MyM_13c_3.svg\" alt=\"\" tabindex=\"0\"&gt;&lt;/img&gt;\n\t&lt;div class=\"lemo-graphie-container\" style=\"position: absolute;top: 0;left: 0;width: 100%;height: 100%;\"&gt;\n\t\t&lt;div class=\"lemo-graphie\" style=\"position: relative; width: 100%; height: 100%;\"&gt;\n\t\t\t&lt;span class=\"lemo-graphie-label\" style=\"position: absolute; left: 14%; top: 92%;\"&gt;{{Q1}} cm&lt;/span&gt;\n\t\t\t&lt;span class=\"lemo-graphie-label\" style=\"position: absolute; left: 52%; top: 92%;\"&gt;{{T2}} cm&lt;/span&gt;\n\t\t\t&lt;span class=\"lemo-graphie-label\" style=\"position: absolute; left: 84.5%; top: 46%; transform: rotate(-90deg);\"&gt;{{T1}} cm&lt;/span&gt;\n\t\t&lt;/div&gt;\n\t&lt;/div&gt;\n&lt;/div&gt;&lt;/div&gt;","template":"&lt;p style=\"text-align: center\"&gt;Área = {{T1}} × ({{Q1}} + {{T2}}) = {{T1}} × {{Q1}} + {{T1}} × {{T2}} = {{response}} + {{T3}} = {{response}} cm&lt;sup&gt;2&lt;/sup&gt;&lt;/p&gt;","hint":"&lt;p&gt;A área de um retângulo é calculada multiplicando-se a medida da base pela medida da altura.&lt;/p&gt;","feedback":"&lt;p&gt;A área de um retângulo é calculada multiplicando-se a medida da base pela medida da altura. Sendo assim:&lt;/p&gt;&lt;p style=\"text-align: center\"&gt;Área = altura × base = {{T1}} × ({{Q1}} + {{T2}}) cm&lt;sup&gt;2&lt;/sup&gt;&lt;/p&gt;&lt;p&gt;Para resolver este cálculo, aplica-se a propiedade distributiva:&lt;/p&gt;&lt;p style=\"text-align: center\"&gt;Área = base × altura = {{T1}} × ({{Q1}} + {{T2}}) = {{T1}} × {{Q1}} + {{T1}} × {{T2}} = {{A1}} + {{T3}} = {{A2}} cm&lt;sup&gt;2&lt;/sup&gt;&lt;/p&gt;","seed":{"parameters":[{"name":"Q1","label":null,"min":5,"max":20,"step":1}],"calculated":[{"name":"T1","label":"{{function}}","function":"2*{{Q1}}","temp":true},{"name":"T2","label":"{{function}}","function":"3*{{Q1}}","temp":true},{"name":"T3","label":"{{function}}","function":"{{T1}}*{{T2}}","temp":true},{"name":"A1","label":"{{function}}","function":"{{Q1}}*{{T1}}"},{"name":"A2","label":"{{function}}","function":"{{T1}}*({{Q1}}+{{T2}})"}],"uniques":true},"algorithm":{"name":"calculateOperation","params":{"method":"equivLiteral","keyboard":"NUMERICAL"}}}</v>
      </c>
      <c r="D643" s="217" t="str">
        <f t="shared" si="2"/>
        <v>#REF!</v>
      </c>
    </row>
    <row r="644" ht="15.75" customHeight="1">
      <c r="A644" s="215" t="str">
        <f>Seeds!AB441</f>
        <v>M3-MyM-13c-A-1</v>
      </c>
      <c r="B644" s="216" t="str">
        <f t="shared" si="232"/>
        <v>#REF!</v>
      </c>
      <c r="C644" s="216" t="str">
        <f>Seeds!AA441</f>
        <v>{"id":"M3-MyM-13c-A-1","stimulus":"&lt;p&gt;Para receber uma reunião em família, Eric montou duas mesas cujas medidas estão representadas na imagem a seguir. Complete as operações para calcular a área total ocupada pelas mesas.&lt;/p&gt;&lt;div style=\"display:flex; justify-content:center;\"&gt;&lt;div class=\"lemo-fixed-to-responsive\" style=\"max-width: 300px;max-height: 160px;position: relative;width: 100%;display: inline-block;\"&gt;\n\t&lt;img src=\"https://blueberry-assets.oneclick.es/M3_MyM_13c_3.svg\" alt=\"\" tabindex=\"0\"&gt;&lt;/img&gt;\n\t&lt;div class=\"lemo-graphie-container\" style=\"position: absolute;top: 0;left: 0;width: 105%;height: 100%;\"&gt;\n\t\t&lt;div class=\"lemo-graphie\" style=\"position: relative; width: 100%; height: 100%;\"&gt;\n\t\t\t&lt;span class=\"lemo-graphie-label\" style=\"position: absolute; left: 14%; top: 92%;\"&gt;{{Q1}} cm&lt;/span&gt;\n\t\t\t&lt;span class=\"lemo-graphie-label\" style=\"position: absolute; left: 52%; top: 92%;\"&gt;{{T2}} cm&lt;/span&gt;\n\t\t\t&lt;span class=\"lemo-graphie-label\" style=\"position: absolute; left: 79.5%; top: 47%; transform: rotate(-90deg);\"&gt;{{T1}} cm&lt;/span&gt;\n\t\t&lt;/div&gt;\n\t&lt;/div&gt;\n&lt;/div&gt;&lt;/div&gt;","template":"&lt;p style=\"text-align: center\"&gt;Área = {{T1}} × ({{Q1}} + {{T2}}) = {{T1}} × {{Q1}} + {{T1}} × {{T2}} = {{response}} + {{T3}} = {{response}} cm&lt;sup&gt;2&lt;/sup&gt;&lt;/p&gt;","hint":"&lt;p&gt;A área de um retângulo é calculada multiplicando-se a medida da base pela medida da altura.&lt;/p&gt;","feedback":"&lt;p&gt;A área de um retângulo é calculada multiplicando-se a medida da base pela medida da altura. Neste caso:&lt;/p&gt;&lt;p style=\"text-align: center\"&gt;Área = altura × base = {{T1}} × ({{Q1}} + {{T2}}) cm&lt;sup&gt;2&lt;/sup&gt;&lt;/p&gt;&lt;p&gt;Para resolver este cálculo, aplica-se a propiedade distributiva:&lt;/p&gt;&lt;p style=\"text-align: center\"&gt;Área = base × altura = {{T1}} × ({{Q1}} + {{T2}}) = {{T1}} × {{Q1}} + {{T1}} × {{T2}} = {{A1}} + {{T3}} = {{A2}} cm&lt;sup&gt;2&lt;/sup&gt;&lt;/p&gt;","seed":{"parameters":[{"name":"Q1","label":null,"min":45,"max":65,"step":1}],"calculated":[{"name":"T1","label":"{{function}}","function":"2*{{Q1}}","temp":true},{"name":"T2","label":"{{function}}","function":"3*{{Q1}}","temp":true},{"name":"T3","label":"{{function}}","function":"{{T1}}*{{T2}}","temp":true},{"name":"A1","label":"{{function}}","function":"{{Q1}}*{{T1}}"},{"name":"A2","label":"{{function}}","function":"{{T1}}*({{Q1}}+{{T2}})"}],"uniques":true},"algorithm":{"name":"calculateOperation","params":{"method":"equivLiteral","keyboard":"NUMERICAL"}}}</v>
      </c>
      <c r="D644" s="217" t="str">
        <f t="shared" si="2"/>
        <v>#REF!</v>
      </c>
    </row>
    <row r="645" ht="15.75" customHeight="1">
      <c r="A645" s="215" t="str">
        <f>Seeds!AB442</f>
        <v>M3-MyM-13c-A-2</v>
      </c>
      <c r="B645" s="216" t="str">
        <f t="shared" si="232"/>
        <v>#REF!</v>
      </c>
      <c r="C645" s="216" t="str">
        <f>Seeds!AA442</f>
        <v>{"id":"M3-MyM-13c-A-2","stimulus":"&lt;p&gt;Durante a reforma na casa dela, Tatiana ampliou seu quarto para que ele ficasse com as medidas representadas na imagem a seguir. Complete as operações para calcular a nova área do quarto.&lt;/p&gt;&lt;div style=\"display:flex; justify-content:center;\"&gt;&lt;div class=\"lemo-fixed-to-responsive\" style=\"max-width: 300px;max-height: 160px;position: relative;width: 100%;display: inline-block;\"&gt;\n\t&lt;img src=\"https://blueberry-assets.oneclick.es/M3_MyM_13c_2.svg\" alt=\"\" tabindex=\"0\"&gt;&lt;/img&gt;\n\t&lt;div class=\"lemo-graphie-container\" style=\"position: absolute;top: 0;left: 0;width: 100%;height: 100%;\"&gt;\n\t\t&lt;div class=\"lemo-graphie\" style=\"position: relative; width: 100%; height: 100%;\"&gt;\n\t\t\t&lt;span class=\"lemo-graphie-label\" style=\"position: absolute; left: 20%; top: 79.5%;\"&gt;{{Q1}} m&lt;/span&gt;\n\t\t\t&lt;span class=\"lemo-graphie-label\" style=\"position: absolute; left: 59%; top: 79.5%;\"&gt;{{T1}} m&lt;/span&gt;\n\t\t\t&lt;span class=\"lemo-graphie-label\" style=\"position: absolute; left: 87%; top: 44%; transform: rotate(-90deg);\"&gt;{{Q1}} m&lt;/span&gt;\n\t\t&lt;/div&gt;\n\t&lt;/div&gt;\n&lt;/div&gt;&lt;/div&gt;","template":"&lt;p style=\"text-align: center\"&gt;Área = {{Q1}} × ({{Q1}} + {{T1}}) = {{Q1}} × {{Q1}} + {{Q1}} × {{T1}} = {{T2}} + {{response}} = {{response}} m&lt;sup&gt;2&lt;/sup&gt;&lt;/p&gt;","hint":"&lt;p&gt;A área de um retângulo é calculada multiplicando-se a medida da base pela medida da altura.&lt;/p&gt;","feedback":"&lt;p&gt;A área de um retângulo é calculada multiplicando-se a medida da base pela medida da altura. Neste caso:&lt;/p&gt;&lt;p style=\"text-align: center\"&gt;Área = altura × base = {{Q1}} × ({{Q1}} + {{T1}}) m&lt;sup&gt;2&lt;/sup&gt;&lt;/p&gt;&lt;p&gt;Para resolver este cálculo, aplica-se a propiedade distributiva:&lt;/p&gt;&lt;p style=\"text-align: center\"&gt;Área = {{Q1}} × ({{Q1}} + {{T1}}) = {{Q1}} × {{Q1}} + {{Q1}} × {{T1}} = {{T2}} + {{A1}} = {{A2}} m&lt;sup&gt;2&lt;/sup&gt;&lt;/p&gt;","seed":{"parameters":[{"name":"Q1","label":null,"min":3,"max":6,"step":1}],"calculated":[{"name":"T1","label":"{{function}}","function":"2*{{Q1}}","temp":true},{"name":"T2","label":"{{function}}","function":"{{Q1}}*{{Q1}}","temp":true},{"name":"A1","label":"{{function}}","function":"{{Q1}}*{{T1}}"},{"name":"A2","label":"{{function}}","function":"{{Q1}}*({{Q1}}+{{T1}})"}],"uniques":true},"algorithm":{"name":"calculateOperation","params":{"method":"equivLiteral","keyboard":"NUMERICAL"}}}</v>
      </c>
      <c r="D645" s="217" t="str">
        <f t="shared" si="2"/>
        <v>#REF!</v>
      </c>
    </row>
    <row r="646" ht="15.75" customHeight="1">
      <c r="A646" s="215" t="str">
        <f>Seeds!AB443</f>
        <v>M3-MyM-13c-A-3</v>
      </c>
      <c r="B646" s="216" t="str">
        <f t="shared" si="232"/>
        <v>#REF!</v>
      </c>
      <c r="C646" s="216" t="str">
        <f>Seeds!AA443</f>
        <v>{"id":"M3-MyM-13c-A-3","stimulus":"&lt;p&gt;Como a piscina que ia construir parecia pequena, Davi mandou ampliá-la para ter as medidas que estão representadas na imagem a seguir. Complete as operações para calcular a nova área da piscina.&lt;/p&gt;&lt;div style=\"display:flex; justify-content:center;\"&gt;&lt;div class=\"lemo-fixed-to-responsive\" style=\"max-width: 300px;max-height: 160px;position: relative;width: 100%;display: inline-block;\"&gt;\n\t&lt;img src=\"https://blueberry-assets.oneclick.es/M3_MyM_13c_3.svg\" alt=\"\" tabindex=\"0\"&gt;&lt;/img&gt;\n\t&lt;div class=\"lemo-graphie-container\" style=\"position: absolute;top: 0;left: 0;width: 100%;height: 100%;\"&gt;\n\t\t&lt;div class=\"lemo-graphie\" style=\"position: relative; width: 100%; height: 100%;\"&gt;\n\t\t\t&lt;span class=\"lemo-graphie-label\" style=\"position: absolute; left: 16%; top: 92%;\"&gt;{{Q1}} m&lt;/span&gt;\n\t\t\t&lt;span class=\"lemo-graphie-label\" style=\"position: absolute; left: 53%; top: 92%;\"&gt;{{T2}} m&lt;/span&gt;\n\t\t\t&lt;span class=\"lemo-graphie-label\" style=\"position: absolute; left: 87.5%; top: 47%; transform: rotate(-90deg);\"&gt;{{T1}} m&lt;/span&gt;\n\t\t&lt;/div&gt;\n\t&lt;/div&gt;\n&lt;/div&gt;&lt;/div&gt;","template":"&lt;p style=\"text-align: center\"&gt;Área = {{T1}} × ({{Q1}} + {{T2}}) = {{T1}} × {{Q1}} + {{T1}} × {{T2}} = {{response}} + {{T3}} = {{response}} m&lt;sup&gt;2&lt;/sup&gt;&lt;/p&gt;","hint":"&lt;p&gt;A área de um retângulo é calculada multiplicando-se a medida da base pela medida da altura.&lt;/p&gt;","feedback":"&lt;p&gt;A área de um retângulo é calculada multiplicando-se a medida da base pela medida da altura. Neste caso:&lt;/p&gt;&lt;p style=\"text-align: center\"&gt;Área = altura × base = {{T1}} × ({{Q1}} + {{T2}}) m&lt;sup&gt;2&lt;/sup&gt;&lt;/p&gt;&lt;p&gt;Para resolver este cálculo, aplica-se a propiedade distributiva:&lt;/p&gt;&lt;p style=\"text-align: center\"&gt;Área = base × altura = {{T1}} × ({{Q1}} + {{T2}}) = {{T1}} × {{Q1}} + {{T1}} × {{T2}} = {{A1}} + {{T3}} = {{A2}} m&lt;sup&gt;2&lt;/sup&gt;&lt;/p&gt;","seed":{"parameters":[{"name":"Q1","label":null,"min":1,"max":4,"step":1}],"calculated":[{"name":"T1","label":"{{function}}","function":"2*{{Q1}}","temp":true},{"name":"T2","label":"{{function}}","function":"3*{{Q1}}","temp":true},{"name":"T3","label":"{{function}}","function":"{{T1}}*{{T2}}","temp":true},{"name":"A1","label":"{{function}}","function":"{{Q1}}*{{T1}}"},{"name":"A2","label":"{{function}}","function":"{{T1}}*({{Q1}}+{{T2}})"}],"uniques":true},"algorithm":{"name":"calculateOperation","params":{"method":"equivLiteral","keyboard":"NUMERICAL"}}}</v>
      </c>
      <c r="D646" s="217" t="str">
        <f t="shared" si="2"/>
        <v>#REF!</v>
      </c>
    </row>
    <row r="647" ht="15.75" customHeight="1">
      <c r="A647" s="215" t="str">
        <f>Seeds!AB444</f>
        <v>M3-MyM-13d-I-1</v>
      </c>
      <c r="B647" s="216" t="str">
        <f t="shared" si="232"/>
        <v>#REF!</v>
      </c>
      <c r="C647" s="216" t="str">
        <f>Seeds!AA444</f>
        <v>{"id":"M3-MyM-13d-I-1","seed":{"parameters":[{"name":"Q1","label":null,"list":[2,3,4,5]},{"name":"Q2","label":null,"min":1,"max":10,"step":1},{"name":"Q3","label":null,"min":1,"max":10,"step":1},{"name":"Q4","label":null,"min":1,"max":10,"step":1},{"name":"Q5","label":null,"min":1,"max":10,"step":1}],"uniques":true},"scaffolding":[{"id":"step-0","stimulus":"&lt;p&gt;Selecione a medida da área da figura a seguir.&lt;/p&gt;&lt;div style=\"display:flex; justify-content:center;\"&gt;&lt;div class=\"lemo-fixed-to-responsive\" style=\"max-width: 300px;max-height: 220px;position: relative;width: 100%;display: inline-block;\"&gt;\n\t&lt;img src=\"https://blueberry-assets.oneclick.es/M3_MyM_13d_1.svg\" alt=\"\" tabindex=\"0\"&gt;&lt;/img&gt;\n\t&lt;div class=\"lemo-graphie-container\" style=\"position: absolute;top: 0;left: 0;width: 100%;height: 100%;\"&gt;\n\t\t&lt;div class=\"lemo-graphie\" style=\"position: relative; width: 100%; height: 100%;\"&gt;\n\t\t\t&lt;span class=\"lemo-graphie-label\" style=\"position: absolute; left: 21.4151%; top: 2.5766%;\"&gt;{{T1}} cm&lt;/span&gt;\n\t\t\t&lt;span class=\"lemo-graphie-label\" style=\"position: absolute; left: 42.1364%; top: 86.8384%;\"&gt;{{T3}} cm&lt;/span&gt;\n\t\t\t&lt;span class=\"lemo-graphie-label\" style=\"position: absolute; left: 82.9543%; top: 69.8502%;transform:rotate(-90deg)\"&gt;{{Q1}} cm&lt;/span&gt;\n\t\t\t&lt;span class=\"lemo-graphie-label\" style=\"position: absolute; left: 2.5%; top: 43.9682%;transform:rotate(-90deg)\"&gt;{{T2}} cm&lt;/span&gt;\n\t\t&lt;/div&gt;\n\t&lt;/div&gt;\n&lt;/div&gt;&lt;/div&gt;","seed":{"calculated":[{"name":"T1","label":"{{function}}","function":"2*{{Q1}}","temp":true},{"name":"T2","label":"{{function}}","function":"4*{{Q1}}","temp":true},{"name":"T3","label":"{{function}}","function":"5*{{Q1}}","temp":true},{"name":"T4","label":"{{function}}","function":"11*{{Q1}}*{{Q1}}","temp":true},{"name":"T5","label":"{{function}}","function":"11*{{Q1}}*{{Q1}}+{{Q2}}","temp":true},{"name":"T6","label":"{{function}}","function":"11*{{Q1}}*{{Q1}}+{{Q3}}","temp":true},{"name":"T7","label":"{{function}}","function":"11*{{Q1}}*{{Q1}}-{{Q4}}","temp":true},{"name":"T8","label":"{{function}}","function":"11*{{Q1}}*{{Q1}}-{{Q5}}","temp":true},{"name":"A1","label":"Área = {{T4}} cm&lt;sup&gt;2&lt;/sup&gt;"},{"name":"A2","label":"Área = {{T5}} cm&lt;sup&gt;2&lt;/sup&gt;","incorrect":true},{"name":"A3","label":"Área = {{T6}} cm&lt;sup&gt;2&lt;/sup&gt;","incorrect":true},{"name":"A4","label":"Área = {{T7}} cm&lt;sup&gt;2&lt;/sup&gt;","incorrect":true},{"name":"A5","label":"Área = {{T8}} cm&lt;sup&gt;2&lt;/sup&gt;","incorrect":true}]},"algorithm":{"name":"trueFalse","template":"Multiple choice – standard","params":{"countCorrect":1,"countIncorrect":2,"showCheckIcon":false,
                    "columns": 3}}},{"id":"step-1","stimulus":"&lt;p&gt;Primeiramente é preciso dividir a figura em dois retângulos. Qual o comprimento do lado indicado com um ponto de interrogação?&lt;/p&gt;","template":"&lt;table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43%; top: 2.4704%;\"&gt;{{T1}} cm&lt;/span&gt;\n\t\t\t&lt;span class=\"lemo-graphie-label\" style=\"position: absolute; left: 24%; top: 43.1664%;transform:rotate(-90deg)\"&gt;{{T2}} cm&lt;/span&gt;\n\t\t&lt;/div&gt;\n\t&lt;/div&gt;\n&lt;/div&gt;&lt;/div&gt;&lt;/td&gt;&lt;td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70%; top: 70%;transform:rotate(-90deg)\"&gt;{{Q1}} cm&lt;/span&gt;\n\t\t\t&lt;span class=\"lemo-graphie-label\" style=\"position: absolute; left: 47.4079%; top: 86.4870%;\"&gt;&lt;b&gt;?&lt;/b&gt;&lt;/span&gt;\n\t\t&lt;/div&gt;\n\t&lt;/div&gt;\n&lt;/div&gt;&lt;/div&gt;&lt;/td&gt;&lt;/tr&gt;&lt;tr&gt;&lt;td style=\"width: 50%; text-align: center; border: none;\"&gt;&lt;div style=\"display:flex; justify-content:center;\"&gt;&lt;/div&gt;&lt;/td&gt;&lt;td style=\"width: 50%; text-align: center; border: none;\"&gt;&lt;div style=\"display:flex; justify-content:center;\"&gt;&lt;span class=\"no-break\"&gt;? = {{response}} cm&lt;/span&gt;&lt;/div&gt;&lt;/td&gt;&lt;/tr&gt;&lt;/tbody&gt;&lt;/table&gt;","seed":{"calculated":[{"name":"T1","label":"{{function}}","function":"2*{{Q1}}","temp":true},{"name":"T2","label":"{{function}}","function":"4*{{Q1}}","temp":true},{"name":"1-A1","label":"{{function}}","function":"3*{{Q1}}"}]},"algorithm":{"name":"calculateOperation","params":{"method":"equivLiteral","keyboard":"NUMERICAL"}}},{"id":"step-2","stimulus":"&lt;p&gt;Em seguida, calcule as medidas das áreas dos dois retângulos.&lt;/p&gt;","template":"&lt;table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43%; top: 2.4704%;\"&gt;{{T1}} cm&lt;/span&gt;\n\t\t\t&lt;span class=\"lemo-graphie-label\" style=\"position: absolute; left: 24%; top: 43.1664%;transform:rotate(-90deg)\"&gt;{{T2}} cm&lt;/span&gt;\n\t\t&lt;/div&gt;\n\t&lt;/div&gt;\n&lt;/div&gt;&lt;/div&gt;&lt;/td&gt;&lt;td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70%; top: 70%;transform:rotate(-90deg)\"&gt;{{Q1}} cm&lt;/span&gt;\n\t\t\t&lt;span class=\"lemo-graphie-label\" style=\"position: absolute; left: 44.4079%; top: 86.4870%;\"&gt;{{T11}} cm&lt;/span&gt;\n\t\t&lt;/div&gt;\n\t&lt;/div&gt;\n&lt;/div&gt;&lt;/div&gt;&lt;/td&gt;&lt;/tr&gt;&lt;tr&gt;&lt;td style=\"width: 50%; text-align: center; border: none;\"&gt;&lt;div style=\"display:flex; justify-content:center;\"&gt;&lt;span class=\"no-break\"&gt;Área = {{response}} cm&lt;sup&gt;2&lt;/sup&gt;&lt;/span&gt;&lt;/div&gt;&lt;/td&gt;&lt;td style=\"width: 50%; text-align: center; border: none;\"&gt;&lt;div style=\"display:flex; justify-content:center;\"&gt;&lt;span class=\"no-break\"&gt;Área = {{response}} cm&lt;sup&gt;2&lt;/sup&gt;&lt;/span&gt;&lt;/div&gt;&lt;/td&gt;&lt;/tr&gt;&lt;/tbody&gt;&lt;/table&gt;","seed":{"calculated":[{"name":"T1","label":"{{function}}","function":"2*{{Q1}}","temp":true},{"name":"T2","label":"{{function}}","function":"4*{{Q1}}","temp":true},{"name":"T11","label":"{{function}}","function":"3*{{Q1}}","temp":true},{"name":"2-A2","label":"{{function}}","function":"8*{{Q1}}*{{Q1}}"},{"name":"2-A3","label":"{{function}}","function":"3*{{Q1}}*{{Q1}}"}]},"algorithm":{"name":"calculateOperation","params":{"method":"equivLiteral","keyboard":"NUMERICAL"}}},{"id":"step-3","stimulus":"&lt;p&gt;Por fim, calcule a área total.&lt;/p&gt;&lt;table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43%; top: 2.4704%;\"&gt;{{T1}} cm&lt;/span&gt;\n\t\t\t&lt;span class=\"lemo-graphie-label\" style=\"position: absolute; left: 24%; top: 43.1664%;transform:rotate(-90deg)\"&gt;{{T2}} cm&lt;/span&gt;\n\t\t&lt;/div&gt;\n\t&lt;/div&gt;\n&lt;/div&gt;&lt;/div&gt;&lt;/td&gt;&lt;td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70%; top: 70%;transform:rotate(-90deg)\"&gt;{{Q1}} cm&lt;/span&gt;\n\t\t\t&lt;span class=\"lemo-graphie-label\" style=\"position: absolute; left: 44.4079%; top: 86.4870%;\"&gt;{{T11}} cm&lt;/span&gt;\n\t\t&lt;/div&gt;\n\t&lt;/div&gt;\n&lt;/div&gt;&lt;/div&gt;&lt;/td&gt;&lt;/tr&gt;&lt;/tbody&gt;&lt;/table&gt;","template":"&lt;p style=\"text-align: center\"&gt;Área = {{T9}} cm&lt;sup&gt;2&lt;/sup&gt; + {{T10}} cm&lt;sup&gt;2&lt;/sup&gt; = {{response}} cm&lt;sup&gt;2&lt;/sup&gt;&lt;/p&gt;","seed":{"calculated":[{"name":"T1","label":"{{function}}","function":"2*{{Q1}}","temp":true},{"name":"T2","label":"{{function}}","function":"4*{{Q1}}","temp":true},{"name":"T9","label":"{{function}}","function":"8*{{Q1}}*{{Q1}}","temp":true},{"name":"T10","label":"{{function}}","function":"3*{{Q1}}*{{Q1}}","temp":true},{"name":"T11","label":"{{function}}","function":"3*{{Q1}}","temp":true},{"name":"3-A4","label":"{{function}}","function":"11*{{Q1}}*{{Q1}}"}]},"algorithm":{"name":"calculateOperation","params":{"method":"equivLiteral","keyboard":"NUMERICAL"}}}]}</v>
      </c>
      <c r="D647" s="217" t="str">
        <f t="shared" si="2"/>
        <v>#REF!</v>
      </c>
    </row>
    <row r="648" ht="15.75" customHeight="1">
      <c r="A648" s="215" t="str">
        <f>Seeds!AB445</f>
        <v>M3-MyM-13d-I-2</v>
      </c>
      <c r="B648" s="216" t="str">
        <f t="shared" si="232"/>
        <v>#REF!</v>
      </c>
      <c r="C648" s="216" t="str">
        <f>Seeds!AA445</f>
        <v>{"id":"M3-MyM-13d-I-2","seed":{"parameters":[{"name":"Q1","label":null,"list":[2,3,4,5]},{"name":"Q2","label":null,"min":1,"max":10,"step":1},{"name":"Q3","label":null,"min":1,"max":10,"step":1},{"name":"Q4","label":null,"min":1,"max":10,"step":1},{"name":"Q5","label":null,"min":1,"max":10,"step":1}],"uniques":true},"scaffolding":[{"id":"step-0","stimulus":"&lt;p&gt;Selecione a medida da área da figura a seguir.&lt;/p&gt;&lt;div style=\"display:flex; justify-content:center;\"&gt;&lt;div class=\"lemo-fixed-to-responsive\" style=\"max-width: 400px;max-height: 733px;position: relative;width: 100%;display: inline-block;\"&gt;\n\t&lt;img src=\"https://blueberry-assets.oneclick.es/M3_MyM_13d_2.svg\" alt=\"\" tabindex=\"0\"&gt;&lt;/img&gt;\n\t&lt;div class=\"lemo-graphie-container\" style=\"position: absolute;top: 0;left: 0;width: 100%;height: 100%;\"&gt;\n\t\t&lt;div class=\"lemo-graphie\" style=\"position: relative; width: 100%; height: 100%;\"&gt;\n\t\t\t&lt;span class=\"lemo-graphie-label\" style=\"position: absolute; left: 74%; top: 7%;\"&gt;{{Q1}} cm&lt;/span&gt;\n\t\t\t&lt;span class=\"lemo-graphie-label\" style=\"position: absolute; left: 47%; top: 86.5%;\"&gt;{{T2}} cm&lt;/span&gt;\n\t\t\t&lt;span class=\"lemo-graphie-label\" style=\"position: absolute; left: 2%; top: 59.5%; transform: rotate(-90deg);\"&gt;{{T1}} cm&lt;/span&gt;\n\t\t\t&lt;span class=\"lemo-graphie-label\" style=\"position: absolute; left: 88%; top: 50%; transform: rotate(-90deg);\"&gt;{{T3}} cm&lt;/span&gt;\n\t\t&lt;/div&gt;\n\t&lt;/div&gt;\n&lt;/div&gt;&lt;/div&gt;","seed":{"calculated":[{"name":"T1","label":"{{function}}","function":"2*{{Q1}}","temp":true},{"name":"T2","label":"{{function}}","function":"4*{{Q1}}","temp":true},{"name":"T3","label":"{{function}}","function":"3*{{Q1}}","temp":true},{"name":"T4","label":"{{function}}","function":"9*{{Q1}}*{{Q1}}","temp":true},{"name":"T5","label":"{{function}}","function":"9*{{Q1}}*{{Q1}}+{{Q2}}","temp":true},{"name":"T6","label":"{{function}}","function":"9*{{Q1}}*{{Q1}}+{{Q3}}","temp":true},{"name":"T7","label":"{{function}}","function":"9*{{Q1}}*{{Q1}}-{{Q4}}","temp":true},{"name":"T8","label":"{{function}}","function":"9*{{Q1}}*{{Q1}}-{{Q5}}","temp":true},{"name":"A1","label":"Área = {{T4}} cm&lt;sup&gt;2&lt;/sup&gt;"},{"name":"A2","label":"Área = {{T5}} cm&lt;sup&gt;2&lt;/sup&gt;","incorrect":true},{"name":"A3","label":"Área = {{T6}} cm&lt;sup&gt;2&lt;/sup&gt;","incorrect":true},{"name":"A4","label":"Área = {{T7}} cm&lt;sup&gt;2&lt;/sup&gt;","incorrect":true},{"name":"A5","label":"Área = {{T8}} cm&lt;sup&gt;2&lt;/sup&gt;","incorrect":true}]},"algorithm":{"name":"trueFalse","template":"Multiple choice – standard","params":{"countCorrect":1,"countIncorrect":2,"showCheckIcon":false,
                    "columns": 3}}},{"id":"step-1","stimulus":"&lt;p&gt;Primeiramente é preciso dividir a figura em dois retângulos. Qual o comprimento do lado indicado com um ponto de interrogação?&lt;/p&gt;","template":"&lt;table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48.4547%; top: 86.2755%;\"&gt;&lt;strong&gt;?&lt;/strong&gt;&lt;/span&gt;\n\t\t\t&lt;span class=\"lemo-graphie-label\" style=\"position: absolute; left: 11.8575%; top: 60.5336%; transform: rotate(-90deg);\"&gt;{{T1}}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59%; top: 48%; transform: rotate(-90deg);\"&gt;{{T3}} cm&lt;/span&gt;\n\t\t\t&lt;span class=\"lemo-graphie-label\" style=\"position: absolute; left: 45.5%; top: 7%;\"&gt;{{Q1}} cm&lt;/span&gt;\n\t\t&lt;/div&gt;\n\t&lt;/div&gt;\n&lt;/div&gt;&lt;/div&gt;&lt;/td&gt;&lt;/tr&gt;&lt;tr&gt;&lt;td style=\"width: 50%; text-align: center; border: none;\"&gt;&lt;div style=\"display:flex; justify-content:center;\"&gt;&lt;span class=\"no-break\"&gt;? = {{response}} cm&lt;/span&gt;&lt;/td&gt;&lt;td style=\"width: 50%; text-align: center; border: none;\"&gt;&lt;/div&gt;&lt;/td&gt;&lt;/tr&gt;&lt;/tbody&gt;&lt;/table&gt;","seed":{"calculated":[{"name":"T1","label":"{{function}}","function":"2*{{Q1}}","temp":true},{"name":"T3","label":"{{function}}","function":"3*{{Q1}}","temp":true},{"name":"1-A1","label":"{{function}}","function":"3*{{Q1}}"}]},"algorithm":{"name":"calculateOperation","params":{"method":"equivLiteral","keyboard":"NUMERICAL"}}},{"id":"step-2","stimulus":"&lt;p&gt;Em seguida, calcule as medidas das áreas dos dois retângulos.&lt;/p&gt;","template":"&lt;table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46.5%; top: 86%;\"&gt;{{T11}} cm&lt;/span&gt;\n\t\t\t&lt;span class=\"lemo-graphie-label\" style=\"position: absolute; left: 11.8575%; top: 60.5336%; transform: rotate(-90deg);\"&gt;{{T1}}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59%; top: 48%; transform: rotate(-90deg);\"&gt;{{T3}} cm&lt;/span&gt;\n\t\t\t&lt;span class=\"lemo-graphie-label\" style=\"position: absolute; left: 45.5%; top: 7%;\"&gt;{{Q1}} cm&lt;/span&gt;\n\t\t&lt;/div&gt;\n\t&lt;/div&gt;\n&lt;/div&gt;&lt;/div&gt;&lt;/td&gt;&lt;/tr&gt;&lt;tr&gt;&lt;td style=\"width: 50%; text-align: center; border: none;\"&gt;&lt;div style=\"display:flex; justify-content:center;\"&gt;&lt;span class=\"no-break\"&gt;Área = {{response}} cm&lt;sup&gt;2&lt;/sup&gt;&lt;/span&gt;&lt;/div&gt;&lt;/td&gt;&lt;td style=\"width: 50%; text-align: center; border: none;\"&gt;&lt;div style=\"display:flex; justify-content:center;\"&gt;&lt;span class=\"no-break\"&gt;Área = {{response}} cm&lt;sup&gt;2&lt;/sup&gt;&lt;/span&gt;&lt;/div&gt;&lt;/td&gt;&lt;/tr&gt;&lt;/tbody&gt;&lt;/table&gt;","seed":{"calculated":[{"name":"T11","label":"{{function}}","function":"3*{{Q1}}","temp":true},{"name":"T1","label":"{{function}}","function":"2*{{Q1}}","temp":true},{"name":"T3","label":"{{function}}","function":"3*{{Q1}}","temp":true},{"name":"2-A2","label":"{{function}}","function":"6*{{Q1}}*{{Q1}}"},{"name":"2-A3","label":"{{function}}","function":"3*{{Q1}}*{{Q1}}"}]},"algorithm":{"name":"calculateOperation","params":{"method":"equivLiteral","keyboard":"NUMERICAL"}}},{"id":"step-3","stimulus":"&lt;p&gt;Por fim, calcule a área total.&lt;/p&gt;&lt;table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46.5%; top: 86%;\"&gt;{{T11}} cm&lt;/span&gt;\n\t\t\t&lt;span class=\"lemo-graphie-label\" style=\"position: absolute; left: 11.8575%; top: 60.5336%; transform: rotate(-90deg);\"&gt;{{T1}}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59%; top: 48%; transform: rotate(-90deg);\"&gt;{{T3}} cm&lt;/span&gt;\n\t\t\t&lt;span class=\"lemo-graphie-label\" style=\"position: absolute; left: 45.5%; top: 7%;\"&gt;{{Q1}} cm&lt;/span&gt;\n\t\t&lt;/div&gt;\n\t&lt;/div&gt;\n&lt;/div&gt;&lt;/div&gt;&lt;/td&gt;&lt;/tr&gt;&lt;/tbody&gt;&lt;/table&gt;","template":"&lt;p style=\"text-align: center\"&gt;Área = {{T9}} cm&lt;sup&gt;2&lt;/sup&gt; + {{T10}} cm&lt;sup&gt;2&lt;/sup&gt; = {{response}} cm&lt;sup&gt;2&lt;/sup&gt;&lt;/p&gt;","seed":{"calculated":[{"name":"T1","label":"{{function}}","function":"2*{{Q1}}","temp":true},{"name":"T3","label":"{{function}}","function":"3*{{Q1}}","temp":true},{"name":"T9","label":"{{function}}","function":"6*{{Q1}}*{{Q1}}","temp":true},{"name":"T10","label":"{{function}}","function":"3*{{Q1}}*{{Q1}}","temp":true},{"name":"T11","label":"{{function}}","function":"3*{{Q1}}","temp":true},{"name":"3-A4","label":"{{function}}","function":"9*{{Q1}}*{{Q1}}"}]},"algorithm":{"name":"calculateOperation","params":{"method":"equivLiteral","keyboard":"NUMERICAL"}}}]}</v>
      </c>
      <c r="D648" s="217" t="str">
        <f t="shared" si="2"/>
        <v>#REF!</v>
      </c>
    </row>
    <row r="649" ht="15.75" customHeight="1">
      <c r="A649" s="215" t="str">
        <f>Seeds!AB446</f>
        <v>M3-MyM-13d-E-1</v>
      </c>
      <c r="B649" s="216" t="str">
        <f t="shared" si="232"/>
        <v>#REF!</v>
      </c>
      <c r="C649" s="216" t="str">
        <f>Seeds!AA446</f>
        <v>{"id":"M3-MyM-13d-E-1","seed":{"parameters":[{"name":"Q1","label":null,"list":[2,3,4,5]}],"uniques":true},"scaffolding":[{"id":"step-0","stimulus":"&lt;p&gt;Calcule a área do seguinte polígono.&lt;/p&gt;&lt;div style=\"display:flex; justify-content:center;\"&gt;&lt;div class=\"lemo-fixed-to-responsive\" style=\"max-width: 400px;max-height: 733px;position: relative;width: 100%;display: inline-block;\"&gt;\n\t&lt;img src=\"https://blueberry-assets.oneclick.es/M3_MyM_13d_3.svg\" alt=\"\" tabindex=\"0\"&gt;&lt;/img&gt;\n\t&lt;div class=\"lemo-graphie-container\" style=\"position: absolute;top: 0;left: 0;width: 100%;height: 100%;\"&gt;\n\t\t&lt;div class=\"lemo-graphie\" style=\"position: relative; width: 100%; height: 100%;\"&gt;\n\t\t\t&lt;span class=\"lemo-graphie-label\" style=\"position: absolute; left: 44%; top: 19.5%; transform: rotate(-90deg);\"&gt;{{Q1}} cm&lt;/span&gt;\n\t\t\t&lt;span class=\"lemo-graphie-label\" style=\"position: absolute; left: 30.5%; top: 1.5%;\"&gt;{{Q1}} cm&lt;/span&gt;&lt;span class=\"lemo-graphie-label\" style=\"position: absolute; left: 74%; top: 47%; transform: rotate(-90deg);\"&gt;{{Q1}} cm&lt;/span&gt;\n\t\t\t&lt;span class=\"lemo-graphie-label\" style=\"position: absolute; left: 44%; top: 75%; transform: rotate(-90deg);\"&gt;{{Q1}} cm&lt;/span&gt;\n\t\t\t&lt;span class=\"lemo-graphie-label\" style=\"position: absolute; left: 56%; top: 64.5%;\"&gt;{{T1}} cm&lt;/span&gt;\n\t\t&lt;/div&gt;\n\t&lt;/div&gt;\n&lt;/div&gt;&lt;/div&gt;","template":"A área mede {{response}} cm&lt;sup&gt;2&lt;/sup&gt;.","seed":{"calculated":[{"name":"T1","label":"{{function}}","function":"2*{{Q1}}","temp":true},{"name":"A1","label":"{{function}}","function":"5*{{Q1}}*{{Q1}}"}]},"algorithm":{"name":"calculateOperation","params":{"method":"equivLiteral","keyboard":"NUMERICAL"}}},{"id":"step-1","stimulus":"&lt;p&gt;Primeiramente é preciso dividir a figura em dois retângulos. Qual o comprimento do lado indicado com um ponto de interrogação?&lt;/p&gt;","template":"&lt;table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34%; top: 47%;\"&gt;&lt;strong&gt;?&lt;/strong&gt;&lt;/span&gt;\n\t\t\t&lt;span class=\"lemo-graphie-label\" style=\"position: absolute; left: 45%; top: 1%;\"&gt;{{Q1}}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cm&lt;/span&gt;\n\t\t&lt;/div&gt;\n\t&lt;/div&gt;\n&lt;/div&gt;&lt;/div&gt;&lt;/td&gt;&lt;/tr&gt;&lt;tr&gt;&lt;td style=\"width: 50%; text-align: center; border: none;\"&gt;&lt;div style=\"display:flex; justify-content:center;\"&gt;&lt;span class=\"no-break\"&gt;? = {{response}} cm&lt;/span&gt;&lt;/div&gt;&lt;/td&gt;&lt;td style=\"width: 50%; text-align: center; border: none;\"&gt;&lt;/td&gt;&lt;/tr&gt;&lt;/tbody&gt;&lt;/table&gt;","seed":{"calculated":[{"name":"T1","label":"{{function}}","function":"2*{{Q1}}","temp":true},{"name":"1-A1","label":"{{function}}","function":"3*{{Q1}}"}]},"algorithm":{"name":"calculateOperation","params":{"method":"equivLiteral","keyboard":"NUMERICAL"}}},{"id":"step-2","stimulus":"&lt;p&gt;Em seguida, calcule as medidas das áreas dos dois retângulos.&lt;/p&gt;","template":"&lt;table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31%; top: 46%; transform: rotate(-90deg);\"&gt;{{T2}} cm&lt;/span&gt;\n\t\t\t&lt;span class=\"lemo-graphie-label\" style=\"position: absolute; left: 45%; top: 1%;\"&gt;{{Q1}}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cm&lt;/span&gt;\n\t\t&lt;/div&gt;\n\t&lt;/div&gt;\n&lt;/div&gt;&lt;/div&gt;&lt;/td&gt;&lt;/tr&gt;&lt;tr&gt;&lt;td style=\"width: 50%; text-align: center; border: none;\"&gt;&lt;div style=\"display:flex; justify-content:center;\"&gt;&lt;span class=\"no-break\"&gt;Área = {{response}} cm&lt;sup&gt;2&lt;/sup&gt;&lt;/span&gt;&lt;/div&gt;&lt;/td&gt;&lt;td style=\"width: 50%; text-align: center; border: none;\"&gt;&lt;div style=\"display:flex; justify-content:center;\"&gt;&lt;span class=\"no-break\"&gt;Área = {{response}} cm&lt;sup&gt;2&lt;/sup&gt;&lt;/span&gt;&lt;/div&gt;&lt;/td&gt;&lt;/tr&gt;&lt;/tbody&gt;&lt;/table&gt;","seed":{"calculated":[{"name":"T1","label":"{{function}}","function":"2*{{Q1}}","temp":true},{"name":"T2","label":"{{function}}","function":"3*{{Q1}}","temp":true},{"name":"2-A2","label":"{{function}}","function":"3*{{Q1}}*{{Q1}}"},{"name":"2-A3","label":"{{function}}","function":"2*{{Q1}}*{{Q1}}"}]},"algorithm":{"name":"calculateOperation","params":{"method":"equivLiteral","keyboard":"NUMERICAL"}}},{"id":"step-3","stimulus":"&lt;p&gt;Por fim, calcule a área total.&lt;/p&gt;&lt;table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31%; top: 46%; transform: rotate(-90deg);\"&gt;{{T2}} cm&lt;/span&gt;\n\t\t\t&lt;span class=\"lemo-graphie-label\" style=\"position: absolute; left: 45%; top: 1%;\"&gt;{{Q1}}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cm&lt;/span&gt;\n\t\t&lt;/div&gt;\n\t&lt;/div&gt;\n&lt;/div&gt;&lt;/div&gt;&lt;/td&gt;&lt;/tr&gt;&lt;/tbody&gt;&lt;/table&gt;","template":"&lt;p style=\"text-align: center\"&gt;Área = {{T3}} cm&lt;sup&gt;2&lt;/sup&gt; + {{T4}} cm&lt;sup&gt;2&lt;/sup&gt; = {{response}} cm&lt;sup&gt;2&lt;/sup&gt;&lt;/p&gt;","seed":{"calculated":[{"name":"T1","label":"{{function}}","function":"2*{{Q1}}","temp":true},{"name":"T2","label":"{{function}}","function":"3*{{Q1}}","temp":true},{"name":"T3","label":"{{function}}","function":"3*{{Q1}}*{{Q1}}","temp":true},{"name":"T4","label":"{{function}}","function":"2*{{Q1}}*{{Q1}}","temp":true},{"name":"3-A4","label":"{{function}}","function":"5*{{Q1}}*{{Q1}}"}]},"algorithm":{"name":"calculateOperation","params":{"method":"equivLiteral","keyboard":"NUMERICAL"}}}]}</v>
      </c>
      <c r="D649" s="217" t="str">
        <f t="shared" si="2"/>
        <v>#REF!</v>
      </c>
    </row>
    <row r="650" ht="15.75" customHeight="1">
      <c r="A650" s="215" t="str">
        <f>Seeds!AB447</f>
        <v>M3-MyM-13d-E-2</v>
      </c>
      <c r="B650" s="216" t="str">
        <f t="shared" si="232"/>
        <v>#REF!</v>
      </c>
      <c r="C650" s="216" t="str">
        <f>Seeds!AA447</f>
        <v>{"id":"M3-MyM-13d-E-2","seed":{"parameters":[{"name":"Q1","label":null,"list":[2,3,4,5]}],"uniques":true},"scaffolding":[{"id":"step-0","stimulus":"&lt;p&gt;Calcule a área do seguinte polígono.&lt;/p&gt;&lt;div style=\"display:flex; justify-content:center;\"&gt;&lt;div class=\"lemo-fixed-to-responsive\" style=\"max-width: 400px;max-height: 733px;position: relative;width: 100%;display: inline-block;\"&gt;\n\t&lt;img src=\"https://blueberry-assets.oneclick.es/M3_MyM_13d_4.svg\" alt=\"\" tabindex=\"0\"&gt;&lt;/img&gt;\n\t&lt;div class=\"lemo-graphie-container\" style=\"position: absolute;top: 0;left: 0;width: 100%;height: 100%;\"&gt;\n\t\t&lt;div class=\"lemo-graphie\" style=\"position: relative; width: 100%; height: 100%;\"&gt;\n\t\t\t&lt;span class=\"lemo-graphie-label\" style=\"position: absolute; left: 45%; top: 4.5%;\"&gt;{{Q1}} cm&lt;/span&gt;\n\t\t\t&lt;span class=\"lemo-graphie-label\" style=\"position: absolute; left: 62%; top: 27%; transform: rotate(-90deg);\"&gt;{{Q1}} cm&lt;/span&gt;\n\t\t\t&lt;span class=\"lemo-graphie-label\" style=\"position: absolute; left: 73%; top: 41.5%;\"&gt;{{Q1}} cm&lt;/span&gt;\n\t\t\t&lt;span class=\"lemo-graphie-label\" style=\"position: absolute; left: 18%; top: 41.5%;\"&gt;{{Q1}} cm&lt;/span&gt;\n\t\t\t&lt;span class=\"lemo-graphie-label\" style=\"position: absolute; left: 89%; top: 64%; transform: rotate(-90deg)\"&gt;{{Q1}} cm&lt;/span&gt;\n\t\t&lt;/div&gt;\n\t&lt;/div&gt;\n&lt;/div&gt;&lt;/div&gt;","template":"A área mede {{response}} cm&lt;sup&gt;2&lt;/sup&gt;.","seed":{"calculated":[{"name":"A1","label":"{{function}}","function":"4*{{Q1}}*{{Q1}}"}]},"algorithm":{"name":"calculateOperation","params":{"method":"equivLiteral","keyboard":"NUMERICAL"}}},{"id":"step-1","stimulus":"&lt;p&gt;Primeiramente é preciso dividir a figura em dois retângulos. Qual o comprimento do lado indicado com um ponto de interrogação?&lt;/p&gt;","template":"&lt;table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src=\"https://blueberry-assets.oneclick.es/M3_MyM_13d_14.svg\" alt=\"\" tabindex=\"0\"&gt;&lt;/img&gt;\n\t&lt;div class=\"lemo-graphie-container\" style=\"position: absolute;top: 0;left: 0;width: 100%;height: 100%;\"&gt;\n\t\t&lt;div class=\"lemo-graphie\" style=\"position: relative; width: 100%; height: 100%;\"&gt;\n\t\t\t&lt;span class=\"lemo-graphie-label\" style=\"position: absolute; left: 45.5%; top: 27.5%;\"&gt;{{Q1}} cm&lt;/span&gt;\n\t\t\t&lt;span class=\"lemo-graphie-label\" style=\"position: absolute; left: 62.5%; top: 57%; transform: rotate(-90deg);\"&gt;{{Q1}} cm&lt;/span&gt;\n\t\t&lt;/div&gt;\n\t&lt;/div&gt;\n&lt;/div&gt;&lt;/div&gt;&lt;/td&gt;&lt;td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src=\"https://blueberry-assets.oneclick.es/M3_MyM_13d_15.svg\" alt=\"\" tabindex=\"0\"&gt;&lt;/img&gt;\n\t&lt;div class=\"lemo-graphie-container\" style=\"position: absolute;top: 0;left: 0;width: 100%;height: 100%;\"&gt;\n\t\t&lt;div class=\"lemo-graphie\" style=\"position: relative; width: 100%; height: 100%;\"&gt;\n\t\t\t&lt;span class=\"lemo-graphie-label\" style=\"position: absolute; left: 89%; top: 59%; transform: rotate(-90deg);\"&gt;{{Q1}} cm&lt;/span&gt;\n\t\t\t&lt;span class=\"lemo-graphie-label\" style=\"position: absolute; left: 49%; top: 28%;\"&gt;&lt;strong&gt;?&lt;/strong&gt;&lt;/span&gt;\n\t\t&lt;/div&gt;\n\t&lt;/div&gt;\n&lt;/div&gt;&lt;/div&gt;&lt;/td&gt;&lt;/tr&gt;&lt;tr&gt;&lt;td style=\"width: 50%; text-align: center; border: none;\"&gt;&lt;/td&gt;&lt;td style=\"width: 50%; text-align: center; border: none;\"&gt;&lt;div style=\"display:flex; justify-content:center;\"&gt;&lt;span class=\"no-break\"&gt;? = {{response}} cm&lt;/span&gt;&lt;/div&gt;&lt;/td&gt;&lt;/tr&gt;&lt;/tbody&gt;&lt;/table&gt;","seed":{"calculated":[{"name":"1-A1","label":"{{function}}","function":"3*{{Q1}}"}]},"algorithm":{"name":"calculateOperation","params":{"method":"equivLiteral","keyboard":"NUMERICAL"}}},{"id":"step-2","stimulus":"&lt;p&gt;Em seguida, calcule as áreas dos dois retângulos.&lt;/p&gt;","template":"&lt;table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src=\"https://blueberry-assets.oneclick.es/M3_MyM_13d_14.svg\" alt=\"\" tabindex=\"0\"&gt;&lt;/img&gt;\n\t&lt;div class=\"lemo-graphie-container\" style=\"position: absolute;top: 0;left: 0;width: 100%;height: 100%;\"&gt;\n\t\t&lt;div class=\"lemo-graphie\" style=\"position: relative; width: 100%; height: 100%;\"&gt;\n\t\t\t&lt;span class=\"lemo-graphie-label\" style=\"position: absolute; left: 45.5%; top: 27.5%;\"&gt;{{Q1}} cm&lt;/span&gt;\n\t\t\t&lt;span class=\"lemo-graphie-label\" style=\"position: absolute; left: 62.5%; top: 57%; transform: rotate(-90deg);\"&gt;{{Q1}} cm&lt;/span&gt;\n\t\t&lt;/div&gt;\n\t&lt;/div&gt;\n&lt;/div&gt;&lt;/div&gt;&lt;/td&gt;&lt;td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src=\"https://blueberry-assets.oneclick.es/M3_MyM_13d_15.svg\" alt=\"\" tabindex=\"0\"&gt;&lt;/img&gt;\n\t&lt;div class=\"lemo-graphie-container\" style=\"position: absolute;top: 0;left: 0;width: 100%;height: 100%;\"&gt;\n\t\t&lt;div class=\"lemo-graphie\" style=\"position: relative; width: 100%; height: 100%;\"&gt;\n\t\t\t&lt;span class=\"lemo-graphie-label\" style=\"position: absolute; left: 89%; top: 59%; transform: rotate(-90deg);\"&gt;{{Q1}} cm&lt;/span&gt;\n\t\t\t&lt;span class=\"lemo-graphie-label\" style=\"position: absolute; left: 46%; top: 28%;\"&gt;{{T1}} cm&lt;/span&gt;\n\t\t&lt;/div&gt;\n\t&lt;/div&gt;\n&lt;/div&gt;&lt;/div&gt;&lt;/td&gt;&lt;/tr&gt;&lt;tr&gt;&lt;td style=\"width: 50%; text-align: center; border: none;\"&gt;&lt;div style=\"display:flex; justify-content:center;\"&gt;&lt;span class=\"no-break\"&gt;Área = {{response}} cm&lt;sup&gt;2&lt;/sup&gt;&lt;/span&gt;&lt;/div&gt;&lt;/td&gt;&lt;td style=\"width: 50%; text-align: center; border: none;\"&gt;&lt;div style=\"display:flex; justify-content:center;\"&gt;&lt;span class=\"no-break\"&gt;Área = {{response}} cm&lt;sup&gt;2&lt;/sup&gt;&lt;/span&gt;&lt;/div&gt;&lt;/td&gt;&lt;/tr&gt;&lt;/tbody&gt;&lt;/table&gt;","seed":{"calculated":[{"name":"T1","label":"{{function}}","function":"3*{{Q1}}","temp":true},{"name":"2-A2","label":"{{function}}","function":"{{Q1}}*{{Q1}}"},{"name":"2-A3","label":"{{function}}","function":"3*{{Q1}}*{{Q1}}"}]},"algorithm":{"name":"calculateOperation","params":{"method":"equivLiteral","keyboard":"NUMERICAL"}}},{"id":"step-3","stimulus":"&lt;p&gt;Por fim, calcule a área total.&lt;/p&gt;&lt;table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src=\"https://blueberry-assets.oneclick.es/M3_MyM_13d_14.svg\" alt=\"\" tabindex=\"0\"&gt;&lt;/img&gt;\n\t&lt;div class=\"lemo-graphie-container\" style=\"position: absolute;top: 0;left: 0;width: 100%;height: 100%;\"&gt;\n\t\t&lt;div class=\"lemo-graphie\" style=\"position: relative; width: 100%; height: 100%;\"&gt;\n\t\t\t&lt;span class=\"lemo-graphie-label\" style=\"position: absolute; left: 45.5%; top: 27.5%;\"&gt;{{Q1}} cm&lt;/span&gt;\n\t\t\t&lt;span class=\"lemo-graphie-label\" style=\"position: absolute; left: 62.5%; top: 57%; transform: rotate(-90deg);\"&gt;{{Q1}} cm&lt;/span&gt;\n\t\t&lt;/div&gt;\n\t&lt;/div&gt;\n&lt;/div&gt;&lt;/div&gt;&lt;/td&gt;&lt;td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src=\"https://blueberry-assets.oneclick.es/M3_MyM_13d_15.svg\" alt=\"\" tabindex=\"0\"&gt;&lt;/img&gt;\n\t&lt;div class=\"lemo-graphie-container\" style=\"position: absolute;top: 0;left: 0;width: 100%;height: 100%;\"&gt;\n\t\t&lt;div class=\"lemo-graphie\" style=\"position: relative; width: 100%; height: 100%;\"&gt;\n\t\t\t&lt;span class=\"lemo-graphie-label\" style=\"position: absolute; left: 89%; top: 59%; transform: rotate(-90deg);\"&gt;{{Q1}} cm&lt;/span&gt;\n\t\t\t&lt;span class=\"lemo-graphie-label\" style=\"position: absolute; left: 46%; top: 28%;\"&gt;{{T1}} cm&lt;/span&gt;\n\t\t&lt;/div&gt;\n\t&lt;/div&gt;\n&lt;/div&gt;&lt;/div&gt;&lt;/td&gt;&lt;/tr&gt;&lt;/tbody&gt;&lt;/table&gt;","template":"&lt;p style=\"text-align: center\"&gt;Área = {{T2}} cm&lt;sup&gt;2&lt;/sup&gt; + {{T3}} cm&lt;sup&gt;2&lt;/sup&gt; = {{response}} cm&lt;sup&gt;2&lt;/sup&gt;&lt;/p&gt;","seed":{"calculated":[{"name":"T1","label":"{{function}}","function":"3*{{Q1}}","temp":true},{"name":"T2","label":"{{function}}","function":"3*{{Q1}}*{{Q1}}","temp":true},{"name":"T3","label":"{{function}}","function":"{{Q1}}*{{Q1}}","temp":true},{"name":"3-A4","label":"{{function}}","function":"4*{{Q1}}*{{Q1}}"}]},"algorithm":{"name":"calculateOperation","params":{"method":"equivLiteral","keyboard":"NUMERICAL"}}}]}</v>
      </c>
      <c r="D650" s="217" t="str">
        <f t="shared" si="2"/>
        <v>#REF!</v>
      </c>
    </row>
    <row r="651" ht="15.75" customHeight="1">
      <c r="A651" s="215" t="str">
        <f>Seeds!AB448</f>
        <v>M3-MyM-13d-A-1</v>
      </c>
      <c r="B651" s="216" t="str">
        <f t="shared" si="232"/>
        <v>#REF!</v>
      </c>
      <c r="C651" s="216" t="str">
        <f>Seeds!AA448</f>
        <v>{"id":"M3-MyM-13d-A-1","seed":{"parameters":[{"name":"Q1","label":null,"list":[2,3,4,5]}],"uniques":true},"scaffolding":[{"id":"step-0","stimulus":"&lt;p&gt;O jardim da casa de Yolanda está representado na figura a seguir. Calcule a área do jardim.&lt;/p&gt;&lt;div style=\"display:flex; justify-content:center;\"&gt;&lt;div class=\"lemo-fixed-to-responsive\" style=\"max-width: 300px;max-height: 220px;position: relative;width: 100%;display: inline-block;\"&gt;\n\t&lt;img src=\"https://blueberry-assets.oneclick.es/M3_MyM_13d_1.svg\" alt=\"\" tabindex=\"0\"&gt;&lt;/img&gt;\n\t&lt;div class=\"lemo-graphie-container\" style=\"position: absolute;top: 0;left: 0;width: 100%;height: 100%;\"&gt;\n\t\t&lt;div class=\"lemo-graphie\" style=\"position: relative; width: 100%; height: 100%;\"&gt;\n\t\t\t&lt;span class=\"lemo-graphie-label\" style=\"position: absolute; left: 22%; top: 3%;\"&gt;{{T1}} m&lt;/span&gt;\n\t\t\t&lt;span class=\"lemo-graphie-label\" style=\"position: absolute; left: 43.5%; top: 87%;\"&gt;{{T3}} m&lt;/span&gt;\n\t\t\t&lt;span class=\"lemo-graphie-label\" style=\"position: absolute; left: 85%; top: 70%;transform:rotate(-90deg)\"&gt;{{Q1}} m&lt;/span&gt;\n\t\t\t&lt;span class=\"lemo-graphie-label\" style=\"position: absolute; left: 4%; top: 43.9682%;transform:rotate(-90deg)\"&gt;{{T2}} m&lt;/span&gt;\n\t\t&lt;/div&gt;\n\t&lt;/div&gt;\n&lt;/div&gt;&lt;/div&gt;","template":"A área mede &lt;span class=\"no-break\"&gt;{{response}} m&lt;sup&gt;2&lt;/sup&gt;.&lt;/span&gt;","seed":{"calculated":[{"name":"T1","label":"{{function}}","function":"2*{{Q1}}","temp":true},{"name":"T2","label":"{{function}}","function":"4*{{Q1}}","temp":true},{"name":"T3","label":"{{function}}","function":"5*{{Q1}}","temp":true},{"name":"A1","label":"{{function}}","function":"11*{{Q1}}*{{Q1}}"}]},"algorithm":{"name":"calculateOperation","params":{"method":"equivLiteral","keyboard":"NUMERICAL"}}},{"id":"step-1","stimulus":"&lt;p&gt;Primeiramente é preciso dividir a figura em dois retângulos. Qual o comprimento do lado indicado com um ponto de interrogação?&lt;/p&gt;","template":"&lt;table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44.5%; top: 2.5%;\"&gt;{{T1}} m&lt;/span&gt;\n\t\t\t&lt;span class=\"lemo-graphie-label\" style=\"position: absolute; left: 26%; top: 43%;transform:rotate(-90deg)\"&gt;{{T2}} 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71%; top: 71%;transform:rotate(-90deg)\"&gt;{{Q1}} m&lt;/span&gt;\n\t\t\t&lt;span class=\"lemo-graphie-label\" style=\"position: absolute; left: 48%; top: 87%;\"&gt;&lt;b&gt;?&lt;/b&gt;&lt;/span&gt;\n\t\t&lt;/div&gt;\n\t&lt;/div&gt;\n&lt;/div&gt;&lt;/div&gt;&lt;/td&gt;&lt;/tr&gt;&lt;tr&gt;&lt;td style=\"width: 50%; text-align: center; border: none;\"&gt;&lt;div style=\"display:flex; justify-content:center;\"&gt;&lt;/div&gt;&lt;/td&gt;&lt;td style=\"width: 50%; text-align: center; border: none;\"&gt;&lt;div style=\"display:flex; justify-content:center;\"&gt;&lt;span class=\"no-break\"&gt;? = {{response}} m&lt;/span&gt;&lt;/div&gt;&lt;/td&gt;&lt;/tr&gt;&lt;/tbody&gt;&lt;/table&gt;","seed":{"calculated":[{"name":"T1","label":"{{function}}","function":"2*{{Q1}}","temp":true},{"name":"T2","label":"{{function}}","function":"4*{{Q1}}","temp":true},{"name":"1-A1","label":"{{function}}","function":"3*{{Q1}}"}]},"algorithm":{"name":"calculateOperation","params":{"method":"equivLiteral","keyboard":"NUMERICAL"}}},{"id":"step-2","stimulus":"&lt;p&gt;Em seguida, calcule as medidas das áreas dos dois retângulos.&lt;/p&gt;","template":"&lt;table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44.5%; top: 2.5%;\"&gt;{{T1}} m&lt;/span&gt;\n\t\t\t&lt;span class=\"lemo-graphie-label\" style=\"position: absolute; left: 26%; top: 43%;transform:rotate(-90deg)\"&gt;{{T2}} 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71%; top: 71%;transform:rotate(-90deg)\"&gt;{{Q1}} m&lt;/span&gt;\n\t\t\t&lt;span class=\"lemo-graphie-label\" style=\"position: absolute; left: 45%; top: 87%;\"&gt;{{T11}} m&lt;/span&gt;\n\t\t&lt;/div&gt;\n\t&lt;/div&gt;\n&lt;/div&gt;&lt;/div&gt;&lt;/td&gt;&lt;/tr&gt;&lt;tr&gt;&lt;td style=\"width: 50%; text-align: center; border: none;\"&gt;&lt;div style=\"display:flex; justify-content:center;\"&gt;&lt;span class=\"no-break\"&gt;Área = {{response}} m&lt;sup&gt;2&lt;/sup&gt;&lt;/span&gt;&lt;/div&gt;&lt;/td&gt;&lt;td style=\"width: 50%; text-align: center; border: none;\"&gt;&lt;div style=\"display:flex; justify-content:center;\"&gt;&lt;span class=\"no-break\"&gt;Área = {{response}} m&lt;sup&gt;2&lt;/sup&gt;&lt;/span&gt;&lt;/div&gt;&lt;/td&gt;&lt;/tr&gt;&lt;/tbody&gt;&lt;/table&gt;","seed":{"calculated":[{"name":"T1","label":"{{function}}","function":"2*{{Q1}}","temp":true},{"name":"T2","label":"{{function}}","function":"4*{{Q1}}","temp":true},{"name":"T11","label":"{{function}}","function":"3*{{Q1}}","temp":true},{"name":"2-A2","label":"{{function}}","function":"8*{{Q1}}*{{Q1}}"},{"name":"2-A3","label":"{{function}}","function":"3*{{Q1}}*{{Q1}}"}]},"algorithm":{"name":"calculateOperation","params":{"method":"equivLiteral","keyboard":"NUMERICAL"}}},{"id":"step-3","stimulus":"&lt;p&gt;Por fim, calcule a área total.&lt;/p&gt;&lt;table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44.5%; top: 2.5%;\"&gt;{{T1}} m&lt;/span&gt;\n\t\t\t&lt;span class=\"lemo-graphie-label\" style=\"position: absolute; left: 26%; top: 43%;transform:rotate(-90deg)\"&gt;{{T2}} 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71%; top: 71%;transform:rotate(-90deg)\"&gt;{{Q1}} m&lt;/span&gt;\n\t\t\t&lt;span class=\"lemo-graphie-label\" style=\"position: absolute; left: 45%; top: 87%;\"&gt;{{T11}} m&lt;/span&gt;\n\t\t&lt;/div&gt;\n\t&lt;/div&gt;\n&lt;/div&gt;&lt;/div&gt;&lt;/td&gt;&lt;/tr&gt;&lt;/tbody&gt;&lt;/table&gt;","template":"&lt;p style=\"text-align: center\"&gt;Área = {{T9}} m&lt;sup&gt;2&lt;/sup&gt; + {{T10}} m&lt;sup&gt;2&lt;/sup&gt; = {{response}} m&lt;sup&gt;2&lt;/sup&gt;&lt;/p&gt;","seed":{"calculated":[{"name":"T1","label":"{{function}}","function":"2*{{Q1}}","temp":true},{"name":"T2","label":"{{function}}","function":"4*{{Q1}}","temp":true},{"name":"T9","label":"{{function}}","function":"8*{{Q1}}*{{Q1}}","temp":true},{"name":"T10","label":"{{function}}","function":"3*{{Q1}}*{{Q1}}","temp":true},{"name":"T11","label":"{{function}}","function":"3*{{Q1}}","temp":true},{"name":"3-A4","label":"{{function}}","function":"11*{{Q1}}*{{Q1}}"}]},"algorithm":{"name":"calculateOperation","params":{"method":"equivLiteral","keyboard":"NUMERICAL"}}}]}</v>
      </c>
      <c r="D651" s="217" t="str">
        <f t="shared" si="2"/>
        <v>#REF!</v>
      </c>
    </row>
    <row r="652" ht="15.75" customHeight="1">
      <c r="A652" s="215" t="str">
        <f>Seeds!AB449</f>
        <v>M3-MyM-13d-A-2</v>
      </c>
      <c r="B652" s="216" t="str">
        <f t="shared" si="232"/>
        <v>#REF!</v>
      </c>
      <c r="C652" s="216" t="str">
        <f>Seeds!AA449</f>
        <v>{"id":"M3-MyM-13d-A-2","seed":{"parameters":[{"name":"Q1","label":null,"list":[2,3,4,5]}],"uniques":true},"scaffolding":[{"id":"step-0","stimulus":"&lt;p&gt;Uma piscina pública tem as mesmas medidas desta imagem. Calcule a área da piscina.&lt;/p&gt;&lt;div style=\"display:flex; justify-content:center;\"&gt;&lt;div class=\"lemo-fixed-to-responsive\" style=\"max-width: 400px;max-height: 733px;position: relative;width: 100%;display: inline-block;\"&gt;\n\t&lt;img src=\"https://blueberry-assets.oneclick.es/M3_MyM_13d_2.svg\" alt=\"\" tabindex=\"0\"&gt;&lt;/img&gt;\n\t&lt;div class=\"lemo-graphie-container\" style=\"position: absolute;top: 0;left: 0;width: 100%;height: 100%;\"&gt;\n\t\t&lt;div class=\"lemo-graphie\" style=\"position: relative; width: 100%; height: 100%;\"&gt;\n\t\t\t&lt;span class=\"lemo-graphie-label\" style=\"position: absolute; left: 75%; top: 6.5%;\"&gt;{{Q1}} m&lt;/span&gt;\n\t\t\t&lt;span class=\"lemo-graphie-label\" style=\"position: absolute; left: 47%; top: 86.5%;\"&gt;{{T2}} m&lt;/span&gt;\n\t\t\t&lt;span class=\"lemo-graphie-label\" style=\"position: absolute; left: 3.5%; top: 59%; transform: rotate(-90deg);\"&gt;{{T1}} m&lt;/span&gt;\n\t\t\t&lt;span class=\"lemo-graphie-label\" style=\"position: absolute; left: 89%; top: 49%; transform: rotate(-90deg);\"&gt;{{T3}} m&lt;/span&gt;\n\t\t&lt;/div&gt;\n\t&lt;/div&gt;\n&lt;/div&gt;&lt;/div&gt;","template":"A área mede &lt;span class=\"no-break\"&gt;{{response}} m&lt;sup&gt;2&lt;/sup&gt;.&lt;/span&gt;","seed":{"calculated":[{"name":"T1","label":"{{function}}","function":"2*{{Q1}}","temp":true},{"name":"T2","label":"{{function}}","function":"4*{{Q1}}","temp":true},{"name":"T3","label":"{{function}}","function":"3*{{Q1}}","temp":true},{"name":"A1","label":"{{function}}","function":"9*{{Q1}}*{{Q1}}"}]},"algorithm":{"name":"calculateOperation","params":{"method":"equivLiteral","keyboard":"NUMERICAL"}}},{"id":"step-1","stimulus":"&lt;p&gt;Primeiramente é preciso dividir a figura em dois retângulos. Qual o comprimento do lado indicado com um ponto de interrogação?&lt;/p&gt;","template":"&lt;table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48.5%; top: 87%;\"&gt;&lt;strong&gt;?&lt;/strong&gt;&lt;/span&gt;\n\t\t\t&lt;span class=\"lemo-graphie-label\" style=\"position: absolute; left: 13%; top: 60.5%; transform: rotate(-90deg);\"&gt;{{T1}} 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60%; top: 48%; transform: rotate(-90deg);\"&gt;{{T3}} m&lt;/span&gt;\n\t\t\t&lt;span class=\"lemo-graphie-label\" style=\"position: absolute; left: 45.5%; top: 6%;\"&gt;{{Q1}} m&lt;/span&gt;\n\t\t&lt;/div&gt;\n\t&lt;/div&gt;\n&lt;/div&gt;&lt;/div&gt;&lt;/td&gt;&lt;/tr&gt;&lt;tr&gt;&lt;td style=\"width: 50%; text-align: center; border: none;\"&gt;&lt;div style=\"display:flex; justify-content:center;\"&gt;&lt;span class=\"no-break\"&gt;? = {{response}} m&lt;/span&gt;&lt;/td&gt;&lt;td style=\"width: 50%; text-align: center; border: none;\"&gt;&lt;/div&gt;&lt;/td&gt;&lt;/tr&gt;&lt;/tbody&gt;&lt;/table&gt;","seed":{"calculated":[{"name":"T1","label":"{{function}}","function":"2*{{Q1}}","temp":true},{"name":"T3","label":"{{function}}","function":"3*{{Q1}}","temp":true},{"name":"1-A1","label":"{{function}}","function":"3*{{Q1}}"}]},"algorithm":{"name":"calculateOperation","params":{"method":"equivLiteral","keyboard":"NUMERICAL"}}},{"id":"step-2","stimulus":"&lt;p&gt;Em seguida, calcule as áreas dos dois retângulos.&lt;/p&gt;","template":"&lt;table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46.5%; top: 87%;\"&gt;{{T11}} m&lt;/span&gt;\n\t\t\t&lt;span class=\"lemo-graphie-label\" style=\"position: absolute; left: 13%; top: 60.5%; transform: rotate(-90deg);\"&gt;{{T1}} 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60%; top: 48%; transform: rotate(-90deg);\"&gt;{{T3}} m&lt;/span&gt;\n\t\t\t&lt;span class=\"lemo-graphie-label\" style=\"position: absolute; left: 45.5%; top: 7%;\"&gt;{{Q1}} m&lt;/span&gt;\n\t\t&lt;/div&gt;\n\t&lt;/div&gt;\n&lt;/div&gt;&lt;/div&gt;&lt;/td&gt;&lt;/tr&gt;&lt;tr&gt;&lt;td style=\"width: 50%; text-align: center; border: none;\"&gt;&lt;div style=\"display:flex; justify-content:center;\"&gt;&lt;span class=\"no-break\"&gt;Área = {{response}} m&lt;sup&gt;2&lt;/sup&gt;&lt;/span&gt;&lt;/div&gt;&lt;/td&gt;&lt;td style=\"width: 50%; text-align: center; border: none;\"&gt;&lt;div style=\"display:flex; justify-content:center;\"&gt;&lt;span class=\"no-break\"&gt;Área = {{response}} m&lt;sup&gt;2&lt;/sup&gt;&lt;/span&gt;&lt;/div&gt;&lt;/td&gt;&lt;/tr&gt;&lt;/tbody&gt;&lt;/table&gt;","seed":{"calculated":[{"name":"T1","label":"{{function}}","function":"2*{{Q1}}","temp":true},{"name":"T3","label":"{{function}}","function":"3*{{Q1}}","temp":true},{"name":"T11","label":"{{function}}","function":"3*{{Q1}}","temp":true},{"name":"2-A2","label":"{{function}}","function":"6*{{Q1}}*{{Q1}}"},{"name":"2-A3","label":"{{function}}","function":"3*{{Q1}}*{{Q1}}"}]},"algorithm":{"name":"calculateOperation","params":{"method":"equivLiteral","keyboard":"NUMERICAL"}}},{"id":"step-3","stimulus":"&lt;p&gt;Por fim, calcule a área total.&lt;/p&gt;&lt;table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46.5%; top: 87%;\"&gt;{{T11}} m&lt;/span&gt;\n\t\t\t&lt;span class=\"lemo-graphie-label\" style=\"position: absolute; left: 13%; top: 60.5%; transform: rotate(-90deg);\"&gt;{{T1}} 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60%; top: 48%; transform: rotate(-90deg);\"&gt;{{T3}} m&lt;/span&gt;\n\t\t\t&lt;span class=\"lemo-graphie-label\" style=\"position: absolute; left: 45.5%; top: 7%;\"&gt;{{Q1}} m&lt;/span&gt;\n\t\t&lt;/div&gt;\n\t&lt;/div&gt;\n&lt;/div&gt;&lt;/div&gt;&lt;/td&gt;&lt;/tr&gt;&lt;/tbody&gt;&lt;/table&gt;","template":"&lt;p style=\"text-align: center\"&gt;Área = {{T9}} m&lt;sup&gt;2&lt;/sup&gt; + {{T10}} m&lt;sup&gt;2&lt;/sup&gt; = {{response}} m&lt;sup&gt;2&lt;/sup&gt;&lt;/p&gt;","seed":{"calculated":[{"name":"T1","label":"{{function}}","function":"2*{{Q1}}","temp":true},{"name":"T3","label":"{{function}}","function":"3*{{Q1}}","temp":true},{"name":"T9","label":"{{function}}","function":"6*{{Q1}}*{{Q1}}","temp":true},{"name":"T10","label":"{{function}}","function":"3*{{Q1}}*{{Q1}}","temp":true},{"name":"T11","label":"{{function}}","function":"3*{{Q1}}","temp":true},{"name":"3-A4","label":"{{function}}","function":"9*{{Q1}}*{{Q1}}"}]},"algorithm":{"name":"calculateOperation","params":{"method":"equivLiteral","keyboard":"NUMERICAL"}}}]}</v>
      </c>
      <c r="D652" s="217" t="str">
        <f t="shared" si="2"/>
        <v>#REF!</v>
      </c>
    </row>
    <row r="653" ht="15.75" customHeight="1">
      <c r="A653" s="215" t="str">
        <f>Seeds!AB450</f>
        <v>M3-MyM-13d-A-3</v>
      </c>
      <c r="B653" s="216" t="str">
        <f t="shared" si="232"/>
        <v>#REF!</v>
      </c>
      <c r="C653" s="216" t="str">
        <f>Seeds!AA450</f>
        <v>{"id":"M3-MyM-13d-A-3","seed":{"parameters":[{"name":"Q1","label":null,"list":[2,3,4,5]}],"uniques":true},"scaffolding":[{"id":"step-0","stimulus":"&lt;p&gt;Um pedaço de tecido tem as medidas representadas na imagem a seguir. Calcule a área do tecido.&lt;/p&gt;&lt;div style=\"display:flex; justify-content:center;\"&gt;&lt;div class=\"lemo-fixed-to-responsive\" style=\"max-width: 400px;max-height: 733px;position: relative;width: 100%;display: inline-block;\"&gt;\n\t&lt;img src=\"https://blueberry-assets.oneclick.es/M3_MyM_13d_3.svg\" alt=\"\" tabindex=\"0\"&gt;&lt;/img&gt;\n\t&lt;div class=\"lemo-graphie-container\" style=\"position: absolute;top: 0;left: 0;width: 100%;height: 100%;\"&gt;\n\t\t&lt;div class=\"lemo-graphie\" style=\"position: relative; width: 100%; height: 100%;\"&gt;\n\t\t\t&lt;span class=\"lemo-graphie-label\" style=\"position: absolute; left: 43.5%; top: 19.5%; transform: rotate(-90deg);\"&gt;{{Q1}} cm&lt;/span&gt;\n\t\t\t&lt;span class=\"lemo-graphie-label\" style=\"position: absolute; left: 30.5%; top: 1.5%;\"&gt;{{Q1}} cm&lt;/span&gt;&lt;span class=\"lemo-graphie-label\" style=\"position: absolute; left: 73.5%; top: 46%; transform: rotate(-90deg);\"&gt;{{Q1}} cm&lt;/span&gt;\n\t\t\t&lt;span class=\"lemo-graphie-label\" style=\"position: absolute; left: 43.5%; top: 75%; transform: rotate(-90deg);\"&gt;{{Q1}} cm&lt;/span&gt;\n\t\t\t&lt;span class=\"lemo-graphie-label\" style=\"position: absolute; left: 56%; top: 64.5%;\"&gt;{{T1}} cm&lt;/span&gt;\n\t\t&lt;/div&gt;\n\t&lt;/div&gt;\n&lt;/div&gt;&lt;/div&gt;","template":"&lt;p&gt;A área mede &lt;span class=\"no-break\"&gt;{{response}} cm&lt;sup&gt;2&lt;/sup&gt;.&lt;/span&gt;&lt;/p&gt;","seed":{"calculated":[{"name":"T1","label":"{{function}}","function":"2*{{Q1}}","temp":true},{"name":"A1","label":"{{function}}","function":"5*{{Q1}}*{{Q1}}"}]},"algorithm":{"name":"calculateOperation","params":{"method":"equivLiteral","keyboard":"NUMERICAL"}}},{"id":"step-1","stimulus":"&lt;p&gt;Primeiramente é preciso dividir a figura em dois retângulos. Qual o comprimento do lado indicado com um ponto de interrogação?&lt;/p&gt;","template":"&lt;table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34%; top: 47%;\"&gt;&lt;strong&gt;?&lt;/strong&gt;&lt;/span&gt;\n\t\t\t&lt;span class=\"lemo-graphie-label\" style=\"position: absolute; left: 45%; top: 1.5%;\"&gt;{{Q1}}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cm&lt;/span&gt;\n\t\t&lt;/div&gt;\n\t&lt;/div&gt;\n&lt;/div&gt;&lt;/div&gt;&lt;/td&gt;&lt;/tr&gt;&lt;tr&gt;&lt;td style=\"width: 50%; text-align: center; border: none;\"&gt;&lt;div style=\"display:flex; justify-content:center;\"&gt;&lt;span class=\"no-break\"&gt;? = {{response}} cm&lt;/span&gt;&lt;/div&gt;&lt;/td&gt;&lt;td style=\"width: 50%; text-align: center; border: none;\"&gt;&lt;/td&gt;&lt;/tr&gt;&lt;/tbody&gt;&lt;/table&gt;","seed":{"calculated":[{"name":"T1","label":"{{function}}","function":"2*{{Q1}}","temp":true},{"name":"1-A1","label":"{{function}}","function":"3*{{Q1}}"}]},"algorithm":{"name":"calculateOperation","params":{"method":"equivLiteral","keyboard":"NUMERICAL"}}},{"id":"step-2","stimulus":"&lt;p&gt;Em seguida, calcule as áreas dos dois retângulos.&lt;/p&gt;","template":"&lt;table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32%; top: 46%; transform: rotate(-90deg);\"&gt;{{T2}} cm&lt;/span&gt;\n\t\t\t&lt;span class=\"lemo-graphie-label\" style=\"position: absolute; left: 45%; top: 1.5%;\"&gt;{{Q1}}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cm&lt;/span&gt;\n\t\t&lt;/div&gt;\n\t&lt;/div&gt;\n&lt;/div&gt;&lt;/div&gt;&lt;/td&gt;&lt;/tr&gt;&lt;tr&gt;&lt;td style=\"width: 50%; text-align: center; border: none;\"&gt;&lt;div style=\"display:flex; justify-content:center;\"&gt;&lt;span class=\"no-break\"&gt;Área = {{response}} cm&lt;sup&gt;2&lt;/sup&gt;&lt;/span&gt;&lt;/div&gt;&lt;/td&gt;&lt;td style=\"width: 50%; text-align: center; border: none;\"&gt;&lt;div style=\"display:flex; justify-content:center;\"&gt;&lt;span class=\"no-break\"&gt;Área = {{response}} cm&lt;sup&gt;2&lt;/sup&gt;&lt;/span&gt;&lt;/div&gt;&lt;/td&gt;&lt;/tr&gt;&lt;/tbody&gt;&lt;/table&gt;","seed":{"calculated":[{"name":"T1","label":"{{function}}","function":"2*{{Q1}}","temp":true},{"name":"T2","label":"{{function}}","function":"3*{{Q1}}","temp":true},{"name":"2-A2","label":"{{function}}","function":"3*{{Q1}}*{{Q1}}"},{"name":"2-A3","label":"{{function}}","function":"2*{{Q1}}*{{Q1}}"}]},"algorithm":{"name":"calculateOperation","params":{"method":"equivLiteral","keyboard":"NUMERICAL"}}},{"id":"step-3","stimulus":"&lt;p&gt;Por fim, calcule a área total.&lt;/p&gt;&lt;table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32%; top: 46%; transform: rotate(-90deg);\"&gt;{{T2}} cm&lt;/span&gt;\n\t\t\t&lt;span class=\"lemo-graphie-label\" style=\"position: absolute; left: 45%; top: 1.5%;\"&gt;{{Q1}}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cm&lt;/span&gt;\n\t\t&lt;/div&gt;\n\t&lt;/div&gt;\n&lt;/div&gt;&lt;/div&gt;&lt;/td&gt;&lt;/tr&gt;&lt;/tbody&gt;&lt;/table&gt;","template":"&lt;p style=\"text-align: center\"&gt;Área = {{T3}} cm&lt;sup&gt;2&lt;/sup&gt; + {{T4}} cm&lt;sup&gt;2&lt;/sup&gt; = {{response}} cm&lt;sup&gt;2&lt;/sup&gt;&lt;/p&gt;","seed":{"calculated":[{"name":"T1","label":"{{function}}","function":"2*{{Q1}}","temp":true},{"name":"T2","label":"{{function}}","function":"3*{{Q1}}","temp":true},{"name":"T3","label":"{{function}}","function":"3*{{Q1}}*{{Q1}}","temp":true},{"name":"T4","label":"{{function}}","function":"2*{{Q1}}*{{Q1}}","temp":true},{"name":"3-A4","label":"{{function}}","function":"5*{{Q1}}*{{Q1}}"}]},"algorithm":{"name":"calculateOperation","params":{"method":"equivLiteral","keyboard":"NUMERICAL"}}}]}</v>
      </c>
      <c r="D653" s="217" t="str">
        <f t="shared" si="2"/>
        <v>#REF!</v>
      </c>
    </row>
    <row r="654" ht="15.75" customHeight="1">
      <c r="A654" s="215" t="str">
        <f>Seeds!AB451</f>
        <v>M3-MyM-14a-I-1</v>
      </c>
      <c r="B654" s="216" t="str">
        <f t="shared" si="232"/>
        <v>#REF!</v>
      </c>
      <c r="C654" s="216" t="str">
        <f>Seeds!AA451</f>
        <v>{"id":"M3-MyM-14a-I-1","stimulus":"&lt;p&gt;Selecione os meses que têm 31 dias.&lt;/p&gt;","hint":"&lt;p&gt;Dos 12 meses que compõem um ano, 7 têm 31 dias.&lt;/p&gt;","feedback":"&lt;p&gt;Feche as mãos e use as juntas de ambos os punhos para ver quais meses têm 31 dias. Os meses que permanecem em cima dos nós têm 31 dias e os demais, 30 dias. Fevereiro é a exceção, pois é composto por 28 ou 29 dias, dependendo se o ano é bissexto ou não.&lt;/p&gt;&lt;div style=\"display:flex; justify-content:center;\"&gt;&lt;img src=\"https://blueberry-assets.oneclick.es/M3_MyM_14a_1b.svg\" width=\"300\"&gt;&lt;/img&gt;&lt;/div&gt;","seed":{"parameters":[{"name":"Q1","label":null,"list":["Janeiro","Maio","Março","Julho","Outubro","Agosto","Dezembro"]},{"name":"Q2","label":null,"list":["Janeiro","Maio","Março","Julho","Outubro","Agosto","Dezembro"]},{"name":"Q3","label":null,"list":["Fevereiro","Abril","Junho","Setembro","Novembro"]}],"calculated":[{"name":"A1","label":"{{Q1}}"},{"name":"A2","label":"{{Q2}}"},{"name":"A3","label":"{{Q3}}","incorrect":true}],"uniques":true},"algorithm":{"name":"trueFalse","template":"Multiple choice – multiple response","params":{"countCorrect":2,"countIncorrect":1,"showCheckIcon":false,
            "columns": 3
        }
    }
}</v>
      </c>
      <c r="D654" s="217" t="str">
        <f t="shared" si="2"/>
        <v>#REF!</v>
      </c>
    </row>
    <row r="655" ht="15.75" customHeight="1">
      <c r="A655" s="215" t="str">
        <f>Seeds!AB452</f>
        <v>M3-MyM-14a-I-2</v>
      </c>
      <c r="B655" s="216" t="str">
        <f t="shared" si="232"/>
        <v>#REF!</v>
      </c>
      <c r="C655" s="216" t="str">
        <f>Seeds!AA452</f>
        <v>{"id":"M3-MyM-14a-I-2","stimulus":"&lt;p&gt;Selecione os meses que têm 30 dias.&lt;/p&gt;","hint":"&lt;p&gt;Dos 12 meses que compõem um ano, 4 têm 30 dias.&lt;/p&gt;","feedback":"&lt;p&gt;Feche as mãos e use as juntas de ambos os punhos para ver quais meses têm 31 dias. Os meses que permanecem em cima dos nós têm 31 dias e os demais, 30 dias. Fevereiro é a exceção, pois é composto por 28 ou 29 dias, dependendo se o ano é bissexto ou não.&lt;/p&gt;&lt;div style=\"display:flex; justify-content:center;\"&gt;&lt;img src=\"https://blueberry-assets.oneclick.es/M3_MyM_14a_1b.svg\" width=\"300\"&gt;&lt;/img&gt;&lt;/div&gt;","seed":{"parameters":[{"name":"Q1","label":null,"list":["Abril","Junho","Setembro","Novembro"]},{"name":"Q2","label":null,"list":["Abril","Junho","Setembro","Novembro"]},{"name":"Q3","label":null,"list":["Janeiro","Fevereiro","Maio","Março","Julho","Outubro","Agosto","Dezembro"]}],"calculated":[{"name":"A1","label":"{{Q1}}"},{"name":"A2","label":"{{Q2}}"},{"name":"A3","label":"{{Q3}}","incorrect":true}],"uniques":true},"algorithm":{"name":"trueFalse","template":"Multiple choice – multiple response","params":{"countCorrect":2,"countIncorrect":1,"showCheckIcon":false,
            "columns": 3
        }
    }
}</v>
      </c>
      <c r="D655" s="217" t="str">
        <f t="shared" si="2"/>
        <v>#REF!</v>
      </c>
    </row>
    <row r="656" ht="15.75" customHeight="1">
      <c r="A656" s="215" t="str">
        <f>Seeds!AB453</f>
        <v>M3-MyM-14a-I-3</v>
      </c>
      <c r="B656" s="216" t="str">
        <f t="shared" si="232"/>
        <v>#REF!</v>
      </c>
      <c r="C656" s="216" t="str">
        <f>Seeds!AA453</f>
        <v>{"id":"M3-MyM-14a-I-3","stimulus":"&lt;p&gt;Selecione as afirmações corretas.&lt;/p&gt;","hint":"&lt;p&gt;O calendário permite organizar os dias do ano em períodos chamados de semanas ou meses.&lt;/p&gt;","feedback":"&lt;p&gt;Cada &lt;b&gt;ano&lt;/b&gt; tem &lt;b&gt;365 dias&lt;/b&gt;, exceto quando é um &lt;b&gt;ano bissexto&lt;/b&gt;, o qual tem &lt;b&gt;366 dias.&lt;/b&gt;&lt;/p &gt;&lt;p &gt;Um ano é composto de &lt;b&gt;12 meses.&lt;/b&gt;&lt;/p&gt;","seed":{"parameters":[],"calculated":[{"name":"A1","label":"A cada 4 anos, o mês de fevereiro tem 29 dias."},{"name":"A7","label":"Os anos são bissextos a cada 4 anos."},{"name":"A2","label":"Um ano bissexto tem 366 dias."},{"name":"A3","label":"Com exceção de fevereiro, um mês pode ter 30 ou 31 dias."},{"name":"A4","label":"Um mês pode ter 7 ou 14 dias.","incorrect":true,"feedback":"&lt;p&gt;Com exceção de fevereiro, um mês pode ter 30 ou 31 dias.&lt;/p&gt;"},{"name":"A5","label":"Nos anos bissextos, o mês de fevereiro tem um dia a menos.","incorrect":true,"feedback":"&lt;p&gt;Nos anos bissextos, o mês de fevereiro tem um dia a mais.&lt;/p&gt;"},{"name":"A6","label":"Um ano equivale a 365 dias ou 11 meses.","incorrect":true,"feedback":"&lt;p&gt;Em um ano há 12 meses.&lt;/p&gt;"}],"uniques":true},"algorithm":{"name":"trueFalse","template":"Multiple choice – multiple response","params":{"countCorrect":2,"countIncorrect":1,"showCheckIcon":true}}}</v>
      </c>
      <c r="D656" s="217" t="str">
        <f t="shared" si="2"/>
        <v>#REF!</v>
      </c>
    </row>
    <row r="657" ht="15.75" customHeight="1">
      <c r="A657" s="215" t="str">
        <f>Seeds!AB454</f>
        <v>M3-MyM-14a-E-1</v>
      </c>
      <c r="B657" s="216" t="str">
        <f t="shared" si="232"/>
        <v>#REF!</v>
      </c>
      <c r="C657" s="216" t="str">
        <f>Seeds!AA454</f>
        <v>{"id":"M3-MyM-14a-E-1","stimulus":"&lt;p&gt;Hoje é {{Q1}} de maio. Quantos dias faltam para chegar {{Q2}} de julho?&lt;/p&gt;","template":"&lt;p&gt;Faltam {{response}} dias.&lt;/p&gt;","hint":"&lt;p&gt;Utilize um calendário:&lt;/p&gt;&lt;div style=\"display:flex; justify-content:center;\"&gt;&lt;img src=\"https://blueberry-assets.oneclick.es/M3_MyM_14a_4.svg\" width=\"150%\"&gt;&lt;/img&gt;&lt;/div&gt;","feedback":"&lt;p&gt;Para calcular os dias desse período, some os {{T1}} dias restantes de maio, os 30 dias de junho e os {{Q2}} dias de julho.&lt;/p&gt;&lt;p&gt;{{T1}} + 30 + {{Q2}} = {{A1}} noches&lt;/p&gt;&lt;div style=\"display:flex; justify-content:center;\"&gt;&lt;img src=\"https://blueberry-assets.oneclick.es/M3_MyM_14a_4.svg\" width=\"150%\"&gt;&lt;/img&gt;&lt;/div&gt;","seed":{"parameters":[{"name":"Q1","label":null,"min":2,"max":31,"step":1},{"name":"Q2","label":null,"min":1,"max":31,"step":1}],"calculated":[{"name":"T1","label":"{{function}}","function":"31-{{Q1}}","temp":true},{"name":"A1","label":"{{function}}","function":"61-{{Q1}}+{{Q2}}"}],"uniques":true},"algorithm":{"name":"calculateOperation","params":{"method":"equivLiteral","keyboard":"NUMERICAL"}}}</v>
      </c>
      <c r="D657" s="217" t="str">
        <f t="shared" si="2"/>
        <v>#REF!</v>
      </c>
    </row>
    <row r="658" ht="15.75" customHeight="1">
      <c r="A658" s="215" t="str">
        <f>Seeds!AB455</f>
        <v>M3-MyM-14a-E-2</v>
      </c>
      <c r="B658" s="216" t="str">
        <f t="shared" si="232"/>
        <v>#REF!</v>
      </c>
      <c r="C658" s="216" t="str">
        <f>Seeds!AA455</f>
        <v>{"id":"M3-MyM-14a-E-2","stimulus":"&lt;p&gt;As férias de Daniel na praia começam em {{Q1}} de julho. Seus pais reservaram {{Q2}} dias em um hotel. Qual será o último dia no hotel?&lt;/p&gt;","template":"&lt;p&gt;O último dia será em {{response}} de agosto.&lt;/p&gt;","hint":"&lt;p&gt;Utilize um calendário:&lt;/p&gt;&lt;div style=\"display:flex; justify-content:center;\"&gt;&lt;img src=\"https://blueberry-assets.oneclick.es/M3_MyM_14a_5.svg\" width=\"100%\"&gt;&lt;/img&gt;&lt;/div&gt;","feedback":"&lt;p&gt;Para saber qual será o último dia, distribua os {{Q2}} dias: {{T1}} em julho e {{T2}} em agosto.&lt;/p&gt;&lt;div style=\"display:flex; justify-content:center;\"&gt;&lt;img src=\"https://blueberry-assets.oneclick.es/M3_MyM_14a_5.svg\" width=\"85%\"&gt;&lt;/img&gt;&lt;/div&gt;","seed":{"parameters":[{"name":"Q1","label":null,"min":26,"max":31,"step":1},{"name":"Q2","label":null,"min":7,"max":14,"step":1}],"calculated":[{"name":"T1","label":"{{function}}","function":"32-{{Q1}}","temp":true},{"name":"T2","label":"{{function}}","function":"{{Q1}} + {{Q2}}-32","temp":true},{"name":"A1","label":"{{function}}","function":"{{Q1}} + {{Q2}}-32"}],"uniques":true},"algorithm":{"name":"calculateOperation","params":{"method":"equivLiteral","keyboard":"NUMERICAL"}}}</v>
      </c>
      <c r="D658" s="217" t="str">
        <f t="shared" si="2"/>
        <v>#REF!</v>
      </c>
    </row>
    <row r="659" ht="15.75" customHeight="1">
      <c r="A659" s="215" t="str">
        <f>Seeds!AB456</f>
        <v>M3-MyM-14a-E-3</v>
      </c>
      <c r="B659" s="216" t="str">
        <f t="shared" si="232"/>
        <v>#REF!</v>
      </c>
      <c r="C659" s="216" t="str">
        <f>Seeds!AA456</f>
        <v>{"id":"M3-MyM-14a-E-3","stimulus":"&lt;p&gt;Hoje é {{Q1}} de novembro e faz {{Q2}} dias que Andrea fez aniversário. Em qual dia ela fez aniversário?&lt;/p&gt;","template":"&lt;p&gt;Ela fez aniversário no dia {{response}} de outubro.&lt;/p&gt;","hint":"&lt;p&gt;Utilize um calendário:&lt;/p&gt;&lt;div style=\"display:flex; justify-content:center;\"&gt;&lt;img src=\"https://blueberry-assets.oneclick.es/M3_MyM_14a_6.svg\" width=\"100%\"&gt;&lt;/img&gt;&lt;/div&gt;","feedback":"&lt;p&gt;Para saber quando foi o aniversário de Andrea, distribua os {{Q2}} dias: {{Q1}} em novembro e {{T1}} em outubro. Como outubro tem 31 dias, o aniversário foi em {{A1}}.&lt;/p&gt;&lt;div style=\"display:flex; justify-content:center;\"&gt;&lt;img src=\"https://blueberry-assets.oneclick.es/M3_MyM_14a_6.svg\" width=\"85%\"&gt;&lt;/img&gt;&lt;/div&gt;","seed":{"parameters":[{"name":"Q1","label":null,"min":5,"max":15,"step":1},{"name":"Q2","label":null,"min":16,"max":30,"step":1}],"calculated":[{"name":"T1","label":"{{function}}","function":"{{Q2}}-{{Q1}}","temp":true},{"name":"A1","label":"{{function}}","function":"31-{{Q2}}+{{Q1}}"}],"uniques":true},"algorithm":{"name":"calculateOperation","params":{"method":"equivLiteral","keyboard":"NUMERICAL"}}}</v>
      </c>
      <c r="D659" s="217" t="str">
        <f t="shared" si="2"/>
        <v>#REF!</v>
      </c>
    </row>
    <row r="660" ht="15.75" customHeight="1">
      <c r="A660" s="215" t="str">
        <f>Seeds!AB457</f>
        <v>M3-MyM-14b-I-1</v>
      </c>
      <c r="B660" s="216" t="str">
        <f t="shared" si="232"/>
        <v>#REF!</v>
      </c>
      <c r="C660" s="216" t="str">
        <f>Seeds!AA457</f>
        <v>{"id":"M3-MyM-14b-I-1","stimulus":"&lt;p&gt;Arraste cada expressão para a sua equivalente.&lt;/p&gt;","hint":"&lt;p&gt;Um &lt;b&gt;ano&lt;/b&gt; equivale a 365 dias ou 12 meses. Uma &lt;b&gt;semana&lt;/b&gt; equivale a 7 dias.&lt;/p&gt;","feedback":"&lt;p&gt;Um &lt;b&gt;ano&lt;/b&gt; equivale a 365 dias ou 12 meses.&lt;/p&gt;&lt;p&gt;Uma &lt;b&gt;semana&lt;/b&gt; equivale a 7 dias.&lt;/p&gt;","seed":{"parameters":[{"name":"Q1","label":null,"min":2,"max":7,"step":1},{"name":"Q2","label":null,"list":[2,3,4]},{"name":"Q3","label":null,"min":2,"max":11,"step":1}],"calculated":[{"name":"A1","label":"{{Q1}} anos","function":"{{Q1}}*12 + ' meses'"},{"name":"A2","label":"{{Q2}} anos","function":"{{Q2}}*365 + ' dias'"},{"name":"A3","label":"{{Q3}} semanas","function":"{{Q3}}*7 + ' dias'"}],"isNumToWords":true,"uniques":true},"algorithm":{"name":"linkOperationResult","params":{"invert":true},"template":"Match list"}}</v>
      </c>
      <c r="D660" s="217" t="str">
        <f t="shared" si="2"/>
        <v>#REF!</v>
      </c>
    </row>
    <row r="661" ht="15.75" customHeight="1">
      <c r="A661" s="215" t="str">
        <f>Seeds!AB458</f>
        <v>M3-MyM-14b-I-2</v>
      </c>
      <c r="B661" s="216" t="str">
        <f t="shared" si="232"/>
        <v>#REF!</v>
      </c>
      <c r="C661" s="216" t="str">
        <f>Seeds!AA458</f>
        <v>{"id":"M3-MyM-14b-I-2","stimulus":"&lt;p&gt;Indique se as afirmações são verdadeiras ou falsas.&lt;/p&gt;","hint":"&lt;p&gt;Um &lt;b&gt;ano&lt;/b&gt; equivale a 365 dias ou 12 meses. Uma &lt;b&gt;semana&lt;/b&gt; equivale a 7 dias.&lt;/p&gt;","feedback":"&lt;p&gt;Um &lt;b&gt;ano&lt;/b&gt; equivale a 365 dias ou 12 meses. Uma &lt;b&gt;semana&lt;/b&gt; equivale a 7 dias.&lt;/p&gt;","seed":{"parameters":[{"name":"Q1","label":null,"min":2,"max":10,"step":1},{"name":"Q2","label":null,"list":[2,3,4]},{"name":"Q3","label":null,"min":2,"max":9,"step":1},{"name":"Q4","label":null,"list":[1,2,3,4]},{"name":"Q5","label":null,"min":1,"max":7,"step":1},{"name":"Q6","label":null,"min":1,"max":7,"step":1}],"calculated":[{"name":"T1","function":"7*{{Q1}}","temp":true},{"name":"T2","function":"12*{{Q2}}","temp":true},{"name":"T3","function":"{{Q3}}*7","temp":true},{"name":"T4","function":"{{Q4}}*12","temp":true},{"name":"T5","function":"{{Q4}}+1","temp":true},{"name":"T6","function":"{{Q5}}*7","temp":true},{"name":"T7","function":"{{Q5}}+1","temp":true},{"name":"T8","function":"{{Q6}}*7","temp":true},{"name":"T9","function":"{{Q6}}+3","temp":true},{"name":"A1","label":"{{Q1}} semanas são {{T1}} dias."},{"name":"A2","label":"{{T2}} meses são {{Q2}} anos."},{"name":"A3","label":"{{T3}} dias são {{Q3}} semanas."},{"name":"A4","label":"{{T4}} meses são {{T5}} anos.","incorrect":true,"feedback":"&lt;p&gt;{{T4}} meses são {{Q4}} anos.&lt;/p&gt;"},{"name":"A5","label":"{{T6}} dias são {{T7}} semanas.","incorrect":true,"feedback":"&lt;p&gt;{{T6}} dias são {{Q5}} semanas.&lt;/p&gt;"},{"name":"A6","label":"{{T8}} dias são {{T9}} semanas.","incorrect":true,"feedback":"&lt;p&gt;{{T8}} dias são {{Q6}} semanas.&lt;/p&gt;"}],"uniques":true},"algorithm":{"name":"trueFalse","template":"Choice matrix – inline","params":{"countCorrect":2,"countIncorrect":1,"options":["Verdadeira","Falsa"]}}}</v>
      </c>
      <c r="D661" s="217" t="str">
        <f t="shared" si="2"/>
        <v>#REF!</v>
      </c>
    </row>
    <row r="662" ht="15.75" customHeight="1">
      <c r="A662" s="215" t="str">
        <f>Seeds!AB459</f>
        <v>M3-MyM-14b-E-1</v>
      </c>
      <c r="B662" s="216" t="str">
        <f t="shared" si="232"/>
        <v>#REF!</v>
      </c>
      <c r="C662" s="216" t="str">
        <f>Seeds!AA459</f>
        <v>{"id":"M3-MyM-14b-E-1","stimulus":"&lt;p&gt;Quantos meses equivalem a {{Q1}} anos e meio?&lt;/p&gt;","template":"&lt;p&gt;{{response}} meses.&lt;/p&gt;","hint":"&lt;p&gt;Un ano equivale a 12 meses.&lt;/p&gt;","feedback":"&lt;p&gt;Um ano equivale a 12 meses. Portanto:&lt;/p&gt;&lt;p&gt;{{Q1}} × 12 + 6 = {{A1}} meses&lt;/p&gt;","seed":{"parameters":[{"name":"Q1","label":null,"min":2,"max":9,"step":1}],"calculated":[{"name":"A1","label":"{{function}}","function":"{{Q1}}*12+6"}],"uniques":true},"algorithm":{"name":"calculateOperation","params":{"method":"equivLiteral","keyboard":"NUMERICAL"}}}</v>
      </c>
      <c r="D662" s="217" t="str">
        <f t="shared" si="2"/>
        <v>#REF!</v>
      </c>
    </row>
    <row r="663" ht="15.75" customHeight="1">
      <c r="A663" s="215" t="str">
        <f>Seeds!AB460</f>
        <v>M3-MyM-14b-E-2</v>
      </c>
      <c r="B663" s="216" t="str">
        <f t="shared" si="232"/>
        <v>#REF!</v>
      </c>
      <c r="C663" s="216" t="str">
        <f>Seeds!AA460</f>
        <v>{"id":"M3-MyM-14b-E-2","stimulus":"&lt;p&gt;Quantas semanas equivalem a {{T1}} dias?&lt;/p&gt;","template":"&lt;p&gt;{{response}} semanas.&lt;/p&gt;","hint":"&lt;p&gt;Uma semana equivale a 7 dias.&lt;/p&gt;","feedback":"&lt;p&gt;Uma semana equivale a 7 dias. Portanto:&lt;/p&gt;&lt;p&gt;{{T1}} : 7 = {{Q1}} semanas&lt;/p&gt;","seed":{"parameters":[{"name":"Q1","label":null,"min":2,"max":9,"step":1}],"calculated":[{"name":"T1","label":"{{function}}","function":"{{Q1}}*7","temp":"true"},{"name":"A1","label":"{{function}}","function":"{{Q1}}"}],"uniques":true},"algorithm":{"name":"calculateOperation","params":{"method":"equivLiteral","keyboard":"NUMERICAL"}}}</v>
      </c>
      <c r="D663" s="217" t="str">
        <f t="shared" si="2"/>
        <v>#REF!</v>
      </c>
    </row>
    <row r="664" ht="15.75" customHeight="1">
      <c r="A664" s="215" t="str">
        <f>Seeds!AB461</f>
        <v>M3-MyM-14b-E-3</v>
      </c>
      <c r="B664" s="216" t="str">
        <f t="shared" si="232"/>
        <v>#REF!</v>
      </c>
      <c r="C664" s="216" t="str">
        <f>Seeds!AA461</f>
        <v>{"id":"M3-MyM-14b-E-3","stimulus":"&lt;p&gt;Quantos meses equivalem a {{Q2}} anos?&lt;/p&gt;","template":"&lt;p&gt;{{response}} meses.&lt;/p&gt;","hint":"&lt;p&gt;Um ano equivale a 12 meses.&lt;/p&gt;","feedback":"&lt;p&gt;Um ano equivale a 12 meses. Portanto:&lt;/p&gt;&lt;p&gt;{{Q2}} × 12 = {{A1}} meses&lt;/p&gt;","seed":{"parameters":[{"name":"Q2","label":null,"min":2,"max":5,"step":1}],"calculated":[{"name":"A1","label":"{{function}}","function":"{{Q2}}*12"}],"uniques":true},"algorithm":{"name":"calculateOperation","params":{"method":"equivLiteral","keyboard":"NUMERICAL"}}}</v>
      </c>
      <c r="D664" s="217" t="str">
        <f t="shared" si="2"/>
        <v>#REF!</v>
      </c>
    </row>
    <row r="665" ht="15.75" customHeight="1">
      <c r="A665" s="215" t="str">
        <f>Seeds!AB462</f>
        <v>M3-MyM-15a-I-1</v>
      </c>
      <c r="B665" s="216" t="str">
        <f t="shared" si="232"/>
        <v>#REF!</v>
      </c>
      <c r="C665" s="216" t="str">
        <f>Seeds!AA462</f>
        <v>{"id":"M3-MyM-15a-I-1","stimulus":"&lt;p&gt;Selecione a hora que o relógio mostra.&lt;/p&gt;&lt;div style=\"display:flex; justify-content:center;\"&gt;&lt;img src=\"https://blueberry-assets.oneclick.es/M3_MyM_15a_1.svg\" width=\"300\"&gt;&lt;/img&gt;&lt;/div&gt;","hint":"&lt;p&gt;Em um relógio analógico, o ponteiro curto aponta para as horas e o ponteiro longo para os minutos.&lt;/p&gt;","feedback":"&lt;p&gt;Em um relógio analógico, o ponteiro curto aponta para as horas e o ponteiro longo para os minutos.&lt;/p&gt;","seed":{"parameters":[],"calculated":[{"name":"A1","label":"Sete horas e quinze minutos."},{"name":"A2","label":"Vinte minutos para as onze horas.","incorrect":true},{"name":"A3","label":"Uma hora e meia.","incorrect":true},{"name":"A4","label":"Oito horas e vinte minutos.","incorrect":true}],"uniques":true},"algorithm":{"name":"trueFalse","template":"Multiple choice – standard","params":{"countCorrect":1,"countIncorrect":2,"showCheckIcon":false,"columns":3
        }
    }
}</v>
      </c>
      <c r="D665" s="217" t="str">
        <f t="shared" si="2"/>
        <v>#REF!</v>
      </c>
    </row>
    <row r="666" ht="15.75" customHeight="1">
      <c r="A666" s="215" t="str">
        <f>Seeds!AB463</f>
        <v>M3-MyM-15a-I-2</v>
      </c>
      <c r="B666" s="216" t="str">
        <f t="shared" si="232"/>
        <v>#REF!</v>
      </c>
      <c r="C666" s="216" t="str">
        <f>Seeds!AA463</f>
        <v>{"id":"M3-MyM-15a-I-2","stimulus":"&lt;p&gt;Selecione a hora que o relógio mostra.&lt;/p&gt;&lt;div style=\"display:flex; justify-content:center;\"&gt;&lt;img src=\"https://blueberry-assets.oneclick.es/M3_MyM_15a_2.svg\" width=\"300\"&gt;&lt;/img&gt;&lt;/div&gt;","hint":"&lt;p&gt;Em um relógio analógico, o ponteiro curto aponta para as horas e o ponteiro longo para os minutos.&lt;/p&gt;","feedback":"&lt;p&gt;Em um relógio analógico, o ponteiro curto aponta para as horas e o ponteiro longo para os minutos.&lt;/p&gt;","seed":{"parameters":[],"calculated":[{"name":"A1","label":"Sete horas e quinze minutos.","incorrect":true},{"name":"A2","label":"Vinte minutos para as onze horas."},{"name":"A3","label":"Uma hora e meia.","incorrect":true},{"name":"A4","label":"Oito hora e vinte minutos.","incorrect":true}],"uniques":true},"algorithm":{"name":"trueFalse","template":"Multiple choice – standard","params":{"countCorrect":1,"countIncorrect":2,"showCheckIcon":false,"columns":3
        }
    }
}</v>
      </c>
      <c r="D666" s="217" t="str">
        <f t="shared" si="2"/>
        <v>#REF!</v>
      </c>
    </row>
    <row r="667" ht="15.75" customHeight="1">
      <c r="A667" s="215" t="str">
        <f>Seeds!AB464</f>
        <v>M3-MyM-15a-I-3</v>
      </c>
      <c r="B667" s="216" t="str">
        <f t="shared" si="232"/>
        <v>#REF!</v>
      </c>
      <c r="C667" s="216" t="str">
        <f>Seeds!AA464</f>
        <v>{"id":"M3-MyM-15a-I-3","stimulus":"&lt;p&gt;Selecione a hora que o relógio mostra.&lt;/p&gt;&lt;div style=\"display:flex; justify-content:center;\"&gt;&lt;img src=\"https://blueberry-assets.oneclick.es/M3_MyM_15a_3.svg\" width=\"300\"&gt;&lt;/img&gt;&lt;/div&gt;","hint":"&lt;p&gt;Em um relógio analógico, o ponteiro curto aponta para as horas e o ponteiro longo para os minutos.&lt;/p&gt;","feedback":"&lt;p&gt;Em um relógio analógico, o ponteiro curto aponta para as horas e o ponteiro longo para os minutos.&lt;/p&gt;","seed":{"parameters":[],"calculated":[{"name":"A1","label":"Sete horas e quinze minutos.","incorrect":true},{"name":"A2","label":"Vinte minutos para as onze horas.","incorrect":true},{"name":"A3","label":"Uma hora e meia."},{"name":"A4","label":"Oito horas e vinte minutos.","incorrect":true}],"uniques":true},"algorithm":{"name":"trueFalse","template":"Multiple choice – standard","params":{"countCorrect":1,"countIncorrect":2,"showCheckIcon":false,"columns":3
        }
    }
}</v>
      </c>
      <c r="D667" s="217" t="str">
        <f t="shared" si="2"/>
        <v>#REF!</v>
      </c>
    </row>
    <row r="668" ht="15.75" customHeight="1">
      <c r="A668" s="215" t="str">
        <f>Seeds!AB465</f>
        <v>M3-MyM-15a-I-4</v>
      </c>
      <c r="B668" s="216" t="str">
        <f t="shared" si="232"/>
        <v>#REF!</v>
      </c>
      <c r="C668" s="216" t="str">
        <f>Seeds!AA465</f>
        <v>{"id":"M3-MyM-15a-I-4","stimulus":"&lt;p&gt;Selecione a hora que o relógio mostra.&lt;/p&gt;&lt;div style=\"display:flex; justify-content:center;\"&gt;&lt;img src=\"https://blueberry-assets.oneclick.es/M3_MyM_15a_4.svg\" width=\"300\"&gt;&lt;/img&gt;&lt;/div&gt;","hint":"&lt;p&gt;Em um relógio analógico, o ponteiro curto aponta para as horas e o ponteiro longo para os minutos.&lt;/p&gt;","feedback":"&lt;p&gt;Em um relógio analógico, o ponteiro curto aponta para as horas e o ponteiro longo para os minutos.&lt;/p&gt;","seed":{"parameters":[],"calculated":[{"name":"A1","label":"Sete horas e quinze minutos.","incorrect":true},{"name":"A2","label":"Vinte minutos para as onze horas.","incorrect":true},{"name":"A3","label":"Uma hora e meia.","incorrect":true},{"name":"A4","label":"Oito horas e vinte minutos."}],"uniques":true},"algorithm":{"name":"trueFalse","template":"Multiple choice – standard","params":{"countCorrect":1,"countIncorrect":2,"showCheckIcon":false,"columns":3
        }
    }
}</v>
      </c>
      <c r="D668" s="217" t="str">
        <f t="shared" si="2"/>
        <v>#REF!</v>
      </c>
    </row>
    <row r="669" ht="15.75" customHeight="1">
      <c r="A669" s="215" t="str">
        <f>Seeds!AB466</f>
        <v>M3-MyM-15a-I-5</v>
      </c>
      <c r="B669" s="216" t="str">
        <f t="shared" si="232"/>
        <v>#REF!</v>
      </c>
      <c r="C669" s="216" t="str">
        <f>Seeds!AA466</f>
        <v>{"id":"M3-MyM-15a-I-5","stimulus":"&lt;p&gt;Selecione a hora que o relógio mostra.&lt;/p&gt;&lt;div style=\"display:flex; justify-content:center;\"&gt;&lt;img src=\"https://blueberry-assets.oneclick.es/M3_MyM_15a_5.svg\" width=\"300\"&gt;&lt;/img&gt;&lt;/div&gt;","hint":"&lt;p&gt;Em um relógio digital, o número antes dos dois pontos indica a hora e o número depois indica os minutos.&lt;/p&gt;","feedback":"&lt;p&gt;Em um relógio digital, o número antes dos dois pontos indica a hora e o número depois indica os minutos.&lt;/p&gt;","seed":{"parameters":[],"calculated":[{"name":"A1","label":"Quinze minutos para as seis horas."},{"name":"A2","label":"Seis horas e vinte e cinco minutos.","incorrect":true},{"name":"A3","label":"Duas horas em ponto.","incorrect":true},{"name":"A4","label":"Quatro horas e meia.","incorrect":true}],"uniques":true},"algorithm":{"name":"trueFalse","template":"Multiple choice – standard","params":{"countCorrect":1,"countIncorrect":2,"showCheckIcon":false,"columns":3
        }
    }
}</v>
      </c>
      <c r="D669" s="217" t="str">
        <f t="shared" si="2"/>
        <v>#REF!</v>
      </c>
    </row>
    <row r="670" ht="15.75" customHeight="1">
      <c r="A670" s="215" t="str">
        <f>Seeds!AB467</f>
        <v>M3-MyM-15a-I-6</v>
      </c>
      <c r="B670" s="216" t="str">
        <f t="shared" si="232"/>
        <v>#REF!</v>
      </c>
      <c r="C670" s="216" t="str">
        <f>Seeds!AA467</f>
        <v>{"id":"M3-MyM-15a-I-6","stimulus":"&lt;p&gt;Selecione a hora que o relógio mostra.&lt;/p&gt;&lt;div style=\"display:flex; justify-content:center;\"&gt;&lt;img src=\"https://blueberry-assets.oneclick.es/M3_MyM_15a_6.svg\" width=\"300\"&gt;&lt;/img&gt;&lt;/div&gt;","hint":"&lt;p&gt;Em um relógio digital, o número antes dos dois pontos indica a hora e o número depois indica os minutos.&lt;/p&gt;","feedback":"&lt;p&gt;Em um relógio digital, o número antes dos dois pontos indica a hora e o número depois indica os minutos.&lt;/p&gt;","seed":{"parameters":[],"calculated":[{"name":"A1","label":"Quinze minutos para as seis horas.","incorrect":true},{"name":"A2","label":"Seis horas e vinte e cinco minutos."},{"name":"A3","label":"Duas horas em ponto.","incorrect":true},{"name":"A4","label":"Quatro horas e meia.","incorrect":true}],"uniques":true},"algorithm":{"name":"trueFalse","template":"Multiple choice – standard","params":{"countCorrect":1,"countIncorrect":2,"showCheckIcon":false,"columns":3
        }
    }
}</v>
      </c>
      <c r="D670" s="217" t="str">
        <f t="shared" si="2"/>
        <v>#REF!</v>
      </c>
    </row>
    <row r="671" ht="15.75" customHeight="1">
      <c r="A671" s="215" t="str">
        <f>Seeds!AB468</f>
        <v>M3-MyM-15a-I-7</v>
      </c>
      <c r="B671" s="216" t="str">
        <f t="shared" si="232"/>
        <v>#REF!</v>
      </c>
      <c r="C671" s="216" t="str">
        <f>Seeds!AA468</f>
        <v>{"id":"M3-MyM-15a-I-7","stimulus":"&lt;p&gt;Selecione a hora que o relógio mostra.&lt;/p&gt;&lt;div style=\"display:flex; justify-content:center;\"&gt;&lt;img src=\"https://blueberry-assets.oneclick.es/M3_MyM_15a_7.svg\" width=\"300\"&gt;&lt;/img&gt;&lt;/div&gt;","hint":"&lt;p&gt;Em um relógio digital, o número antes dos dois pontos indica a hora e o número depois indica os minutos.&lt;/p&gt;","feedback":"&lt;p&gt;Em um relógio digital, o número antes dos dois pontos indica a hora e o número depois indica os minutos.&lt;/p&gt;","seed":{"parameters":[],"calculated":[{"name":"A1","label":"Quinze minutos para as seis horas.","incorrect":true},{"name":"A2","label":"Seis horas e vinte e cinco minutos.","incorrect":true},{"name":"A3","label":"Duas horas em ponto."},{"name":"A4","label":"Quatro horas e meia.","incorrect":true}],"uniques":true},"algorithm":{"name":"trueFalse","template":"Multiple choice – standard","params":{"countCorrect":1,"countIncorrect":2,"showCheckIcon":false,"columns":3
        }
    }
}</v>
      </c>
      <c r="D671" s="217" t="str">
        <f t="shared" si="2"/>
        <v>#REF!</v>
      </c>
    </row>
    <row r="672" ht="15.75" customHeight="1">
      <c r="A672" s="215" t="str">
        <f>Seeds!AB469</f>
        <v>M3-MyM-15a-I-8</v>
      </c>
      <c r="B672" s="216" t="str">
        <f t="shared" si="232"/>
        <v>#REF!</v>
      </c>
      <c r="C672" s="216" t="str">
        <f>Seeds!AA469</f>
        <v>{"id":"M3-MyM-15a-I-8","stimulus":"&lt;p&gt;Selecione a hora que o relógio mostra.&lt;/p&gt;&lt;div style=\"display:flex; justify-content:center;\"&gt;&lt;img src=\"https://blueberry-assets.oneclick.es/M3_MyM_15a_8.svg\" width=\"300\"&gt;&lt;/img&gt;&lt;/div&gt;","hint":"&lt;p&gt;Em um relógio digital, o número antes dos dois pontos indica a hora e o número depois indica os minutos.&lt;/p&gt;","feedback":"&lt;p&gt;Em um relógio digital, o número antes dos dois pontos indica a hora e o número depois indica os minutos.&lt;/p&gt;","seed":{"parameters":[],"calculated":[{"name":"A1","label":"Quinze minutos para as seis horas.","incorrect":true},{"name":"A2","label":"Seis horas e vinte e cinco minutos.","incorrect":true},{"name":"A3","label":"Duas horas em ponto.","incorrect":true},{"name":"A4","label":"Quatro horas e meia."}],"uniques":true},"algorithm":{"name":"trueFalse","template":"Multiple choice – standard","params":{"countCorrect":1,"countIncorrect":2,"showCheckIcon":false,"columns":3
        }
    }
}</v>
      </c>
      <c r="D672" s="217" t="str">
        <f t="shared" si="2"/>
        <v>#REF!</v>
      </c>
    </row>
    <row r="673" ht="15.75" customHeight="1">
      <c r="A673" s="215" t="str">
        <f>Seeds!AB470</f>
        <v>M3-MyM-15a-E-1</v>
      </c>
      <c r="B673" s="216" t="str">
        <f t="shared" si="232"/>
        <v>#REF!</v>
      </c>
      <c r="C673" s="216" t="str">
        <f>Seeds!AA470</f>
        <v>{"id":"M3-MyM-15a-E-1","stimulus":"&lt;p&gt;Que horas marca este relógio? Escreva por extenso.&lt;/p&gt;&lt;div style=\"display:flex; justify-content:center;\"&gt;&lt;img src=\"https://blueberry-assets.oneclick.es/M3_MyM_15a_1.svg\" width=\"300\"&gt;&lt;/img&gt;&lt;/div&gt;","template":"&lt;p&gt;O relógio marca {{response}}.&lt;/p&gt;","hint":"&lt;p&gt;Em um relógio analógico, o ponteiro curto aponta para as horas e o ponteiro longo para os minutos.&lt;/p&gt;","feedback":"&lt;p&gt;Em um relógio analógico, o ponteiro curto aponta para as horas e o ponteiro longo para os minutos.&lt;/p&gt;","seed":{"parameters":[],"calculated":[{"name":"A1","label":"sete horas e quinze minutos"}],"uniques":true},"algorithm":{"name":"calculateOperation","template":"Cloze with text"}}</v>
      </c>
      <c r="D673" s="217" t="str">
        <f t="shared" si="2"/>
        <v>#REF!</v>
      </c>
    </row>
    <row r="674" ht="15.75" customHeight="1">
      <c r="A674" s="215" t="str">
        <f>Seeds!AB471</f>
        <v>M3-MyM-15a-E-2</v>
      </c>
      <c r="B674" s="216" t="str">
        <f t="shared" si="232"/>
        <v>#REF!</v>
      </c>
      <c r="C674" s="216" t="str">
        <f>Seeds!AA471</f>
        <v>{"id":"M3-MyM-15a-E-2","stimulus":"&lt;p&gt;Que horas marca este relógio? Escreva por extenso.&lt;/p&gt;&lt;div style=\"display:flex; justify-content:center;\"&gt;&lt;img src=\"https://blueberry-assets.oneclick.es/M3_MyM_15a_2.svg\" width=\"300\"&gt;&lt;/img&gt;&lt;/div&gt;","template":"&lt;p&gt;O relógio marca {{response}}.&lt;/p&gt;","hint":"&lt;p&gt;Em um relógio analógico, o ponteiro curto aponta para as horas e o ponteiro longo para os minutos.&lt;/p&gt;","feedback":"&lt;p&gt;Em um relógio analógico, o ponteiro curto aponta para as horas e o ponteiro longo para os minutos.&lt;/p&gt;","seed":{"parameters":[],"calculated":[{"name":"A1","label":"vinte minutos para as onze horas"}],"uniques":true},"algorithm":{"name":"calculateOperation","template":"Cloze with text"}}</v>
      </c>
      <c r="D674" s="217" t="str">
        <f t="shared" si="2"/>
        <v>#REF!</v>
      </c>
    </row>
    <row r="675" ht="15.75" customHeight="1">
      <c r="A675" s="215" t="str">
        <f>Seeds!AB472</f>
        <v>M3-MyM-15a-E-3</v>
      </c>
      <c r="B675" s="216" t="str">
        <f t="shared" si="232"/>
        <v>#REF!</v>
      </c>
      <c r="C675" s="216" t="str">
        <f>Seeds!AA472</f>
        <v>{"id":"M3-MyM-15a-E-3","stimulus":"&lt;p&gt;Que horas marca este relógio? Escreva por extenso.&lt;/p&gt;&lt;div style=\"display:flex; justify-content:center;\"&gt;&lt;img src=\"https://blueberry-assets.oneclick.es/M3_MyM_15a_3.svg\" width=\"300\"&gt;&lt;/img&gt;&lt;/div&gt;","template":"&lt;p&gt;O relógio marca {{response}}.&lt;/p&gt;","hint":"&lt;p&gt;Em um relógio analógico, o ponteiro curto aponta para as horas e o ponteiro longo para os minutos.&lt;/p&gt;","feedback":"&lt;p&gt;Em um relógio analógico, o ponteiro curto aponta para as horas e o ponteiro longo para os minutos.&lt;/p&gt;","seed":{"parameters":[],"calculated":[{"name":"A1","label":"uma hora e meia"}],"uniques":true},"algorithm":{"name":"calculateOperation","template":"Cloze with text"}}</v>
      </c>
      <c r="D675" s="217" t="str">
        <f t="shared" si="2"/>
        <v>#REF!</v>
      </c>
    </row>
    <row r="676" ht="15.75" customHeight="1">
      <c r="A676" s="215" t="str">
        <f>Seeds!AB473</f>
        <v>M3-MyM-15a-E-4</v>
      </c>
      <c r="B676" s="216" t="str">
        <f t="shared" si="232"/>
        <v>#REF!</v>
      </c>
      <c r="C676" s="216" t="str">
        <f>Seeds!AA473</f>
        <v>{"id":"M3-MyM-15a-E-4","stimulus":"&lt;p&gt;Que horas marca este relógio? Escreva por extenso.&lt;/p&gt;&lt;div style=\"display:flex; justify-content:center;\"&gt;&lt;img src=\"https://blueberry-assets.oneclick.es/M3_MyM_15a_4.svg\" width=\"300\"&gt;&lt;/img&gt;&lt;/div&gt;","template":"&lt;p&gt;O relógio marca {{response}}.&lt;/p&gt;","hint":"&lt;p&gt;Em um relógio analógico, o ponteiro curto aponta para as horas e o ponteiro longo para os minutos.&lt;/p&gt;","feedback":"&lt;p&gt;Em um relógio analógico, o ponteiro curto aponta para as horas e o ponteiro longo para os minutos.&lt;/p&gt;","seed":{"parameters":[],"calculated":[{"name":"A1","label":"oito horas e vinte minutos"}],"uniques":true},"algorithm":{"name":"calculateOperation","template":"Cloze with text"}}</v>
      </c>
      <c r="D676" s="217" t="str">
        <f t="shared" si="2"/>
        <v>#REF!</v>
      </c>
    </row>
    <row r="677" ht="15.75" customHeight="1">
      <c r="A677" s="215" t="str">
        <f>Seeds!AB474</f>
        <v>M3-MyM-15a-E-5</v>
      </c>
      <c r="B677" s="216" t="str">
        <f t="shared" si="232"/>
        <v>#REF!</v>
      </c>
      <c r="C677" s="216" t="str">
        <f>Seeds!AA474</f>
        <v>{"id":"M3-MyM-15a-E-5","stimulus":"&lt;p&gt;Que horas marca este relógio? Escreva por extenso.&lt;/p&gt;&lt;div style=\"display:flex; justify-content:center;\"&gt;&lt;img src=\"https://blueberry-assets.oneclick.es/M3_MyM_15a_5.svg\" width=\"300\"&gt;&lt;/img&gt;&lt;/div&gt;","template":"&lt;p&gt;O relógio marca {{response}}.&lt;/p&gt;","hint":"&lt;p&gt;Em um relógio digital, o número antes dos dois pontos indica a hora e o número depois indica os minutos.&lt;/p&gt;","feedback":"&lt;p&gt;Em um relógio digital, o número antes dos dois pontos indica a hora e o número depois indica os minutos.&lt;/p&gt;","seed":{"parameters":[],"calculated":[{"name":"A1","label":"quinze minutos para as seis horas"}],"uniques":true},"algorithm":{"name":"calculateOperation","template":"Cloze with text"}}</v>
      </c>
      <c r="D677" s="217" t="str">
        <f t="shared" si="2"/>
        <v>#REF!</v>
      </c>
    </row>
    <row r="678" ht="15.75" customHeight="1">
      <c r="A678" s="215" t="str">
        <f>Seeds!AB475</f>
        <v>M3-MyM-15a-E-6</v>
      </c>
      <c r="B678" s="216" t="str">
        <f t="shared" si="232"/>
        <v>#REF!</v>
      </c>
      <c r="C678" s="216" t="str">
        <f>Seeds!AA475</f>
        <v>{"id":"M3-MyM-15a-E-6","stimulus":"&lt;p&gt;Que horas marca este relógio? Escreva por extenso.&lt;/p&gt;&lt;div style=\"display:flex; justify-content:center;\"&gt;&lt;img src=\"https://blueberry-assets.oneclick.es/M3_MyM_15a_6.svg\" width=\"300\"&gt;&lt;/img&gt;&lt;/div&gt;","template":"&lt;p&gt;O relógio marca {{response}}.&lt;/p&gt;","hint":"&lt;p&gt;Em um relógio digital, o número antes dos dois pontos indica a hora e o número depois indica os minutos.&lt;/p&gt;","feedback":"&lt;p&gt;Em um relógio digital, o número antes dos dois pontos indica a hora e o número depois indica os minutos.&lt;/p&gt;","seed":{"parameters":[],"calculated":[{"name":"A1","label":"seis horas e vinte e cinco minutos"}],"uniques":true},"algorithm":{"name":"calculateOperation","template":"Cloze with text"}}</v>
      </c>
      <c r="D678" s="217" t="str">
        <f t="shared" si="2"/>
        <v>#REF!</v>
      </c>
    </row>
    <row r="679" ht="15.75" customHeight="1">
      <c r="A679" s="215" t="str">
        <f>Seeds!AB476</f>
        <v>M3-MyM-15a-E-7</v>
      </c>
      <c r="B679" s="216" t="str">
        <f t="shared" si="232"/>
        <v>#REF!</v>
      </c>
      <c r="C679" s="216" t="str">
        <f>Seeds!AA476</f>
        <v>{"id":"M3-MyM-15a-E-7","stimulus":"&lt;p&gt;Que horas marca este relógio? Escreva por extenso.&lt;/p&gt;&lt;div style=\"display:flex; justify-content:center;\"&gt;&lt;img src=\"https://blueberry-assets.oneclick.es/M3_MyM_15a_7.svg\" width=\"300\"&gt;&lt;/img&gt;&lt;/div&gt;","template":"&lt;p&gt;O relógio marca {{response}}.&lt;/p&gt;","hint":"&lt;p&gt;Em um relógio digital, o número antes dos dois pontos indica a hora e o número depois indica os minutos.&lt;/p&gt;","feedback":"&lt;p&gt;Em um relógio digital, o número antes dos dois pontos indica a hora e o número depois indica os minutos.&lt;/p&gt;","seed":{"parameters":[],"calculated":[{"name":"A1","label":"duas horas em ponto"}],"uniques":true},"algorithm":{"name":"calculateOperation","template":"Cloze with text"}}</v>
      </c>
      <c r="D679" s="217" t="str">
        <f t="shared" si="2"/>
        <v>#REF!</v>
      </c>
    </row>
    <row r="680" ht="15.75" customHeight="1">
      <c r="A680" s="215" t="str">
        <f>Seeds!AB477</f>
        <v>M3-MyM-15a-E-8</v>
      </c>
      <c r="B680" s="216" t="str">
        <f t="shared" si="232"/>
        <v>#REF!</v>
      </c>
      <c r="C680" s="216" t="str">
        <f>Seeds!AA477</f>
        <v>{"id":"M3-MyM-15a-E-8","stimulus":"&lt;p&gt;Que horas marca este relógio? Escreva por extenso.&lt;/p&gt;&lt;div style=\"display:flex; justify-content:center;\"&gt;&lt;img src=\"https://blueberry-assets.oneclick.es/M3_MyM_15a_8.svg\" width=\"300\"&gt;&lt;/img&gt;&lt;/div&gt;","template":"&lt;p&gt;O relógio marca {{response}}.&lt;/p&gt;","hint":"&lt;p&gt;Em um relógio digital, o número antes dos dois pontos indica a hora e o número depois indica os minutos.&lt;/p&gt;","feedback":"&lt;p&gt;Em um relógio digital, o número antes dos dois pontos indica a hora e o número depois indica os minutos.&lt;/p&gt;","seed":{"parameters":[],"calculated":[{"name":"A1","label":"quatro horas e meia"}],"uniques":true},"algorithm":{"name":"calculateOperation","template":"Cloze with text"}}</v>
      </c>
      <c r="D680" s="217" t="str">
        <f t="shared" si="2"/>
        <v>#REF!</v>
      </c>
    </row>
    <row r="681" ht="15.75" customHeight="1">
      <c r="A681" s="215" t="str">
        <f>Seeds!AB478</f>
        <v>M3-MyM-15b-I-1</v>
      </c>
      <c r="B681" s="216" t="str">
        <f t="shared" si="232"/>
        <v>#REF!</v>
      </c>
      <c r="C681" s="216" t="str">
        <f>Seeds!AA478</f>
        <v>{"id":"M3-MyM-15b-I-1","stimulus":"&lt;p&gt;Arraste a solução desta equivalência.&lt;/p&gt;","template":"&lt;p style=\"text-align: center\"&gt;{{Q1}} quartos de hora = {{response}} minutos&lt;/p&gt;","hint":"&lt;p&gt;Um quarto de hora é a quarta parte de 60 minutos.&lt;/p&gt;","feedback":"&lt;p&gt;Um quarto de hora são 15 minutos. Portanto:&lt;/p&gt;&lt;p style=\"text-align: center\"&gt;{{Q1}} quartos de hora = {{Q1}} × 15 minutos = {{A1}} minutos&lt;/p&gt;","seed":{"parameters":[{"name":"Q1","label":null,"list":[2,3,4,5]}],"calculated":[{"name":"A1","label":"{{function}}","function":"{{Q1}}*15"},{"name":"A2","label":"{{function}}","function":"{{Q1}}*30","incorrect":true},{"name":"A3","label":"{{function}}","function":"{{Q1}}*60","incorrect":true}],"uniques":true},"algorithm":{"name":"calculateOperation","template":"Cloze with drag &amp; drop","params":{"keyboard":"NUMERICAL"}}}</v>
      </c>
      <c r="D681" s="217" t="str">
        <f t="shared" si="2"/>
        <v>#REF!</v>
      </c>
    </row>
    <row r="682" ht="15.75" customHeight="1">
      <c r="A682" s="215" t="str">
        <f>Seeds!AB479</f>
        <v>M3-MyM-15b-I-2</v>
      </c>
      <c r="B682" s="216" t="str">
        <f t="shared" si="232"/>
        <v>#REF!</v>
      </c>
      <c r="C682" s="216" t="str">
        <f>Seeds!AA479</f>
        <v>{"id":"M3-MyM-15b-I-2","stimulus":"&lt;p&gt;Arraste a solução desta equivalência.&lt;/p&gt;","template":"&lt;p style=\"text-align: center\"&gt;{{Q1}} meias horas = {{response}} minutos&lt;/p&gt;","hint":"&lt;p&gt;Meia hora é a metade de 60 minutos.&lt;/p&gt;","feedback":"&lt;p&gt;Meia hora são 30 minutos. Portanto:&lt;/p&gt;&lt;p style=\"text-align: center\"&gt;{{Q1}} meias horas = {{Q1}} × 30 minutos = {{A2}} minutos&lt;/p&gt;","seed":{"parameters":[{"name":"Q1","label":null,"list":[2,3,4,5]}],"calculated":[{"name":"A1","label":"{{function}}","function":"{{Q1}}*15","incorrect":true},{"name":"A2","label":"{{function}}","function":"{{Q1}}*30"},{"name":"A3","label":"{{function}}","function":"{{Q1}}*60","incorrect":true}],"uniques":true},"algorithm":{"name":"calculateOperation","template":"Cloze with drag &amp; drop","params":{"keyboard":"NUMERICAL"}}}</v>
      </c>
      <c r="D682" s="217" t="str">
        <f t="shared" si="2"/>
        <v>#REF!</v>
      </c>
    </row>
    <row r="683" ht="15.75" customHeight="1">
      <c r="A683" s="215" t="str">
        <f>Seeds!AB480</f>
        <v>M3-MyM-15b-E-1</v>
      </c>
      <c r="B683" s="216" t="str">
        <f t="shared" si="232"/>
        <v>#REF!</v>
      </c>
      <c r="C683" s="216" t="str">
        <f>Seeds!AA480</f>
        <v>{"id":"M3-MyM-15b-E-1","stimulus":"&lt;p&gt;Complete esta equivalência.&lt;/p&gt;","template":"&lt;p style=\"text-align: center\"&gt;{{Q1}} quartos de hora = {{response}} minutos&lt;/p&gt;","hint":"&lt;p&gt;Um quarto de hora é a quarta parte de 60 minutos.&lt;/p&gt;","feedback":"&lt;p&gt;Um quarto de hora são 15 minutos. Portanto:&lt;/p&gt;&lt;p style=\"text-align: center\"&gt;{{Q1}} quartos de hora = {{Q1}} × 15 minutos = {{A1}} minutos&lt;/p&gt;","seed":{"parameters":[{"name":"Q1","label":null,"list":[2,3,4,5]}],"calculated":[{"name":"A1","label":"{{function}}","function":"{{Q1}}*15"}],"uniques":true},"algorithm":{"name":"calculateOperation","params":{"method":"equivLiteral","keyboard":"NUMERICAL"}}}</v>
      </c>
      <c r="D683" s="217" t="str">
        <f t="shared" si="2"/>
        <v>#REF!</v>
      </c>
    </row>
    <row r="684" ht="15.75" customHeight="1">
      <c r="A684" s="215" t="str">
        <f>Seeds!AB481</f>
        <v>M3-MyM-15b-E-2</v>
      </c>
      <c r="B684" s="216" t="str">
        <f t="shared" si="232"/>
        <v>#REF!</v>
      </c>
      <c r="C684" s="216" t="str">
        <f>Seeds!AA481</f>
        <v>{"id":"M3-MyM-15b-E-2","stimulus":"&lt;p&gt;Complete esta equivalência.&lt;/p&gt;","template":"&lt;p style=\"text-align: center\"&gt;{{Q1}} meias horas = {{response}} minutos&lt;/p&gt;","hint":"&lt;p&gt;Meia hora é a metade de 60 minutos.&lt;/p&gt;","feedback":"&lt;p&gt;Meia hora são 30 minutos. Portanto:&lt;/p&gt;&lt;p style=\"text-align: center\"&gt;{{Q1}} meias horas = {{Q1}} × 30 minutos = {{A1}} minutos&lt;/p&gt;","seed":{"parameters":[{"name":"Q1","label":null,"list":[2,3,4,5]}],"calculated":[{"name":"A1","label":"{{function}}","function":"{{Q1}}*30"}],"uniques":true},"algorithm":{"name":"calculateOperation","params":{"method":"equivLiteral","keyboard":"NUMERICAL"}}}</v>
      </c>
      <c r="D684" s="217" t="str">
        <f t="shared" si="2"/>
        <v>#REF!</v>
      </c>
    </row>
    <row r="685" ht="15.75" customHeight="1">
      <c r="A685" s="215" t="str">
        <f>Seeds!AB482</f>
        <v>M3-MyM-15b-A-1</v>
      </c>
      <c r="B685" s="216" t="str">
        <f t="shared" si="232"/>
        <v>#REF!</v>
      </c>
      <c r="C685" s="216" t="str">
        <f>Seeds!AA482</f>
        <v>{"id":"M3-MyM-15b-A-1","stimulus":"&lt;p&gt;Ângela e Sérgio estão jogando tênis há {{T1}} minutos. Reescreva esse tempo de outra maneira completando a sentença a seguir.&lt;/p&gt;","template":"&lt;p&gt;Eles estão jogando há {{response}} quartos de hora e {{response}} minutos.&lt;/p&gt;","hint":"&lt;p&gt;Um quarto de hora é a quarta parte de 60 minutos.&lt;/p&gt;","feedback":"&lt;p&gt;Um quarto de hora são 15 minutos. Portanto:&lt;/p&gt;&lt;p&gt;{{T1}} minutos : 15 minutos = {{Q1}} quartos de hora, resto = {{Q2}} minutos&lt;/p&gt;","seed":{"parameters":[{"name":"Q1","label":null,"list":[2,3,4,5]},{"name":"Q2","label":null,"min":1,"max":14,"step":1}],"calculated":[{"name":"T1","label":"{{function}}","function":"15*{{Q1}}+{{Q2}}","temp":true},{"name":"A1","label":"{{function}}","function":"{{Q1}}"},{"name":"A2","label":"{{function}}","function":"{{Q2}}"}],"uniques":true},"algorithm":{"name":"calculateOperation","params":{"method":"equivLiteral","keyboard":"NUMERICAL"}}}</v>
      </c>
      <c r="D685" s="217" t="str">
        <f t="shared" si="2"/>
        <v>#REF!</v>
      </c>
    </row>
    <row r="686" ht="15.75" customHeight="1">
      <c r="A686" s="215" t="str">
        <f>Seeds!AB483</f>
        <v>M3-MyM-15b-A-2</v>
      </c>
      <c r="B686" s="216" t="str">
        <f t="shared" si="232"/>
        <v>#REF!</v>
      </c>
      <c r="C686" s="216" t="str">
        <f>Seeds!AA483</f>
        <v>{"id":"M3-MyM-15b-A-2","stimulus":"&lt;p&gt;Em uma sala de cinema está sendo projetado um filme cuja duração é de {{T1}} minutos. Reescreva esse tempo de outra maneira completando a sentença a seguir&lt;/p&gt;","template":"&lt;p&gt;O filme dura {{response}} meias horas e {{response}} minutos.&lt;/p&gt;","hint":"&lt;p&gt;Meia hora é a metade de 60 minutos.&lt;/p&gt;","feedback":"&lt;p&gt;Meia hora são 30 minutos. Portanto:&lt;/p&gt;&lt;p&gt;{{T1}} minutos : 30 minutos = {{Q1}} meias horas, resto = {{Q2}} minutos&lt;/p&gt;","seed":{"parameters":[{"name":"Q1","label":null,"list":[2,3,4]},{"name":"Q2","label":null,"min":1,"max":29,"step":1}],"calculated":[{"name":"T1","label":"{{function}}","function":"30*{{Q1}}+{{Q2}}","temp":true},{"name":"A1","label":"{{function}}","function":"{{Q1}}"},{"name":"A2","label":"{{function}}","function":"{{Q2}}"}],"uniques":true},"algorithm":{"name":"calculateOperation","params":{"method":"equivLiteral","keyboard":"NUMERICAL"}}}</v>
      </c>
      <c r="D686" s="217" t="str">
        <f t="shared" si="2"/>
        <v>#REF!</v>
      </c>
    </row>
    <row r="687" ht="15.75" customHeight="1">
      <c r="A687" s="215" t="str">
        <f>Seeds!AB484</f>
        <v>M3-MyM-15b-A-3</v>
      </c>
      <c r="B687" s="216" t="str">
        <f t="shared" si="232"/>
        <v>#REF!</v>
      </c>
      <c r="C687" s="216" t="str">
        <f>Seeds!AA484</f>
        <v>{"id":"M3-MyM-15b-A-3","stimulus":"&lt;p&gt;Edna frequenta um curso de inglês cujas aulas duram três quartos de hora. Se no último mês ela participou de {{Q1}} aulas, calcule o total de minutos de aula que ela teve.&lt;/p&gt;","template":"&lt;p&gt;Ela teve {{response}} minutos de aula no total.&lt;/p&gt;","hint":"&lt;p&gt;Três quartos de hora são 45 minutos.&lt;/p&gt;","feedback":"&lt;p&gt;Três quartos de hora são 45 minutos. Portanto:&lt;/p&gt;&lt;p&gt;45 minutos × {{Q1}} aulas = {{A1}} minutos&lt;/p&gt;","seed":{"parameters":[{"name":"Q1","label":null,"min":4,"max":8,"step":1}],"calculated":[{"name":"A1","label":"{{function}}","function":"{{Q1}}*45"}],"uniques":true},"algorithm":{"name":"calculateOperation","params":{"method":"equivLiteral","keyboard":"NUMERICAL"}}}</v>
      </c>
      <c r="D687" s="217" t="str">
        <f t="shared" si="2"/>
        <v>#REF!</v>
      </c>
    </row>
    <row r="688" ht="15.75" customHeight="1">
      <c r="A688" s="215" t="str">
        <f>Seeds!AB485</f>
        <v>M3-MyM-15c-I-1</v>
      </c>
      <c r="B688" s="216" t="str">
        <f t="shared" si="232"/>
        <v>#REF!</v>
      </c>
      <c r="C688" s="216" t="str">
        <f>Seeds!AA485</f>
        <v>{"id":"M3-MyM-15c-I-1","stimulus":"&lt;p&gt;Indique se as seguintes equivalências estão corretas ou incorretas.&lt;/p&gt;","hint":"&lt;p&gt;As equivalências entre as unidades de tempo são:&lt;/p&gt;&lt;p style=\"text-align: center\"&gt;1 h = 60 min&lt;/p&gt;&lt;p style=\"text-align: center\"&gt;1 min = 60 s&lt;/p&gt;","feedback":"&lt;p&gt;As equivalências entre as unidades de tempo são:&lt;/p&gt;&lt;p style=\"text-align: center\"&gt;1 h = 60 min&lt;/p&gt;&lt;p style=\"text-align: center\"&gt;1 min = 60 s&lt;/p&gt;","seed":{"parameters":[{"name":"Q1","label":null,"min":1,"max":10,"step":1},{"name":"Q2","label":null,"min":1,"max":10,"step":1},{"name":"Q3","label":null,"min":1,"max":10,"step":1},{"name":"Q4","label":null,"min":1,"max":10,"step":1},{"name":"Q5","label":null,"min":1,"max":10,"step":1},{"name":"Q6","label":null,"min":1,"max":10,"step":1}],"calculated":[{"name":"T1","function":"{{Q1}}*60","temp":true},{"name":"T2","function":"{{Q2}}*60","temp":true},{"name":"T3","function":"{{Q3}}*60","temp":true},{"name":"T4","function":"{{Q4}}*60","temp":true},{"name":"T5","function":"{{Q5}}*60","temp":true},{"name":"T6","function":"{{Q6}}*60","temp":true},{"name":"A1","label":"&lt;span class=\"no-break\"&gt;{{Q1}} h&lt;/span&gt; = &lt;span class=\"no-break\"&gt;{{T1}} min&lt;/span&gt;"},{"name":"A2","label":"&lt;span class=\"no-break\"&gt;{{Q2}} min&lt;/span&gt; = &lt;span class=\"no-break\"&gt;{{T2}} s&lt;/span&gt;"},{"name":"A3","label":"&lt;span class=\"no-break\"&gt;{{T3}} s&lt;/span&gt; = &lt;span class=\"no-break\"&gt;{{Q3}} min&lt;/span&gt;"},{"name":"A4","label":"&lt;span class=\"no-break\"&gt;{{T4}} h&lt;/span&gt; = &lt;span class=\"no-break\"&gt;{{Q4}} min&lt;/span&gt;","incorrect":true,"feedback":"&lt;p&gt;A equivalência correta é:&lt;/p&gt;&lt;p&gt;&lt;span class=\"no-break\"&gt;{{Q4}} h&lt;/span&gt; = &lt;span class=\"no-break\"&gt;{{T4}} min&lt;/span&gt;&lt;/p&gt;"},{"name":"A5","label":"&lt;span class=\"no-break\"&gt;{{Q5}} min&lt;/span&gt; = &lt;span class=\"no-break\"&gt;{{T5}} h&lt;/span&gt;","incorrect":true,"feedback":"&lt;p&gt;A equivalência correta é:&lt;/p&gt;&lt;p&gt;&lt;span class=\"no-break\"&gt;{{T5}} min&lt;/span&gt; = &lt;span class=\"no-break\"&gt;{{Q5}} h&lt;/span&gt;&lt;/p&gt;"},{"name":"A6","label":"&lt;span class=\"no-break\"&gt;{{Q6}} s&lt;/span&gt; = &lt;span class=\"no-break\"&gt;{{T6}} min&lt;/span&gt;","incorrect":true,"feedback":"&lt;p&gt;A equivalência correta é:&lt;/p&gt;&lt;p&gt;&lt;span class=\"no-break\"&gt;{{T6}} s&lt;/span&gt; = &lt;span class=\"no-break\"&gt;{{Q6}} min&lt;/span&gt;&lt;/p&gt;"}],"uniques":true},"algorithm":{"name":"trueFalse","template":"Choice matrix – inline","params":{"countCorrect":1,"countIncorrect":2,"options":["Correta","Incorreta"]}}}</v>
      </c>
      <c r="D688" s="217" t="str">
        <f t="shared" si="2"/>
        <v>#REF!</v>
      </c>
    </row>
    <row r="689" ht="15.75" customHeight="1">
      <c r="A689" s="215" t="str">
        <f>Seeds!AB486</f>
        <v>M3-MyM-15c-E-1</v>
      </c>
      <c r="B689" s="216" t="str">
        <f t="shared" si="232"/>
        <v>#REF!</v>
      </c>
      <c r="C689" s="216" t="str">
        <f>Seeds!AA486</f>
        <v>{
    "id": "M3-MyM-15c-E-1",
    "stimulus": "&lt;p&gt;Complete a seguinte equivalência.&lt;/p&gt;",
    "template": "&lt;p style=\"text-align: center\"&gt;&lt;span class=\"no-break\"&gt;{{Q1}} h&lt;/span&gt; = &lt;span class=\"no-break\"&gt;{{response}} min&lt;/span&gt;&lt;p&gt;",
    "hint": "&lt;p&gt;A equivalência entre horas e minutos é:&lt;/p&gt;&lt;p style=\"text-align: center\"&gt;1 h = 60 min&lt;/p&gt;",
    "feedback": "&lt;p&gt;A equivalência é calculada da seguinte maneira:&lt;/p&gt;&lt;p style=\"text-align: center\"&gt;{{Q1}} h × 60 = {{A1}} min&lt;/p&gt;",
    "seed": {
        "parameters": [
            {
                "name": "Q1",
                "label": null,
                "list": [
                    1,
                    2,
                    3,
                    4,
                    5
                ]
            }
        ],
        "calculated": [
            {
                "name": "A1",
                "label": "{{function}}",
                "function": "{{Q1}}*60"
            }
        ],
        "uniques": true
    },
    "algorithm": {
        "name": "calculateOperation",
        "params": {
            "method": "equivLiteral",
            "keyboard": "NUMERICAL"
        }
    }
}</v>
      </c>
      <c r="D689" s="217" t="str">
        <f t="shared" si="2"/>
        <v>#REF!</v>
      </c>
    </row>
    <row r="690" ht="15.75" customHeight="1">
      <c r="A690" s="215" t="str">
        <f>Seeds!AB487</f>
        <v>M3-MyM-15c-E-2</v>
      </c>
      <c r="B690" s="216" t="str">
        <f t="shared" si="232"/>
        <v>#REF!</v>
      </c>
      <c r="C690" s="216" t="str">
        <f>Seeds!AA487</f>
        <v>{
    "id": "M3-MyM-15c-E-2",
    "stimulus": "&lt;p&gt;Complete a seguinte equivalência.&lt;/p&gt;",
    "template": "&lt;p style=\"text-align: center\"&gt;&lt;span class=\"no-break\"&gt;{{T1}} min&lt;/span&gt; = &lt;span class=\"no-break\"&gt;{{response}} h&lt;/span&gt;&lt;/p&gt;",
    "hint": "&lt;p&gt;A equivalência entre horas e minutos é:&lt;/p&gt;&lt;p style=\"text-align: center\"&gt;1 h = 60 min&lt;/p&gt;",
    "feedback": "&lt;p&gt;A equivalência é calculada da seguinte maneira:&lt;/p&gt;&lt;p&gt;{{T1}} min : 60 = {{A1}} h&lt;/p&gt;",
    "seed": {
        "parameters": [
            {
                "name": "Q1",
                "label": null,
                "list": [
                    1,
                    2,
                    3,
                    4,
                    5
                ]
            }
        ],
        "calculated": [
            {
                "name": "T1",
                "label": "{{function}}",
                "function": "{{Q1}}*60",
                "temp": true
            },
            {
                "name": "A1",
                "label": "{{function}}",
                "function": "{{Q1}}"
            }
        ],
        "uniques": true
    },
    "algorithm": {
        "name": "calculateOperation",
        "params": {
            "method": "equivLiteral",
            "keyboard": "NUMERICAL"
        }
    }
}</v>
      </c>
      <c r="D690" s="217" t="str">
        <f t="shared" si="2"/>
        <v>#REF!</v>
      </c>
    </row>
    <row r="691" ht="15.75" customHeight="1">
      <c r="A691" s="215" t="str">
        <f>Seeds!AB488</f>
        <v>M3-MyM-15c-E-3</v>
      </c>
      <c r="B691" s="216" t="str">
        <f t="shared" si="232"/>
        <v>#REF!</v>
      </c>
      <c r="C691" s="216" t="str">
        <f>Seeds!AA488</f>
        <v>{"id":"M3-MyM-15c-E-3","stimulus":"&lt;p&gt;Complete a seguinte equivalência.&lt;/p&gt;","template":"&lt;p style=\"text-align: center\"&gt;&lt;span class=\"no-break\"&gt;{{T1}} s&lt;/span&gt; = &lt;span class=\"no-break\"&gt;{{response}} min&lt;/span&gt;&lt;/p&gt;","hint":"&lt;p&gt;A equivalência entre minutos e segundos é:&lt;/p&gt;&lt;p style=\"text-align: center\"&gt;1 min = 60 s&lt;/p&gt;","feedback":"&lt;p&gt;A equivalência é calculada da seguinte maneira:&lt;/p&gt;&lt;p&gt;{{T1}} s : 60 = {{A1}} min&lt;/p&gt;","seed":{"parameters":[{"name":"Q1","label":null,"list":[1,2,3,4,5]}],"calculated":[{"name":"T1","label":"{{function}}","function":"{{Q1}}*60","temp":true},{"name":"A1","label":"{{function}}","function":"{{Q1}}"}],"uniques":true},"algorithm":{"name":"calculateOperation","params":{"method":"equivLiteral","keyboard":"NUMERICAL"}}}</v>
      </c>
      <c r="D691" s="217" t="str">
        <f t="shared" si="2"/>
        <v>#REF!</v>
      </c>
    </row>
    <row r="692" ht="15.75" customHeight="1">
      <c r="A692" s="215" t="str">
        <f>Seeds!AB489</f>
        <v>M3-MyM-15c-E-4</v>
      </c>
      <c r="B692" s="216" t="str">
        <f t="shared" si="232"/>
        <v>#REF!</v>
      </c>
      <c r="C692" s="216" t="str">
        <f>Seeds!AA489</f>
        <v>{"id":"M3-MyM-15c-E-4","stimulus":"&lt;p&gt;Complete a seguinte equivalência.&lt;/p&gt;","template":"&lt;p style=\"text-align: center\"&gt;&lt;span class=\"no-break\"&gt;{{Q1}} min&lt;/span&gt; = &lt;span class=\"no-break\"&gt;{{response}} s&lt;/span&gt;&lt;/p&gt;","hint":"&lt;p&gt;A equivalência entre minutos e segundos é:&lt;/p&gt;&lt;p style=\"text-align: center\"&gt;1 min = 60 s&lt;/p&gt;","feedback":"&lt;p&gt;A equivalência é calculada da seguinte maneira:&lt;/p&gt;&lt;p style=\"text-align: center\"&gt;{{Q1}} min × 60 = {{A1}} s&lt;/p&gt;","seed":{"parameters":[{"name":"Q1","label":null,"list":[1,2,3,4,5]}],"calculated":[{"name":"A1","label":"{{function}}","function":"{{Q1}}*60"}],"uniques":true},"algorithm":{"name":"calculateOperation","params":{"method":"equivLiteral","keyboard":"NUMERICAL"}}}</v>
      </c>
      <c r="D692" s="217" t="str">
        <f t="shared" si="2"/>
        <v>#REF!</v>
      </c>
    </row>
    <row r="693" ht="15.75" customHeight="1">
      <c r="A693" s="215" t="str">
        <f>Seeds!AB490</f>
        <v>M3-MyM-15c-A-1</v>
      </c>
      <c r="B693" s="216" t="str">
        <f t="shared" si="232"/>
        <v>#REF!</v>
      </c>
      <c r="C693" s="216" t="str">
        <f>Seeds!AA490</f>
        <v>{"id":"M3-MyM-15c-A-1","seed":{"parameters":[{"name":"Q1","label":null,"min":300,"max":2700,"step":60}],"uniques":true},"scaffolding":[{"id":"step-0","stimulus":"&lt;p&gt;Miguel chegou ao estádio &lt;span class=\"no-break\"&gt;{{Q1}} s&lt;/span&gt; antes do início do show. A quantos minutos esse tempo equivale?&lt;/p&gt;","template":"&lt;p&gt;Ele chegou &lt;span class=\"no-break\"&gt;{{response}} min&lt;/span&gt; antes.&lt;/p&gt;","seed":{"calculated":[{"name":"0-A1","label":"{{function}}","function":"{{Q1}}/60"}]},"algorithm":{"name":"calculateOperation","params":{"method":"equivLiteral","keyboard":"NUMERICAL"}}},{"id":"step-1","stimulus":"&lt;p&gt;Miguel chegou ao show com quantos segundos de antecedência?&lt;/p&gt;","template":"&lt;p&gt;Ele chegou {{response}} s antes.&lt;/p&gt;","seed":{"calculated":[{"name":"1-A1","label":"{{function}}","function":"{{Q1}}"}]},"algorithm":{"name":"calculateOperation","params":{"method":"equivLiteral","keyboard":"NUMERICAL"}}},{"id":"step-2","stimulus":"&lt;p&gt;O que pede o enunciado?&lt;/p&gt;","seed":{"calculated":[{"name":"2-A1","label":"&lt;p&gt;Expressar os segundos em minutos.&lt;/p&gt;"},{"name":"2-A2","label":"&lt;p&gt;Expressar os segundos em horas.&lt;/p&gt;","incorrect":true},{"name":"2-A3","label":"&lt;p&gt;Expressar os minutos em segundos.&lt;/p&gt;","incorrect":true}]},"algorithm":{"name":"trueFalse","template":"Multiple choice – standard"}},{"id":"step-3","stimulus":"&lt;p&gt;Para converter segundos em minutos, qual é a equivalência correta?&lt;/p&gt;","seed":{"calculated":[{"name":"3-A1","label":"&lt;p style=\"text-align: center\"&gt;1 min = 60 s&lt;/p&gt;"},{"name":"2-A2","label":"&lt;p&gt;60 min = 1 s&lt;/p&gt;","incorrect":true},{"name":"2-A3","label":"&lt;p style=\"text-align: center\"&gt;1 min = 3 600 s&lt;/p&gt;","incorrect":true}]},"algorithm":{"name":"trueFalse","template":"Multiple choice – standard"}},{"id":"step-4","stimulus":"&lt;p&gt;Utilize a equivalência do passo anterior para calcular com quantos minutos de antecedência Miguel chegou ao show.&lt;/p&gt;","template":"&lt;p style=\"text-align: center\"&gt;{{Q1}} s : 60 = {{response}} min&lt;/p&gt;","seed":{"calculated":[{"name":"4-A1","label":"{{function}}","function":"{{Q1}}/60"}]},"algorithm":{"name":"calculateOperation","params":{"method":"equivLiteral","keyboard":"NUMERICAL"}}}]}</v>
      </c>
      <c r="D693" s="217" t="str">
        <f t="shared" si="2"/>
        <v>#REF!</v>
      </c>
    </row>
    <row r="694" ht="15.75" customHeight="1">
      <c r="A694" s="215" t="str">
        <f>Seeds!AB491</f>
        <v>M3-MyM-15c-A-2</v>
      </c>
      <c r="B694" s="216" t="str">
        <f t="shared" si="232"/>
        <v>#REF!</v>
      </c>
      <c r="C694" s="216" t="str">
        <f>Seeds!AA491</f>
        <v>{"id":"M3-MyM-15c-A-2","seed":{"parameters":[{"name":"Q1","label":null,"min":1,"max":15,"step":1}],"uniques":true},"scaffolding":[{"id":"step-0","stimulus":"&lt;p&gt;Uma viagem de trem para Paranapiacaba durou &lt;span class=\"no-break\"&gt;{{Q1}} h&lt;/span&gt;. Esse tempo equivale a quantos minutos?&lt;/p&gt;","template":"&lt;p&gt;A viagem durou &lt;span class=\"no-break\"&gt;{{response}} min.&lt;/span&gt;&lt;/p&gt;","seed":{"calculated":[{"name":"0-A1","label":"{{function}}","function":"{{Q1}}*60"}]},"algorithm":{"name":"calculateOperation","params":{"method":"equivLiteral","keyboard":"NUMERICAL"}}},{"id":"step-1","stimulus":"&lt;p&gt;Quanto tempo durou a viagem até Paranapiacaba?&lt;/p&gt;","template":"&lt;p&gt;A viagem foi de {{response}} h.&lt;/p&gt;","seed":{"calculated":[{"name":"1-A1","label":"{{function}}","function":"{{Q1}}"}]},"algorithm":{"name":"calculateOperation","params":{"method":"equivLiteral","keyboard":"NUMERICAL"}}},{"id":"step-2","stimulus":"&lt;p&gt;O que pede o enunciado?&lt;/p&gt;","seed":{"calculated":[{"name":"2-A1","label":"&lt;p&gt;Expressar o tempo da viagem em minutos.&lt;/p&gt;"},{"name":"2-A2","label":"&lt;p&gt;Expressar o tempo da viagem em segundos.&lt;/p&gt;","incorrect":true},{"name":"2-A3","label":"&lt;p&gt;Expressar o tempo da viagem em horas.&lt;/p&gt;","incorrect":true}]},"algorithm":{"name":"trueFalse","template":"Multiple choice – standard"}},{"id":"step-3","stimulus":"&lt;p&gt;Para converter segundos em minutos, qual é a equivalência correta?&lt;/p&gt;","seed":{"calculated":[{"name":"3-A1","label":"&lt;p style=\"text-align: center\"&gt;1 h = 60 min&lt;/p&gt;"},{"name":"2-A2","label":"&lt;p style=\"text-align: center\"&gt;1 h = 3 600 min&lt;/p&gt;","incorrect":true},{"name":"2-A3","label":"&lt;p&gt;60 h = 1 min&lt;/p&gt;","incorrect":true}]},"algorithm":{"name":"trueFalse","template":"Multiple choice – standard"}},{"id":"step-4","stimulus":"&lt;p&gt;Utilize a equivalência da etapa anterior para calcular quantos minutos a viagem durou.&lt;/p&gt;","template":"&lt;p style=\"text-align: center\"&gt;{{Q1}} h × 60 = {{response}} min&lt;/p&gt;","seed":{"calculated":[{"name":"4-A1","label":"{{function}}","function":"{{Q1}}*60"}]},"algorithm":{"name":"calculateOperation","params":{"method":"equivLiteral","keyboard":"NUMERICAL"}}}]}</v>
      </c>
      <c r="D694" s="217" t="str">
        <f t="shared" si="2"/>
        <v>#REF!</v>
      </c>
    </row>
    <row r="695" ht="15.75" customHeight="1">
      <c r="A695" s="215" t="str">
        <f>Seeds!AB492</f>
        <v>M3-MyM-15c-A-3</v>
      </c>
      <c r="B695" s="216" t="str">
        <f t="shared" si="232"/>
        <v>#REF!</v>
      </c>
      <c r="C695" s="216" t="str">
        <f>Seeds!AA492</f>
        <v>{"id":"M3-MyM-15c-A-3","seed":{"parameters":[{"name":"Q1","label":null,"min":600,"max":2700,"step":60}],"uniques":true},"scaffolding":[{"id":"step-0","stimulus":"&lt;p&gt;O tempo de espera estimado para comprar os ingressos de um festival de música é de &lt;span class=\"no-break\"&gt;{{Q1}} s.&lt;/span&gt; A quantos minutos esse tempo equivale?&lt;/p&gt;","template":"&lt;p&gt;O tempo de espera é de &lt;span class=\"no-break\"&gt;{{response}} min.&lt;/span&gt;&lt;/p&gt;","seed":{"calculated":[{"name":"0-A1","label":"{{function}}","function":"{{Q1}}/60"}]},"algorithm":{"name":"calculateOperation","params":{"method":"equivLiteral","keyboard":"NUMERICAL"}}},{"id":"step-1","stimulus":"&lt;p&gt;De quantos segundos é o tempo estimado de espera para a compra dos ingressos?&lt;/p&gt;","template":"&lt;p&gt;O tempo de espera é de {{response}} s.&lt;/p&gt;","seed":{"calculated":[{"name":"1-A1","label":"{{function}}","function":"{{Q1}}"}]},"algorithm":{"name":"calculateOperation","params":{"method":"equivLiteral","keyboard":"NUMERICAL"}}},{"id":"step-2","stimulus":"&lt;p&gt;O que pede o enunciado?&lt;/p&gt;","seed":{"calculated":[{"name":"2-A1","label":"&lt;p&gt;Expressar o tempo de espera em minutos.&lt;/p&gt;"},{"name":"2-A2","label":"&lt;p&gt;Expressar o tempo de espera em horas.&lt;/p&gt;","incorrect":true},{"name":"2-A3","label":"&lt;p&gt;Expressar o tempo de espera em segundos.&lt;/p&gt;","incorrect":true}]},"algorithm":{"name":"trueFalse","template":"Multiple choice – standard"}},{"id":"step-3","stimulus":"&lt;p&gt;Para converter segundos em minutos, qual é a equivalência correta?&lt;/p&gt;","seed":{"calculated":[{"name":"3-A1","label":"&lt;p style=\"text-align: center\"&gt;1 min = 60 s&lt;/p&gt;"},{"name":"2-A2","label":"&lt;p&gt;60 min = 1 s&lt;/p&gt;","incorrect":true},{"name":"2-A3","label":"&lt;p style=\"text-align: center\"&gt;1 min = 3 600 s&lt;/p&gt;","incorrect":true}]},"algorithm":{"name":"trueFalse","template":"Multiple choice – standard"}},{"id":"step-4","stimulus":"&lt;p&gt;Utilize a equivalência do passo anterior para calcular em quantos minutos é o tempo de espera.&lt;/p&gt;","template":"&lt;p style=\"text-align: center\"&gt;{{Q1}} s : 60 = {{response}} min&lt;/p&gt;","seed":{"calculated":[{"name":"4-A1","label":"{{function}}","function":"{{Q1}}/60"}]},"algorithm":{"name":"calculateOperation","params":{"method":"equivLiteral","keyboard":"NUMERICAL"}}}]}</v>
      </c>
      <c r="D695" s="217" t="str">
        <f t="shared" si="2"/>
        <v>#REF!</v>
      </c>
    </row>
    <row r="696" ht="15.75" customHeight="1">
      <c r="A696" s="215" t="str">
        <f>Seeds!AB493</f>
        <v>M3-MyM-15d-I-1</v>
      </c>
      <c r="B696" s="216" t="str">
        <f t="shared" si="232"/>
        <v>#REF!</v>
      </c>
      <c r="C696" s="216" t="str">
        <f>Seeds!AA493</f>
        <v>{"id":"M3-MyM-15d-I-1","stimulus":"&lt;p&gt;Selecione o resultado desta operação.&lt;/p&gt;","template":"&lt;p style=\"text-align: center\"&gt;{{Q1}} h {{Q2}} min + {{Q3}} h {{Q4}} min = {{response}} h {{response}} min&lt;/p&gt;","hint":"&lt;p&gt;Adicione as horas e os minutos separadamente.&lt;/p&gt;","feedback":"&lt;p&gt;Ao adicionar intervalos de tempo, opere com as horas e com os minutos separadamente.&lt;/p&gt;&lt;p style=\"text-align: center\"&gt;{{Q1}} h + {{Q3}} h = {{A1}} h&lt;/p&gt;&lt;p&gt;{{Q2}} min + {{Q4}} min = {{A4}} min&lt;/p&gt;","seed":{"parameters":[{"name":"Q1","label":null,"min":1,"max":10,"step":1},{"name":"Q2","label":null,"min":5,"max":30,"step":1},{"name":"Q3","label":null,"min":1,"max":10,"step":1},{"name":"Q4","label":null,"min":5,"max":29,"step":1}],"calculated":[{"name":"A1","label":"{{function}}","function":"{{Q1}}+{{Q3}}","group":1},{"name":"A2","label":"{{function}}","function":"{{Q1}}+{{Q2}}","group":1,"incorrect":true},{"name":"A3","label":"{{function}}","function":"{{Q2}}+{{Q4}}","group":1,"incorrect":true},{"name":"A4","label":"{{function}}","function":"{{Q2}}+{{Q4}}","group":2},{"name":"A5","label":"{{function}}","function":"{{Q3}}+{{Q4}}","group":2,"incorrect":true},{"name":"A6","label":"{{function}}","function":"{{Q1}}+{{Q3}}","group":2,"incorrect":true}],"uniques":true},"algorithm":{"name":"groupResponses","template":"Cloze with drop down"}}</v>
      </c>
      <c r="D696" s="217" t="str">
        <f t="shared" si="2"/>
        <v>#REF!</v>
      </c>
    </row>
    <row r="697" ht="15.75" customHeight="1">
      <c r="A697" s="215" t="str">
        <f>Seeds!AB494</f>
        <v>M3-MyM-15d-I-2</v>
      </c>
      <c r="B697" s="216" t="str">
        <f t="shared" si="232"/>
        <v>#REF!</v>
      </c>
      <c r="C697" s="216" t="str">
        <f>Seeds!AA494</f>
        <v>{"id":"M3-MyM-15d-I-2","stimulus":"&lt;p&gt;Selecione o resultado desta operação.&lt;/p&gt;","template":"&lt;p style=\"text-align: center\"&gt;{{T1}} h {{T2}} min − {{Q3}} h {{Q4}} min = {{response}} h {{response}} min&lt;/p&gt;","hint":"&lt;p&gt;Subtraia as horas e os minutos separadamente.&lt;/p&gt;","feedback":"&lt;p&gt;Ao subtrair intervalos de tempo, opere com as horas e com os minutos separadamente.&lt;/p&gt;&lt;p style=\"text-align: center\"&gt;{{T1}} h − {{Q3}} h = {{Q1}} h&lt;/p&gt;&lt;p style=\"text-align: center\"&gt;{{T2}} min − {{Q4}} min = {{Q2}} min&lt;/p&gt;","seed":{"parameters":[{"name":"Q1","label":null,"min":2,"max":5,"step":1},{"name":"Q2","label":null,"min":5,"max":29,"step":1},{"name":"Q3","label":null,"min":2,"max":5,"step":1},{"name":"Q4","label":null,"min":5,"max":29,"step":1}],"calculated":[{"name":"T1","label":"{{function}}","function":"{{Q1}}+{{Q3}}","temp":true},{"name":"T2","label":"{{function}}","function":"{{Q2}}+{{Q4}}","temp":true},{"name":"A1","label":"{{function}}","function":"{{Q1}}","group":1},{"name":"A2","label":"{{function}}","function":"{{T1}}+{{Q3}}","group":1,"incorrect":true},{"name":"A3","label":"{{function}}","function":"{{T1}}+{{T2}}","group":1,"incorrect":true},{"name":"A4","label":"{{function}}","function":"{{Q2}}","group":2},{"name":"A5","label":"{{function}}","function":"{{T2}}+{{Q4}}","group":2,"incorrect":true},{"name":"A6","label":"{{function}}","function":"{{Q3}}+{{Q4}}","group":2,"incorrect":true}],"uniques":true},"algorithm":{"name":"groupResponses","template":"Cloze with drop down"}}</v>
      </c>
      <c r="D697" s="217" t="str">
        <f t="shared" si="2"/>
        <v>#REF!</v>
      </c>
    </row>
    <row r="698" ht="15.75" customHeight="1">
      <c r="A698" s="215" t="str">
        <f>Seeds!AB495</f>
        <v>M3-MyM-15d-E-1</v>
      </c>
      <c r="B698" s="216" t="str">
        <f t="shared" si="232"/>
        <v>#REF!</v>
      </c>
      <c r="C698" s="216" t="str">
        <f>Seeds!AA495</f>
        <v>{"id":"M3-MyM-15d-E-1","stimulus":"&lt;p&gt;Calcule a seguinte soma.&lt;/p&gt;","template":"&lt;p style=\"text-align: center\"&gt;{{Q1}} h {{Q2}} min + {{Q3}} h {{Q4}} min = {{response}} h {{response}} min&lt;/p&gt;","hint":"&lt;p&gt;Adicione as horas e os minutos separadamente.&lt;/p&gt;","feedback":"&lt;p&gt;Ao adicionar intervalos de tempo, opere com as horas e com os minutos separadamente.&lt;/p&gt;&lt;p style=\"text-align: center\"&gt;{{Q1}} h + {{Q3}} h = {{T1}} h&lt;/p&gt;&lt;p&gt;{{Q2}} min + {{Q4}} min = {{T2}} min&lt;/p&gt;&lt;p&gt;Como os minutos são mais de 60, converta 60 minutos em 1 hora:&lt;/p&gt;&lt;p style=\"text-align: center\"&gt;{{T1}} h + 1 h = {{A1}} h&lt;/p&gt;&lt;p style=\"text-align: center\"&gt;{{T2}} min − 60 min = {{A2}} min&lt;/p&gt;","seed":{"parameters":[{"name":"Q1","label":null,"min":1,"max":10,"step":1},{"name":"Q2","label":null,"min":30,"max":59,"step":1},{"name":"Q3","label":null,"min":1,"max":10,"step":1},{"name":"Q4","label":null,"min":30,"max":59,"step":1}],"calculated":[{"name":"T1","label":"{{function}}","function":"{{Q1}}+{{Q3}}","temp":true},{"name":"T2","label":"{{function}}","function":"{{Q2}}+{{Q4}}","temp":true},{"name":"A1","label":"{{function}}","function":"{{Q1}}+{{Q3}}+1"},{"name":"A2","label":"{{function}}","function":"{{Q2}}+{{Q4}}-60"}],"uniques":true},"algorithm":{"name":"calculateOperation","params":{"method":"equivLiteral","keyboard":"NUMERICAL"}}}</v>
      </c>
      <c r="D698" s="217" t="str">
        <f t="shared" si="2"/>
        <v>#REF!</v>
      </c>
    </row>
    <row r="699" ht="15.75" customHeight="1">
      <c r="A699" s="215" t="str">
        <f>Seeds!AB496</f>
        <v>M3-MyM-15d-E-2</v>
      </c>
      <c r="B699" s="216" t="str">
        <f t="shared" si="232"/>
        <v>#REF!</v>
      </c>
      <c r="C699" s="216" t="str">
        <f>Seeds!AA496</f>
        <v>{"id":"M3-MyM-15d-E-2","stimulus":"&lt;p&gt;Calcule a seguinte subtração.&lt;/p&gt;","template":"&lt;p style=\"text-align: center\"&gt;{{T1}} h {{T2}} min − {{Q3}} h {{Q4}} min = {{response}} h {{response}} min&lt;/p&gt;","hint":"&lt;p&gt;Subtraia as horas e os minutos separadamente.&lt;/p&gt;","feedback":"&lt;p&gt;Ao subtrair intervalos de tempo, opere com as horas e com os minutos separadamente.&lt;/p&gt;&lt;p&gt;Como {{T2}} minutos é menor que {{Q4}} minutos, converta 1 hora em 60 minutos:&lt;/p&gt;&lt;p style=\"text-align: center\"&gt;{{T1}} h − 1 h = {{T3}} h&lt;/p&gt;&lt;p style=\"text-align: center\"&gt;{{T2}} min + 60 min = {{T4}} min&lt;/p&gt;&lt;p&gt;Depois subtraia:&lt;/p&gt;&lt;p style=\"text-align: center\"&gt;{{T3}} h − {{Q3}} h = {{Q1}} h&lt;/p&gt;&lt;p&gt;{{T4}} min − {{Q4}} min = {{Q2}} min&lt;/p&gt;","seed":{"parameters":[{"name":"Q1","label":null,"list":[2,3,4,5]},{"name":"Q2","label":null,"min":30,"max":59,"step":1},{"name":"Q3","label":null,"list":[2,3,4,5]},{"name":"Q4","label":null,"min":30,"max":59,"step":1}],"calculated":[{"name":"T1","label":"{{function}}","function":"{{Q1}}+{{Q3}}+1","temp":true},{"name":"T2","label":"{{function}}","function":"{{Q2}}+{{Q4}}-60","temp":true},{"name":"T3","label":"{{function}}","function":"{{Q1}}+{{Q3}}","temp":true},{"name":"T4","label":"{{function}}","function":"{{Q2}}+{{Q4}}","temp":true},{"name":"A1","label":"{{function}}","function":"{{Q1}}"},{"name":"A2","label":"{{function}}","function":"{{Q2}}"}],"uniques":true},"algorithm":{"name":"calculateOperation","params":{"method":"equivLiteral","keyboard":"NUMERICAL"}}}</v>
      </c>
      <c r="D699" s="217" t="str">
        <f t="shared" si="2"/>
        <v>#REF!</v>
      </c>
    </row>
    <row r="700" ht="15.75" customHeight="1">
      <c r="A700" s="215" t="str">
        <f>Seeds!AB497</f>
        <v>M3-MyM-15d-A-1</v>
      </c>
      <c r="B700" s="216" t="str">
        <f t="shared" si="232"/>
        <v>#REF!</v>
      </c>
      <c r="C700" s="216" t="str">
        <f>Seeds!AA497</f>
        <v>{"id":"M3-MyM-15d-A-1","seed":{"parameters":[{"name":"Q1","label":null,"min":10,"max":17,"step":1},{"name":"Q2","label":null,"min":10,"max":29,"step":1},{"name":"Q3","label":null,"list":[1,2]},{"name":"Q4","label":null,"min":5,"max":29,"step":1}],"uniques":true},"scaffolding":[{"id":"step-0","stimulus":"&lt;p&gt;Marcos começou a assistir a um filme às {{Q1}}:{{Q2}}. Se o filme durar {{Q3}} h {{Q4}} min, a que horas ele vai terminar?&lt;/p&gt;","template":"&lt;p&gt;O filme vai terminar às {{response}}.&lt;/p&gt;","seed":{"calculated":[{"name":"T1","label":"{{function}}","function":"{{Q1}}+{{Q3}}","temp":true},{"name":"T2","label":"{{function}}","function":"{{Q2}}+{{Q4}}","temp":true},{"name":"0-A1","label":"{{T1}}:{{T2}}"}]},"algorithm":{"name":"calculateOperation","template":"Cloze with text"}},{"id":"step-1","stimulus":"&lt;p&gt;A que horas Marcos começou a assistir ao filme? Quanto tempo dura o filme?&lt;/p&gt;","template":"&lt;p&gt;O filme começou às {{response}} e dura {{response}} h {{response}} min.&lt;/p&gt;","seed":{"calculated":[{"name":"1-A1","label":"{{Q1}}:{{Q2}}"},{"name":"1-A2","label":"{{function}}","function":"{{Q3}}"},{"name":"1-A3","label":"{{function}}","function":"{{Q4}}"}]},"algorithm":{"name":"calculateOperation","template":"Cloze with text"}},{"id":"step-2","stimulus":"&lt;p&gt;O que pede o enunciado?&lt;/p&gt;","seed":{"calculated":[{"name":"2-A1","label":"&lt;p&gt;A hora em que o filme vai terminar.&lt;/p&gt;"},{"name":"2-A2","label":"&lt;p&gt;A hora em que o filme começou.&lt;/p&gt;","incorrect":true},{"name":"2-A3","label":"&lt;p&gt;O tempo de duração do filme.&lt;/p&gt;","incorrect":true}]},"algorithm":{"name":"trueFalse","template":"Multiple choice – standard"}},{"id":"step-3","stimulus":"&lt;p&gt;Que operação deve ser realizada para calcular a hora em que o filme vai terminar?&lt;/p&gt;","seed":{"calculated":[{"name":"3-A1","label":"&lt;p&gt;Adicionar o tempo de duração do filme à hora em que Marcos começou a assisti-lo.&lt;/p&gt;"},{"name":"3-A2","label":"&lt;p&gt;Subtrair o tempo de duração do filme da hora em que Marcos começou a assisti-lo.&lt;/p&gt;","incorrect":true}]},"algorithm":{"name":"trueFalse","template":"Multiple choice – standard"}},{"id":"step-4","stimulus":"&lt;p&gt;Portanto, adicione horas com horas e minutos com minutos para obter a hora em que o filme vai acabar.&lt;/p&gt;","template":"&lt;p style=\"text-align: center\"&gt;{{Q1}} h + {{Q3}} h = {{response}} h&lt;/p&gt;&lt;p style=\"text-align: center\"&gt;{{Q2}} min + {{Q4}} min = {{response}} min&lt;/p&gt;&lt;p&gt;O filme vai terminar às {{response}}.&lt;/p&gt;","seed":{"calculated":[{"name":"T1","label":"{{function}}","function":"{{Q1}}+{{Q3}}","temp":true},{"name":"T2","label":"{{function}}","function":"{{Q2}}+{{Q4}}","temp":true},{"name":"4-A1","label":"{{function}}","function":"{{Q1}}+{{Q3}}"},{"name":"4-A2","label":"{{function}}","function":"{{Q2}}+{{Q4}}"},{"name":"4-A3","label":"{{T1}}:{{T2}}"}]},"algorithm":{"name":"calculateOperation","template":"Cloze with text"}}]}</v>
      </c>
      <c r="D700" s="217" t="str">
        <f t="shared" si="2"/>
        <v>#REF!</v>
      </c>
    </row>
    <row r="701" ht="15.75" customHeight="1">
      <c r="A701" s="215" t="str">
        <f>Seeds!AB498</f>
        <v>M3-MyM-15d-A-2</v>
      </c>
      <c r="B701" s="216" t="str">
        <f t="shared" si="232"/>
        <v>#REF!</v>
      </c>
      <c r="C701" s="216" t="str">
        <f>Seeds!AA498</f>
        <v>{"id":"M3-MyM-15d-A-2","seed":{"parameters":[{"name":"Q1","label":null,"list":[1,2]},{"name":"Q2","label":null,"min":10,"max":29,"step":1},{"name":"Q3","label":null,"min":12,"max":17,"step":1},{"name":"Q4","label":null,"min":10,"max":30,"step":1}],"uniques":true},"scaffolding":[{"id":"step-0","stimulus":"&lt;p&gt;Ronaldo tem uma consulta médica às {{T1}}:{{T2}}. Se ele sair de casa às {{Q3}}:{{Q4}}, em quanto tempo precisará chegar ao médico?&lt;/p&gt;","template":"&lt;p&gt;Ele precisará chegar em {{response}} h e {{response}} min.&lt;/p&gt;","seed":{"calculated":[{"name":"T1","label":"{{function}}","function":"{{Q1}}+{{Q3}}","temp":true},{"name":"T2","label":"{{function}}","function":"{{Q2}}+{{Q4}}","temp":true},{"name":"0-A1","label":"{{function}}","function":"{{Q1}}"},{"name":"0-A2","label":"{{function}}","function":"{{Q2}}"}]},"algorithm":{"name":"calculateOperation","params":{"method":"equivLiteral","keyboard":"NUMERICAL"}}},{"id":"step-1","stimulus":"&lt;p&gt;A que horas Ronaldo tem uma consulta no médico? E que horas ele vai sair de casa?&lt;/p&gt;","template":"&lt;p&gt;Ronaldo tem consulta às {{response}} e vai sair da casa dele às {{response}}.&lt;/p&gt;","seed":{"calculated":[{"name":"T1","label":"{{function}}","function":"{{Q1}}+{{Q3}}","temp":true},{"name":"T2","label":"{{function}}","function":"{{Q2}}+{{Q4}}","temp":true},{"name":"1-A1","label":"{{T1}}:{{T2}}"},{"name":"1-A2","label":"{{Q3}}:{{Q4}}"}]},"algorithm":{"name":"calculateOperation","template":"Cloze with text"}},{"id":"step-2","stimulus":"&lt;p&gt;O que pede o enunciado?&lt;/p&gt;","seed":{"calculated":[{"name":"2-A1","label":"&lt;p&gt;O tempo que Ronaldo precisa para chegar à consulta médica.&lt;/p&gt;"},{"name":"2-A2","label":"&lt;p&gt;O tempo de espera para Ronaldo ser atendido.&lt;/p&gt;","incorrect":true},{"name":"2-A3","label":"&lt;p&gt;O tempo que irá durar a consulta.&lt;/p&gt;","incorrect":true}]},"algorithm":{"name":"trueFalse","template":"Multiple choice – standard"}},{"id":"step-3","stimulus":"&lt;p&gt;Que operação deve ser realizada para calcular o tempo que Ronaldo tem para chegar ao médico?&lt;/p&gt;","seed":{"calculated":[{"name":"3-A1","label":"&lt;p&gt;Subtrair o tempo que ele sai de casa do tempo que começa a consulta.&lt;/p&gt;"},{"name":"3-A2","label":"&lt;p&gt;Adicionar a hora que ele chega ao médico com a hora que ele sai de casa.&lt;/p&gt;","incorrect":true},{"name":"3-A3","label":"&lt;p&gt;Subtrair a hora que começa a consulta da hora que ele sai de casa.&lt;/p&gt;","incorrect":true}]},"algorithm":{"name":"trueFalse","template":"Multiple choice – standard"}},{"id":"step-4","stimulus":"&lt;p&gt;Então, subtraia as horas das horas e os minutos dos minutos para obter o tempo que Ronaldo tem para chegar ao médico.&lt;/p&gt;","template":"&lt;p style=\"text-align: center\"&gt;{{T1}} h − {{Q3}} h = {{response}} h&lt;/p&gt;&lt;p style=\"text-align: center\"&gt;{{T2}} min − {{Q4}} min = {{response}} min&lt;/p&gt;&lt;p&gt;Ronaldo tem {{response}} h e {{response}} min para chegar ao médico.&lt;/p&gt;","seed":{"calculated":[{"name":"T1","label":"{{function}}","function":"{{Q1}}+{{Q3}}","temp":true},{"name":"T2","label":"{{function}}","function":"{{Q2}}+{{Q4}}","temp":true},{"name":"4-A1","label":"{{function}}","function":"{{Q1}}"},{"name":"4-A2","label":"{{function}}","function":"{{Q2}}"},{"name":"4-A3","label":"{{function}}","function":"{{Q1}}"},{"name":"4-A3","label":"{{function}}","function":"{{Q2}}"}]},"algorithm":{"name":"calculateOperation","params":{"method":"equivLiteral","keyboard":"NUMERICAL"}}}]}</v>
      </c>
      <c r="D701" s="217" t="str">
        <f t="shared" si="2"/>
        <v>#REF!</v>
      </c>
    </row>
    <row r="702" ht="15.75" customHeight="1">
      <c r="A702" s="215" t="str">
        <f>Seeds!AB499</f>
        <v>M3-MyM-15d-A-3</v>
      </c>
      <c r="B702" s="216" t="str">
        <f t="shared" si="232"/>
        <v>#REF!</v>
      </c>
      <c r="C702" s="216" t="str">
        <f>Seeds!AA499</f>
        <v>{"id":"M3-MyM-15d-A-3","seed":{"parameters":[{"name":"Q2","label":null,"min":10,"max":29,"step":1},{"name":"Q3","label":null,"min":10,"max":17,"step":1},{"name":"Q4","label":null,"min":30,"max":59,"step":1}],"uniques":true},"scaffolding":[{"id":"step-0","stimulus":"&lt;p&gt;Carol descansa no trabalho das {{Q3}}:{{Q4}} até as {{T1}}:{{Q2}}. Quanto tempo de descanso ela tem?&lt;/p&gt;","template":"&lt;p&gt;Ela tem {{response}} min de descanso.&lt;/p&gt;","seed":{"calculated":[{"name":"T1","label":"{{function}}","function":"1+{{Q3}}","temp":true},{"name":"0-A1","label":"{{function}}","function":"60+{{Q2}}-{{Q4}}"}]},"algorithm":{"name":"calculateOperation","params":{"method":"equivLiteral","keyboard":"NUMERICAL"}}},{"id":"step-1","stimulus":"&lt;p&gt;A que horas começa o intervalo de descanso de Carol? E a que horas termina?&lt;/p&gt;","template":"&lt;p&gt;O intervalo de descanso começa às {{response}} e termina às {{response}}.&lt;/p&gt;","seed":{"calculated":[{"name":"T1","label":"{{function}}","function":"1+{{Q3}}","temp":true},{"name":"1-A1","label":"{{Q3}}:{{Q4}}"},{"name":"1-A2","label":"{{T1}}:{{Q2}}"}]},"algorithm":{"name":"calculateOperation","template":"Cloze with text"}},{"id":"step-2","stimulus":"&lt;p&gt;O que pede o enunciado?&lt;/p&gt;","seed":{"calculated":[{"name":"2-A1","label":"&lt;p&gt;O tempo que dura o intervalo de descanso.&lt;/p&gt;"},{"name":"2-A2","label":"&lt;p&gt;O tempo que Carol trabalha.&lt;/p&gt;","incorrect":true},{"name":"2-A3","label":"&lt;p&gt;A hora em que o intervalo de descanso começa.&lt;/p&gt;","incorrect":true}]},"algorithm":{"name":"trueFalse","template":"Multiple choice – standard"}},{"id":"step-3","stimulus":"&lt;p&gt;Que operação deve ser realizada para calcular o tempo que dura o descanso de Carol?&lt;/p&gt;","seed":{"calculated":[{"name":"3-A1","label":"&lt;p&gt;Subtrair a hora do início da hora do término.&lt;/p&gt;"},{"name":"3-A2","label":"&lt;p&gt;Subtrair a hora do término da hora do início.&lt;/p&gt;","incorrect":true},{"name":"3-A3","label":"&lt;p&gt;Adicionar a hora do início com a hora do término.&lt;/p&gt;","incorrect":true}]},"algorithm":{"name":"trueFalse","template":"Multiple choice – standard"}},{"id":"step-4","stimulus":"&lt;p&gt;Portanto, calcule o tempo entre o início e o fim do intervalo de descanso.&lt;/p&gt;","template":"&lt;p&gt;Das {{Q3}}:{{Q4}} até as {{T1}}:00 há {{response}} min.&lt;/p&gt;&lt;p&gt;Das {{T1}}:00 até as {{T1}}:{{Q2}} há {{response}} min.&lt;/p&gt;&lt;p&gt;Portanto, o intervalo de descanso é de {{response}} min.&lt;/p&gt;","seed":{"calculated":[{"name":"T1","label":"{{function}}","function":"1+{{Q3}}","temp":true},{"name":"4-A1","label":"{{function}}","function":"60-{{Q4}}"},{"name":"4-A2","label":"{{function}}","function":"{{Q2}}"},{"name":"4-A3","label":"{{function}}","function":"60-{{Q4}}+{{Q2}}"}]},"algorithm":{"name":"calculateOperation","params":{"method":"equivLiteral","keyboard":"NUMERICAL"}}}]}</v>
      </c>
      <c r="D702" s="217" t="str">
        <f t="shared" si="2"/>
        <v>#REF!</v>
      </c>
    </row>
    <row r="703" ht="15.75" customHeight="1">
      <c r="A703" s="215" t="str">
        <f>Seeds!AB500</f>
        <v>M3-MyM-15e-I-1</v>
      </c>
      <c r="B703" s="216" t="str">
        <f t="shared" si="232"/>
        <v>#REF!</v>
      </c>
      <c r="C703" s="216" t="str">
        <f>Seeds!AA500</f>
        <v>{"id":"M3-MyM-15e-I-1","stimulus":"&lt;p&gt;Arraste a hora desses relógios.&lt;/p&gt;","template":"&lt;table style=\"width: 100%;border:none;\"&gt;&lt;tbody&gt;&lt;tr&gt;&lt;td style=\"width: 25%; text-align: center;border:none;\"&gt;&lt;div style=\"display:flex; justify-content:center;\"&gt;&lt;img src='https://blueberry-assets.oneclick.es/M3_MyM_15e_I_1.svg'&gt;&lt;/div&gt;&lt;/td&gt;&lt;td style=\"width: 25%; text-align: center;border:none;\"&gt;&lt;div style=\"display:flex; justify-content:center;\"&gt;&lt;img src='https://blueberry-assets.oneclick.es/M3_MyM_15e_I_11.svg'&gt;&lt;/div&gt;&lt;/td&gt;&lt;td style=\"width: 25%; text-align: center;border:none;\"&gt;&lt;div style=\"display:flex; justify-content:center;\"&gt;&lt;img src='https://blueberry-assets.oneclick.es/M3_MyM_15e_I_4.svg'&gt;&lt;/div&gt;&lt;/td&gt;&lt;/tr&gt;&lt;tr&gt;&lt;td style=\"width: 25%; text-align: center;border:none;\"&gt;{{response}}&lt;/td&gt;&lt;td style=\"width: 25%; text-align: center;border:none;\"&gt;{{response}}&lt;/td&gt;&lt;td style=\"width: 25%; text-align: center;border:none;\"&gt;{{response}}&lt;/td&gt;&lt;/tr&gt;&lt;/tbody&gt;&lt;/table&gt;","hint":"&lt;p&gt;Em um relógio analógico, o ponteiro curto marca as horas e o ponteiro longo marca os minutos.&lt;/p&gt;","feedback":"&lt;p&gt;Em um &lt;b&gt;relógio analógico,&lt;/b&gt; o ponteiro curto marca as horas e o ponteiro longo marca os minutos.&lt;/p&gt;&lt;p&gt;Em um &lt;b&gt;relógio digital&lt;/b&gt; o número à esquerda dos dois pontos marca as horas, enquanto o da direita marca os minutos.&lt;/p&gt;","seed":{"parameters":[],"calculated":[{"name":"T1","function":"dez horas e vinte e cinco minutos","temp":true},{"name":"T2","function":"um quarto para as dez horas","temp":true},{"name":"T3","function":"oito horas e vinte minutos","temp":true},{"name":"A1","label":"Dez horas e vinte e cinco minutos","feedback":"&lt;p&gt;Este relógio mostra {{T1}}.&lt;/p&gt;"},{"name":"A2","label":"Um quarto para as dez horas","feedback":"&lt;p&gt;Este relógio mostra {{T2}}.&lt;/p&gt;"},{"name":"A3","label":"Oito horas e vinte minutos","feedback":"&lt;p&gt;Este relógio mostra {{T3}}.&lt;/p&gt;"},{"name":"A4","label":"Dez horas e vinte minutos","incorrect":true},{"name":"A5","label":"Vinte minutos para as quatro","incorrect":true},{"name":"A6","label":"Cinco horas e dez minutos","incorrect":true}],"uniques":true},"algorithm":{"name":"calculateOperation","template":"Cloze with drag &amp; drop","params":{"keyboard":"NUMERICAL"}}}</v>
      </c>
      <c r="D703" s="217" t="str">
        <f t="shared" si="2"/>
        <v>#REF!</v>
      </c>
    </row>
    <row r="704" ht="15.75" customHeight="1">
      <c r="A704" s="215" t="str">
        <f>Seeds!AB501</f>
        <v>M3-MyM-15e-I-2</v>
      </c>
      <c r="B704" s="216" t="str">
        <f t="shared" si="232"/>
        <v>#REF!</v>
      </c>
      <c r="C704" s="216" t="str">
        <f>Seeds!AA501</f>
        <v>{"id":"M3-MyM-15e-I-2","stimulus":"&lt;p&gt;Arraste a hora desses relógios.&lt;/p&gt;","template":"&lt;table style=\"width: 100%;border:none;\"&gt;&lt;tbody&gt;&lt;tr&gt;&lt;td style=\"width: 25%; text-align: center;border:none;\"&gt;&lt;div style=\"display:flex; justify-content:center;\"&gt;&lt;img src='https://blueberry-assets.oneclick.es/M3_MyM_15e_I_16.svg'&gt;&lt;/div&gt;&lt;/td&gt;&lt;td style=\"width: 25%; text-align: center;border:none;\"&gt;&lt;div style=\"display:flex; justify-content:center;\"&gt;&lt;img src='https://blueberry-assets.oneclick.es/M3_MyM_15e_I_8.svg'&gt;&lt;/div&gt;&lt;/td&gt;&lt;td style=\"width: 25%; text-align: center;border:none;\"&gt;&lt;div style=\"display:flex; justify-content:center;\"&gt;&lt;img src='https://blueberry-assets.oneclick.es/M3_MyM_15e_I_18.svg'&gt;&lt;/div&gt;&lt;/td&gt;&lt;/tr&gt;&lt;tr&gt;&lt;td style=\"width: 25%; text-align: center;border:none;\"&gt;{{response}}&lt;/td&gt;&lt;td style=\"width: 25%; text-align: center;border:none;\"&gt;{{response}}&lt;/td&gt;&lt;td style=\"width: 25%; text-align: center;border:none;\"&gt;{{response}}&lt;/td&gt;&lt;/tr&gt;&lt;/tbody&gt;&lt;/table&gt;","hint":"&lt;p&gt;Em um relógio analógico, o ponteiro curto marca as horas e o ponteiro longo marca os minutos.&lt;/p&gt;","feedback":"&lt;p&gt;Em um &lt;b&gt;relógio analógico,&lt;/b&gt; o ponteiro curto marca as horas e o ponteiro longo marca os minutos.&lt;/p&gt;&lt;p&gt;Em um &lt;b&gt;relógio digital&lt;/b&gt; o número à esquerda dos dois pontos marca as horas, enquanto o da direita marca os minutos.&lt;/p&gt;","seed":{"parameters":[],"calculated":[{"name":"T1","function":"quatro horas e meia","temp":true},{"name":"T2","function":"dez horas e cinco minutos","temp":true},{"name":"T3","function":"dez minutos para as nove horas","temp":true},{"name":"A1","label":"Quatro horas e meia","feedback":"&lt;p&gt;Este relógio mostra {{T1}}.&lt;/p&gt;"},{"name":"A2","label":"Dez horas e cinco minutos","feedback":"&lt;p&gt;Este relógio mostra {{T2}}.&lt;/p&gt;"},{"name":"A3","label":"Dez minutos para as nove horas","feedback":"&lt;p&gt;Este relógio mostra {{T3}}.&lt;/p&gt;"},{"name":"A4","label":"Uma hora e vinte minutos","incorrect":true},{"name":"A5","label":"Duas horas e meia","incorrect":true},{"name":"A6","label":"Um quarto para as doze horas","incorrect":true}],"uniques":true},"algorithm":{"name":"calculateOperation","template":"Cloze with drag &amp; drop","params":{"keyboard":"NUMERICAL"}}}</v>
      </c>
      <c r="D704" s="217" t="str">
        <f t="shared" si="2"/>
        <v>#REF!</v>
      </c>
    </row>
    <row r="705" ht="15.75" customHeight="1">
      <c r="A705" s="215" t="str">
        <f>Seeds!AB502</f>
        <v>M3-MyM-15e-I-3</v>
      </c>
      <c r="B705" s="216" t="str">
        <f t="shared" si="232"/>
        <v>#REF!</v>
      </c>
      <c r="C705" s="216" t="str">
        <f>Seeds!AA502</f>
        <v>{"id":"M3-MyM-15e-I-3","stimulus":"&lt;p&gt;Arraste a hora desses relógios.&lt;/p&gt;","template":"&lt;table style=\"width: 100%;border:none;\"&gt;&lt;tbody&gt;&lt;tr&gt;&lt;td style=\"width: 25%; text-align: center;border:none;\"&gt;&lt;div style=\"display:flex; justify-content:center;\"&gt;&lt;img src='https://blueberry-assets.oneclick.es/M3_MyM_15e_I_2.svg'&gt;&lt;/div&gt;&lt;/td&gt;&lt;td style=\"width: 25%; text-align: center;border:none;\"&gt;&lt;div style=\"display:flex; justify-content:center;\"&gt;&lt;img src='https://blueberry-assets.oneclick.es/M3_MyM_15e_I_7.svg'&gt;&lt;/div&gt;&lt;/td&gt;&lt;td style=\"width: 25%; text-align: center;border:none;\"&gt;&lt;div style=\"display:flex; justify-content:center;\"&gt;&lt;img src='https://blueberry-assets.oneclick.es/M3_MyM_15e_I_9.svg'&gt;&lt;/div&gt;&lt;/td&gt;&lt;/tr&gt;&lt;tr&gt;&lt;td style=\"width: 25%; text-align: center;border:none;\"&gt;{{response}}&lt;/td&gt;&lt;td style=\"width: 25%; text-align: center;border:none;\"&gt;{{response}}&lt;/td&gt;&lt;td style=\"width: 25%; text-align: center;border:none;\"&gt;{{response}}&lt;/td&gt;&lt;/tr&gt;&lt;/tbody&gt;&lt;/table&gt;","hint":"&lt;p&gt;Em um relógio analógico, o ponteiro curto marca as horas e o ponteiro longo marca os minutos.&lt;/p&gt;","feedback":"&lt;p&gt;Em um &lt;b&gt;relógio analógico,&lt;/b&gt; o ponteiro curto marca as horas e o ponteiro longo marca os minutos.&lt;/p&gt;&lt;p&gt;Em um &lt;b&gt;relógio digital&lt;/b&gt; o número à esquerda dos dois pontos marca as horas, enquanto o da direita marca os minutos.&lt;/p&gt;","seed":{"parameters":[],"calculated":[{"name":"T1","function":"um quarto para as dez horas","temp":true},{"name":"T2","function":"quatro horas e meia","temp":true},{"name":"T3","function":"dez minutos para as nove horas","temp":true},{"name":"A1","label":"Um quarto para as dez horas","feedback":"&lt;p&gt;El reloj marca {{T1}}.&lt;/p&gt;"},{"name":"A2","label":"Quatro horas e meia","feedback":"&lt;p&gt;El reloj marca {{T2}}.&lt;/p&gt;"},{"name":"A3","label":"Dez minutos para as nove horas","feedback":"&lt;p&gt;El reloj marca {{T3}}.&lt;/p&gt;"},{"name":"A4","label":"Vinte minutos para as seis horas","incorrect":true},{"name":"A5","label":"Nove horas e um quarto","incorrect":true},{"name":"A6","label":"Cinco minutos para as nove","incorrect":true}],"uniques":true},"algorithm":{"name":"calculateOperation","template":"Cloze with drag &amp; drop","params":{"keyboard":"NUMERICAL"}}}</v>
      </c>
      <c r="D705" s="217" t="str">
        <f t="shared" si="2"/>
        <v>#REF!</v>
      </c>
    </row>
    <row r="706" ht="15.75" customHeight="1">
      <c r="A706" s="215" t="str">
        <f t="shared" ref="A706:C706" si="233">#REF!</f>
        <v>#REF!</v>
      </c>
      <c r="B706" s="216" t="str">
        <f t="shared" si="233"/>
        <v>#REF!</v>
      </c>
      <c r="C706" s="216" t="str">
        <f t="shared" si="233"/>
        <v>#REF!</v>
      </c>
      <c r="D706" s="217" t="str">
        <f t="shared" si="2"/>
        <v>#REF!</v>
      </c>
    </row>
    <row r="707" ht="15.75" customHeight="1">
      <c r="A707" s="215" t="str">
        <f t="shared" ref="A707:C707" si="234">#REF!</f>
        <v>#REF!</v>
      </c>
      <c r="B707" s="216" t="str">
        <f t="shared" si="234"/>
        <v>#REF!</v>
      </c>
      <c r="C707" s="216" t="str">
        <f t="shared" si="234"/>
        <v>#REF!</v>
      </c>
      <c r="D707" s="217" t="str">
        <f t="shared" si="2"/>
        <v>#REF!</v>
      </c>
    </row>
    <row r="708" ht="15.75" customHeight="1">
      <c r="A708" s="215" t="str">
        <f>Seeds!AB503</f>
        <v>M3-MyM-16a-I-1</v>
      </c>
      <c r="B708" s="216" t="str">
        <f t="shared" ref="B708:B733" si="235">#REF!</f>
        <v>#REF!</v>
      </c>
      <c r="C708" s="216" t="str">
        <f>Seeds!AA503</f>
        <v>{"id":"M3-MyM-16a-I-1","stimulus":"&lt;p&gt;Selecione as moedas necessárias para totalizar 65 centavos.&lt;/p&gt;","hint":"&lt;p&gt;Some o valor das moedas.&lt;/p&gt;","feedback":"&lt;p&gt;Some o valor das moedas.&lt;/p&gt;&lt;p style=\"text-align: center\"&gt;50 centavos + 10 centavos + 5 centavos = 65 centavos&lt;/p&gt;","seed":{"parameters":[],"calculated":[{"name":"A1","label":"&lt;div style=\"display:flex; justify-content:center;\"&gt;&lt;img src=\"https://blueberry-assets.oneclick.es/M3_MyM_16a_10a.png\" width=\"300\"&gt;&lt;/img&gt;&lt;/div&gt;"},{"name":"A2","label":"&lt;div style=\"display:flex; justify-content:center;\"&gt;&lt;img src=\"https://blueberry-assets.oneclick.es/M3_MyM_16a_10.png\" width=\"300\"&gt;&lt;/img&gt;&lt;/div&gt;"},{"name":"A3","label":"&lt;div style=\"display:flex; justify-content:center;\"&gt;&lt;img src=\"https://blueberry-assets.oneclick.es/M3_MyM_16a_11.png\" width=\"300\"&gt;&lt;/img&gt;&lt;/div&gt;","incorrect":true},{"name":"A4","label":"&lt;div style=\"display:flex; justify-content:center;\"&gt;&lt;img src=\"https://blueberry-assets.oneclick.es/M3_MyM_16a_12.png\" width=\"300\"&gt;&lt;/img&gt;&lt;/div&gt;"},{"name":"A5","label":"&lt;div style=\"display:flex; justify-content:center;\"&gt;&lt;img src=\"https://blueberry-assets.oneclick.es/M3_MyM_16a_13.png\" width=\"300\"&gt;&lt;/img&gt;&lt;/div&gt;","incorrect":true}],"uniques":true},"algorithm":{"name":"trueFalse","template":"Multiple choice – multiple response","params":{"countCorrect":3,"countIncorrect":2,"showCheckIcon":false,"columns":5}}}</v>
      </c>
      <c r="D708" s="217" t="str">
        <f t="shared" si="2"/>
        <v>#REF!</v>
      </c>
    </row>
    <row r="709" ht="15.75" customHeight="1">
      <c r="A709" s="215" t="str">
        <f>Seeds!AB504</f>
        <v>M3-MyM-16a-I-2</v>
      </c>
      <c r="B709" s="216" t="str">
        <f t="shared" si="235"/>
        <v>#REF!</v>
      </c>
      <c r="C709" s="216" t="str">
        <f>Seeds!AA504</f>
        <v>{"id":"M3-MyM-16a-I-2","stimulus":"&lt;p&gt;Selecione as moedas necessárias para totalizar 40 centavos.&lt;/p&gt;","hint":"&lt;p&gt;Some o valor das moedas.&lt;/p&gt;","feedback":"&lt;p&gt;Some o valor das moedas.&lt;/p&gt;&lt;p style=\"text-align: center\"&gt;25 centavos + 10 centavos + 5 centavos = 40 centavos&lt;/p&gt;","seed":{"parameters":[],"calculated":[{"name":"A1","label":"&lt;div style=\"display:flex; justify-content:center;\"&gt;&lt;img src=\"https://blueberry-assets.oneclick.es/M3_MyM_16a_10a.png\" width=\"300\"&gt;&lt;/img&gt;&lt;/div&gt;"},{"name":"A2","label":"&lt;div style=\"display:flex; justify-content:center;\"&gt;&lt;img src=\"https://blueberry-assets.oneclick.es/M3_MyM_16a_10.png\" width=\"300\"&gt;&lt;/img&gt;&lt;/div&gt;"},{"name":"A3","label":"&lt;div style=\"display:flex; justify-content:center;\"&gt;&lt;img src=\"https://blueberry-assets.oneclick.es/M3_MyM_16a_11.png\" width=\"300\"&gt;&lt;/img&gt;&lt;/div&gt;"},{"name":"A4","label":"&lt;div style=\"display:flex; justify-content:center;\"&gt;&lt;img src=\"https://blueberry-assets.oneclick.es/M3_MyM_16a_12.png\" width=\"300\"&gt;&lt;/img&gt;&lt;/div&gt;","incorrect":true},{"name":"A5","label":"&lt;div style=\"display:flex; justify-content:center;\"&gt;&lt;img src=\"https://blueberry-assets.oneclick.es/M3_MyM_16a_13.png\" width=\"300\"&gt;&lt;/img&gt;&lt;/div&gt;","incorrect":true}],"uniques":true},"algorithm":{"name":"trueFalse","template":"Multiple choice – multiple response","params":{"countCorrect":3,"countIncorrect":2,"showCheckIcon":false,"columns":5}}}</v>
      </c>
      <c r="D709" s="217" t="str">
        <f t="shared" si="2"/>
        <v>#REF!</v>
      </c>
    </row>
    <row r="710" ht="15.75" customHeight="1">
      <c r="A710" s="215" t="str">
        <f>Seeds!AB505</f>
        <v>M3-MyM-16a-I-3</v>
      </c>
      <c r="B710" s="216" t="str">
        <f t="shared" si="235"/>
        <v>#REF!</v>
      </c>
      <c r="C710" s="216" t="str">
        <f>Seeds!AA505</f>
        <v>{"id":"M3-MyM-16a-I-3","stimulus":"&lt;p&gt;Selecione as moedas necessárias para totalizar 85 centavos.&lt;/p&gt;","hint":"&lt;p&gt;Some o valor das moedas.&lt;/p&gt;","feedback":"&lt;p&gt;Some o valor das moedas.&lt;/p&gt;&lt;p style=\"text-align: center\"&gt;50 centavos + 25 centavos + 10 centavos = 85 centavos&lt;/p&gt;","seed":{"parameters":[],"calculated":[{"name":"A1","label":"&lt;div style=\"display:flex; justify-content:center;\"&gt;&lt;img src=\"https://blueberry-assets.oneclick.es/M3_MyM_16a_10a.png\" width=\"300\"&gt;&lt;/img&gt;&lt;/div&gt;","incorrect":true},{"name":"A2","label":"&lt;div style=\"display:flex; justify-content:center;\"&gt;&lt;img src=\"https://blueberry-assets.oneclick.es/M3_MyM_16a_10.png\" width=\"300\"&gt;&lt;/img&gt;&lt;/div&gt;"},{"name":"A3","label":"&lt;div style=\"display:flex; justify-content:center;\"&gt;&lt;img src=\"https://blueberry-assets.oneclick.es/M3_MyM_16a_11.png\" width=\"300\"&gt;&lt;/img&gt;&lt;/div&gt;"},{"name":"A4","label":"&lt;div style=\"display:flex; justify-content:center;\"&gt;&lt;img src=\"https://blueberry-assets.oneclick.es/M3_MyM_16a_12.png\" width=\"300\"&gt;&lt;/img&gt;&lt;/div&gt;"},{"name":"A5","label":"&lt;div style=\"display:flex; justify-content:center;\"&gt;&lt;img src=\"https://blueberry-assets.oneclick.es/M3_MyM_16a_13.png\" width=\"300\"&gt;&lt;/img&gt;&lt;/div&gt;","incorrect":true}],"uniques":true},"algorithm":{"name":"trueFalse","template":"Multiple choice – multiple response","params":{"countCorrect":3,"countIncorrect":2,"showCheckIcon":false,"columns":5}}}</v>
      </c>
      <c r="D710" s="217" t="str">
        <f t="shared" si="2"/>
        <v>#REF!</v>
      </c>
    </row>
    <row r="711" ht="15.75" customHeight="1">
      <c r="A711" s="215" t="str">
        <f>Seeds!AB506</f>
        <v>M3-MyM-16a-E-1</v>
      </c>
      <c r="B711" s="216" t="str">
        <f t="shared" si="235"/>
        <v>#REF!</v>
      </c>
      <c r="C711" s="216" t="str">
        <f>Seeds!AA506</f>
        <v>{
    "id": "M3-MyM-16a-E-1",
    "stimulus": "&lt;p&gt;Quantos reais totalizam essas notas?&lt;/p&gt;&lt;div style=\"display:flex\"&gt;{{T1}}&lt;/div&gt;&lt;div style=\"display:flex\"&gt;{{T2}}&lt;/div&gt;&lt;div style=\"display:flex\"&gt;{{T3}}&lt;/div&gt;",
    "template": "&lt;p&gt;Há R$ {{response}}.&lt;/p&gt;",
    "hint": "&lt;p&gt;Some o valor das notas.&lt;/p&gt;",
    "feedback": "&lt;p&gt;Some o valor das notas.&lt;/p&gt;&lt;p style=\"text-align: center\"&gt;{{Q1}} notas de R$ 5 = R$ {{T4}}&lt;/p&gt;&lt;p style=\"text-align: center\"&gt;{{Q2}} notas de R$ 10 = R$ {{T5}}&lt;/p&gt;&lt;p style=\"text-align: center\"&gt;{{Q3}} notas de R$ 20 = R$ {{T6}}&lt;/p&gt;&lt;p&gt;R$ {{T4}} + R$ {{T5}} + R$ {{T6}} = R$ {{A1}}&lt;/p&gt;",
    "seed": {
        "parameters": [
            {
                "name": "Q1",
                "label": null,
                "list": [
                    2,
                    3,
                    4,
                    5
                ]
            },
            {
                "name": "Q2",
                "label": null,
                "list": [
                    2,
                    3,
                    4,
                    5
                ]
            },
            {
                "name": "Q3",
                "label": null,
                "list": [
                    2,
                    3,
                    4,
                    5
                ]
            }
        ],
        "calculated": [
            {
                "name": "T1",
                "label": "{{function}}",
                "function": "'&lt;img src=\"https://blueberry-assets.oneclick.es/M3_MyM_16a_15.png\" width=\"100\"&gt;'.repeat({{Q1}})",
                "temp": true
            },
            {
                "name": "T2",
                "label": "{{function}}",
                "function": "'&lt;img src=\"https://blueberry-assets.oneclick.es/M3_MyM_16a_16.png\" width=\"100\"&gt;'.repeat({{Q2}})",
                "temp": true
            },
            {
                "name": "T3",
                "label": "{{function}}",
                "function": "'&lt;img src=\"https://blueberry-assets.oneclick.es/M3_MyM_16a_17.png\" width=\"100\"&gt;'.repeat({{Q3}})",
                "temp": true
            },
            {
                "name": "T4",
                "label": "{{function}}",
                "function": "{{Q1}}*5",
                "temp": true
            },
            {
                "name": "T5",
                "label": "{{function}}",
                "function": "{{Q2}}*10",
                "temp": true
            },
            {
                "name": "T6",
                "label": "{{function}}",
                "function": "{{Q3}}*20",
                "temp": true
            },
            {
                "name": "A1",
                "label": "{{function}}",
                "function": "{{Q1}}*5+{{Q2}}*10+{{Q3}}*20"
            }
        ],
        "uniques": false
    },
    "algorithm": {
        "name": "calculateOperation",
        "params": {
            "method": "equivLiteral",
            "keyboard": "NUMERICAL"
        }
    }
}</v>
      </c>
      <c r="D711" s="217" t="str">
        <f t="shared" si="2"/>
        <v>#REF!</v>
      </c>
    </row>
    <row r="712" ht="15.75" customHeight="1">
      <c r="A712" s="215" t="str">
        <f>Seeds!AB507</f>
        <v>M3-MyM-16a-E-2</v>
      </c>
      <c r="B712" s="216" t="str">
        <f t="shared" si="235"/>
        <v>#REF!</v>
      </c>
      <c r="C712" s="216" t="str">
        <f>Seeds!AA507</f>
        <v>{"id":"M3-MyM-16a-E-2","stimulus":"&lt;p&gt;Quantos centavos totalizam essas moedas?&lt;/p&gt;&lt;div style=\"display:flex\"&gt;{{T1}}{{T2}}&lt;/div&gt;&lt;div style=\"display:flex\"&gt;{{T3}}{{T4}}&lt;/div","template":"&lt;p&gt;Há no total {{response}} centavos.&lt;/p&gt;","hint":"&lt;p&gt;Some o valor das moedas.&lt;/p&gt;","feedback":"&lt;p&gt;Some o valor das moedas.&lt;/p&gt;&lt;p style=\"text-align: center\"&gt;{{Q1}} de 5 centavos = {{T7}} centavos&lt;/p&gt;&lt;p style=\"text-align: center\"&gt;{{Q2}} de 10 centavos = {{T8}} centavos&lt;/p&gt;&lt;p style=\"text-align: center\"&gt;{{Q3}} de 25 centavos = {{T9}} centavos&lt;/p&gt;&lt;p style=\"text-align: center\"&gt;{{Q4}} de 50 centavos = {{T10}} centavos&lt;/p&gt;&lt;p&gt;{{T7}} centavos + {{T8}} centavos + {{T9}} centavos + {{T10}} centavos = {{A1}} centavos.&lt;/p&gt;","seed":{"parameters":[{"name":"Q1","label":null,"list":[1,2,3,4]},{"name":"Q2","label":null,"list":[1,2,3,4]},{"name":"Q3","label":null,"list":[1,2,3,4]},{"name":"Q4","label":null,"list":[1,2,3,4]}],"calculated":[{"name":"T1","label":"{{function}}","function":"'&lt;img src=\"https://blueberry-assets.oneclick.es/M3_MyM_16a_10a.png\" width=\"100\"&gt;'.repeat({{Q1}})","temp":true},{"name":"T2","label":"{{function}}","function":"'&lt;img src=\"https://blueberry-assets.oneclick.es/M3_MyM_16a_10.png\" width=\"100\"&gt;'.repeat({{Q2}})","temp":true},{"name":"T3","label":"{{function}}","function":"'&lt;img src=\"https://blueberry-assets.oneclick.es/M3_MyM_16a_11.png\" width=\"100\"&gt;'.repeat({{Q3}})","temp":true},{"name":"T4","label":"{{function}}","function":"'&lt;img src=\"https://blueberry-assets.oneclick.es/M3_MyM_16a_12.png\" width=\"100\"&gt;'.repeat({{Q4}})","temp":true},{"name":"T7","label":"{{function}}","function":"{{Q1}}*5","temp":true},{"name":"T8","label":"{{function}}","function":"{{Q2}}*10","temp":true},{"name":"T9","label":"{{function}}","function":"{{Q3}}*25","temp":true},{"name":"T10","label":"{{function}}","function":"{{Q4}}*50","temp":true},{"name":"A1","label":"{{function}}","function":"{{Q1}}*5+{{Q2}}*10+{{Q3}}*25+{{Q4}}*50"}],"uniques":false},"algorithm":{"name":"calculateOperation","params":{"method":"equivLiteral","keyboard":"NUMERICAL"}}}</v>
      </c>
      <c r="D712" s="217" t="str">
        <f t="shared" si="2"/>
        <v>#REF!</v>
      </c>
    </row>
    <row r="713" ht="15.75" customHeight="1">
      <c r="A713" s="215" t="str">
        <f>Seeds!AB508</f>
        <v>M3-MyM-16b-I-1</v>
      </c>
      <c r="B713" s="216" t="str">
        <f t="shared" si="235"/>
        <v>#REF!</v>
      </c>
      <c r="C713" s="216" t="str">
        <f>Seeds!AA508</f>
        <v>{"id":"M3-MyM-16b-I-1","stimulus":"&lt;p&gt;Se Lucas tiver {{Q1}} moedas de 2 centavos, {{Q2}} moedas de 5 centavos e {{Q3}} moedas de 10 centavos, quantos centavos faltam para chegar a R$ 1?&lt;/p&gt;","hint":"&lt;p&gt;1 real equivale a 100 centavos.&lt;/p&gt;","feedback":"&lt;p&gt;1 real equivale a 100 centavos.&lt;/p&gt;&lt;p&gt;{{Q1}} moedas de 2 centavos são {{T1}} centavos, {{Q2}} moedas de 5 centavos são {{T2}} centavos e {{Q3}} moedas de 10 centavos são {{T3}} centavos.&lt;/p&gt;&lt;p&gt;Portanto, para atingir R$ 1, são necessários:&lt;/p&gt;&lt;p style=\"text-align: center\"&gt;100 − {{T1}} − {{T2}} − {{T3}} = {{A1}} centavos.&lt;/p&gt;","seed":{"parameters":[{"name":"Q1","label":null,"list":[2,3,4,5,6]},{"name":"Q2","label":null,"list":[2,3,4,5,6]},{"name":"Q3","label":null,"list":[2,3,4,5,6]}],"calculated":[{"name":"T1","label":"{{function}}","function":"2*{{Q1}}","temp":true},{"name":"T2","label":"{{function}}","function":"{{Q2}}*5","temp":true},{"name":"T3","label":"{{function}}","function":"{{Q3}}*10","temp":true},{"name":"A1","label":"{{function}} centavos.","function":"100-{{Q1}}*2-{{Q2}}*5-{{Q3}}*10"},{"name":"A2","label":"{{function}} centavos.","function":"{{Q1}}*2+{{Q2}}*5+{{Q3}}*10","incorrect":true},{"name":"A3","label":"{{function}} centavos.","function":"100-(2+5+10)","incorrect":true},{"name":"A4","label":"{{function}} centavos.","function":"100-{{Q1}}-{{Q2}}-{{Q3}}","incorrect":true},{"name":"A5","label":"{{function}} centavos.","function":"2+5+10","incorrect":true}],"uniques":true},"algorithm":{"name":"trueFalse","template":"Multiple choice – standard","params":{"countCorrect":1,"countIncorrect":2,"showCheckIcon":false,
            "columns": 3
        }
    }
}</v>
      </c>
      <c r="D713" s="217" t="str">
        <f t="shared" si="2"/>
        <v>#REF!</v>
      </c>
    </row>
    <row r="714" ht="15.75" customHeight="1">
      <c r="A714" s="215" t="str">
        <f>Seeds!AB509</f>
        <v>M3-MyM-16b-I-2</v>
      </c>
      <c r="B714" s="216" t="str">
        <f t="shared" si="235"/>
        <v>#REF!</v>
      </c>
      <c r="C714" s="216" t="str">
        <f>Seeds!AA509</f>
        <v>{"id":"M3-MyM-16b-I-2","stimulus":"&lt;p&gt;Arraste as seguintes quantias de reais para os valores equivalentes em centavos.&lt;/p&gt;","hint":"&lt;p&gt;100 centavos equivalem a 1 real.&lt;/p&gt;","feedback":"&lt;p&gt;100 centavos equivalem a 1 real.&lt;/p&gt;&lt;p&gt;Para saber quantos reais são {{T1}} centavos, basta fazer:&lt;/p&gt;&lt;p style=\"text-align: center\"&gt;{{T1}} centavos = {{T1}} : 100 = R$ {{Q1}}&lt;/p&gt;","seed":{"parameters":[{"name":"Q1","label":null,"min":1,"max":99,"step":1},{"name":"Q2","label":null,"min":1,"max":99,"step":1},{"name":"Q3","label":null,"min":1,"max":99,"step":1}],"calculated":[{"name":"T1","label":"{{function}}","function":"{{Q1}}*100","temp":true},{"name":"T2","label":"{{function}}","function":"{{Q2}}*100","temp":true},{"name":"T3","label":"{{function}}","function":"{{Q3}}*100","temp":true},{"name":"A1","label":"{{T1}} centavos","function":"' R$ ' + {{Q1}}"},{"name":"A2","label":"{{T2}} centavos","function":"' R$ ' + {{Q2}}"},{"name":"A3","label":"{{T3}} centavos","function":"' R$ ' + {{Q3}}"}],"isNumToWords":true,"uniques":true},"algorithm":{"name":"linkOperationResult","params":{"invert":true},"template":"Match list"}}</v>
      </c>
      <c r="D714" s="217" t="str">
        <f t="shared" si="2"/>
        <v>#REF!</v>
      </c>
    </row>
    <row r="715" ht="15.75" customHeight="1">
      <c r="A715" s="215" t="str">
        <f>Seeds!AB510</f>
        <v>M3-MyM-16b-I-3</v>
      </c>
      <c r="B715" s="216" t="str">
        <f t="shared" si="235"/>
        <v>#REF!</v>
      </c>
      <c r="C715" s="216" t="str">
        <f>Seeds!AA510</f>
        <v>{
    "id": "M3-MyM-16b-I-3",
    "seed": {
        "parameters": [
            {
                "name": "Q1",
                "label": null,
                "list": [
                    2,
                    3,
                    4,
                    5
                ]
            },
            {
                "name": "Q2",
                "label": null,
                "list": [
                    10,
                    20,
                    50
                ]
            },
            {
                "name": "Q3",
                "label": null,
                "min": 2,
                "max": 9,
                "step": 1
            },
            {
                "name": "Q4",
                "label": null,
                "min": 2,
                "max": 9,
                "step": 1
            },
            {
                "name": "Q5",
                "label": null,
                "list": [
                    1,
                    2,
                    5,
                    10
                ]
            }
        ],
        "uniques": true
    },
    "scaffolding": [
        {
            "id": "step-0",
            "stimulus": "&lt;p&gt;Se Margarida tem {{Q1}} notas de R$ {{Q2}}, {{Q3}} moedas de R$ 1 e {{Q4}} moedas de {{Q5}} centavos, quanto dinheiro ela tem?&lt;/p&gt;",
            "seed": {
                "calculated": [
                    {
                        "name": "T1",
                        "label": "{{function}}",
                        "function": "{{Q1}}*{{Q2}}+{{Q3}}",
                        "temp": true
                    },
                    {
                        "name": "T2",
                        "label": "{{function}}",
                        "function": "{{Q4}}*{{Q5}}",
                        "temp": true
                    },
                    {
                        "name": "T3",
                        "label": "{{function}}",
                        "function": "{{Q1}}*{{Q2}}",
                        "temp": true
                    },
                    {
                        "name": "T4",
                        "label": "{{function}}",
                        "function": "{{Q3}}*{{Q2}}+{{Q3}}",
                        "temp": true
                    },
                    {
                        "name": "T5",
                        "label": "{{function}}",
                        "function": "{{Q3}}*{{Q5}}",
                        "temp": true
                    },
                    {
                        "name": "T6",
                        "label": "{{function}}",
                        "function": "{{Q1}}*{{Q5}}",
                        "temp": true
                    },
                    {
                        "name": "0-A1",
                        "label": "{{T1}} reais e {{T2}} centavos."
                    },
                    {
                        "name": "0-A2",
                        "label": "{{T3}} reais e {{T2}} centavos.",
                        "incorrect": true
                    },
                    {
                        "name": "0-A3",
                        "label": "{{T4}} reais e {{T2}} centavos.",
                        "incorrect": true
                    },
                    {
                        "name": "0-A4",
                        "label": "{{T1}} reais e {{T5}} centavos.",
                        "incorrect": true
                    },
                    {
                        "name": "0-A5",
                        "label": "{{T1}} reais e {{T6}} centavos.",
                        "incorrect": true
                    }
                ]
            },
            "algorithm": {
                "name": "trueFalse",
                "template": "Multiple choice – standard",
                "params": {
                    "countCorrect": 1,
                    "countIncorrect": 2,
                    "showCheckIcon": false,
                    "columns": 3
                }
            }
        },
        {
            "id": "step-1",
            "stimulus": "&lt;p&gt;Quantas notas e moedas Margarida tem?&lt;/p&gt;",
            "template": "&lt;p&gt;{{response}} notas de R$ {{Q2}}.&lt;/p&gt;&lt;p&gt;{{response}} moedas de R$ 1.&lt;/p&gt;&lt;p&gt;{{response}} moedas de {{Q5}} centavos.&lt;/p&gt;",
            "seed": {
                "calculated": [
                    {
                        "name": "1-A1",
                        "label": "{{function}}",
                        "function": "{{Q1}}"
                    },
                    {
                        "name": "1-A2",
                        "label": "{{function}}",
                        "function": "{{Q3}}"
                    },
                    {
                        "name": "1-A2",
                        "label": "{{function}}",
                        "function": "{{Q4}}"
                    }
                ]
            },
            "algorithm": {
                "name": "calculateOperation",
                "params": {
                    "method": "equivLiteral",
                    "keyboard": "NUMERICAL"
                }
            }
        },
        {
            "id": "step-2",
            "stimulus": "&lt;p&gt;O que precisa ser calculado?&lt;/p&gt;",
            "seed": {
                "calculated": [
                    {
                        "name": "2-A1",
                        "label": "&lt;p&gt;A soma total de dinheiro.&lt;/p&gt;"
                    },
                    {
                        "name": "2-A2",
                        "label": "&lt;p&gt;De quanto dinheiro Margarida precisa.&lt;/p&gt;",
                        "incorrect": true
                    },
                    {
                        "name": "2-A3",
                        "label": "&lt;p&gt;Quantas notas e moedas Margarida tem.&lt;/p&gt;",
                        "incorrect": true
                    }
                ]
            },
            "algorithm": {
                "name": "trueFalse",
                "template": "Multiple choice – standard",
                "params": {
                    "countCorrect": 1,
                    "countIncorrect": 2,
                    "showCheckIcon": false
                }
            }
        },
        {
            "id": "step-3",
            "stimulus": "&lt;p&gt;Quantos reais são {{Q1}} notas de R$ {{Q2}}?&lt;/p&gt;",
            "template": "&lt;p style=\"text-align: center\"&gt;R$ {{Q2}} × {{Q1}} = R$ {{response}}.&lt;/p&gt;",
            "seed": {
                "calculated": [
                    {
                        "name": "3-A1",
                        "label": "{{function}}",
                        "function": "{{Q1}}*{{Q2}}"
                    }
                ]
            },
            "algorithm": {
                "name": "calculateOperation",
                "params": {
                    "method": "equivLiteral",
                    "keyboard": "NUMERICAL"
                }
            }
        },
        {
            "id": "step-4",
            "stimulus": "&lt;p&gt;E quantos centavos são {{Q4}} moedas de {{Q5}} centavos?&lt;/p&gt;",
            "template": "&lt;p style=\"text-align: center\"&gt;{{Q5}} centavos × {{Q4}} = {{response}} centavos&lt;/p&gt;",
            "seed": {
                "calculated": [
                    {
                        "name": "4-A1",
                        "label": "{{function}}",
                        "function": "{{Q4}}*{{Q5}}"
                    }
                ]
            },
            "algorithm": {
                "name": "calculateOperation",
                "params": {
                    "method": "equivLiteral",
                    "keyboard": "NUMERICAL"
                }
            }
        },
        {
            "id": "step-5",
            "stimulus": "&lt;p&gt;Então, quanto dinheiro há no total?&lt;/p&gt;",
            "template": "&lt;p style=\"text-align: center\"&gt;R$ {{T1}} + R$ {{Q3}} + {{T3}} centavos = {{response}} reais e {{response}} centavos&lt;/p&gt;",
            "seed": {
                "calculated": [
                    {
                        "name": "T1",
                        "label": "{{function}}",
                        "function": "{{Q1}}*{{Q2}}",
                        "temp": true
                    },
                    {
                        "name": "T3",
                        "label": "{{function}}",
                        "function": "{{Q4}}*{{Q5}}",
                        "temp": true
                    },
                    {
                        "name": "5-A1",
                        "label": "{{function}}",
                        "function": "{{Q1}}*{{Q2}}+{{Q3}}"
                    },
                    {
                        "name": "5-A2",
                        "label": "{{function}}",
                        "function": "{{Q4}}*{{Q5}}"
                    }
                ]
            },
            "algorithm": {
                "name": "calculateOperation",
                "params": {
                    "method": "equivLiteral",
                    "keyboard": "NUMERICAL"
                }
            }
        }
    ]
}</v>
      </c>
      <c r="D715" s="217" t="str">
        <f t="shared" si="2"/>
        <v>#REF!</v>
      </c>
    </row>
    <row r="716" ht="15.75" customHeight="1">
      <c r="A716" s="215" t="str">
        <f>Seeds!AB511</f>
        <v>M3-MyM-16b-E-1</v>
      </c>
      <c r="B716" s="216" t="str">
        <f t="shared" si="235"/>
        <v>#REF!</v>
      </c>
      <c r="C716" s="216" t="str">
        <f>Seeds!AA511</f>
        <v>{"id":"M3-MyM-16b-E-1","seed":{"parameters":[{"name":"Q1","label":null,"min":800,"max":2000,"step":1},{"name":"Q2","label":null,"min":400,"max":600,"step":1},{"name":"Q3","label":null,"min":10,"max":95,"step":5}],"uniques":true},"scaffolding":[{"id":"step-0","stimulus":"&lt;p&gt;Susana quer comprar um computador que custa R$ {{Q1}}. Se ela economizou R$ {{Q2}} e {{Q3}} centavos, quanto falta para ela juntar o que precisa?&lt;/p&gt;","template":"&lt;p&gt;Faltam R$ {{response}} e {{response}} centavos.&lt;/p&gt;","seed":{"calculated":[{"name":"0-A1","label":"{{function}}","function":"{{Q1}}-{{Q2}}-1"},{"name":"0-A2","label":"{{function}}","function":"100-{{Q3}}"}]},"algorithm":{"name":"calculateOperation","params":{"method":"equivLiteral","keyboard":"NUMERICAL"}}},{"id":"step-1","stimulus":"&lt;p&gt;Quanto custa o computador? E quanto Susana já economizou?&lt;/p&gt;","template":"&lt;p&gt;O preço do computador é R$ {{response}} e Susana tem R$ {{response}} e {{response}} centavos.&lt;/p&gt;","seed":{"calculated":[{"name":"1-A1","label":"{{function}}","function":"{{Q1}}"},{"name":"1-A2","label":"{{function}}","function":"{{Q2}}"},{"name":"1-A2","label":"{{function}}","function":"{{Q3}}"}]},"algorithm":{"name":"calculateOperation","params":{"method":"equivLiteral","keyboard":"NUMERICAL"}}},{"id":"step-2","stimulus":"&lt;p&gt;O que precisa ser calculado?&lt;/p&gt;","seed":{"calculated":[{"name":"2-A1","label":"&lt;p&gt;A quantidade de dinheiro que falta para Susana poder comprar o computador.&lt;/p&gt;"},{"name":"2-A2","label":"&lt;p&gt;Quantos centavos Susana economizou.&lt;/p&gt;","incorrect":true},{"name":"2-A3","label":"&lt;p&gt;Quantos centavos custa o computador?&lt;/p&gt;","incorrect":true}]},"algorithm":{"name":"trueFalse","template":"Multiple choice – standard"}},{"id":"step-3","stimulus":"&lt;p&gt;Qual cálculo precisa ser feito?&lt;/p&gt;","seed":{"calculated":[{"name":"3-A1","label":"&lt;p&gt;Subtrair R$ {{Q2}} e {{Q3}} centavos de R$ {{Q1}}.&lt;/p&gt;"},{"name":"3-A2","label":"&lt;p&gt;Adicionar R$ {{Q2}} e {{Q3}} centavos a R$ {{Q1}}.&lt;/p&gt;","incorrect":true},{"name":"3-A3","label":"&lt;p&gt;Subtrair R$ {{Q1}} de R$ {{Q2}} e {{Q3}} centavos.&lt;/p&gt;","incorrect":true}]},"algorithm":{"name":"trueFalse","template":"Multiple choice – standard"}},{"id":"step-4","stimulus":"&lt;p&gt;Portanto, complete este cálculo para subtrair a parte em real.&lt;/p&gt;","template":"&lt;p style=\"text-align: center\"&gt;R$ {{Q1}} − R$ {{Q2}} = R$ {{response}}&lt;/p&gt;","seed":{"calculated":[{"name":"4-A1","label":"{{function}}","function":"{{Q1}}-{{Q2}}"}]},"algorithm":{"name":"calculateOperation","params":{"method":"equivLiteral","keyboard":"NUMERICAL"}}},{"id":"step-5","stimulus":"&lt;p&gt;Agora calcule quantos reais e centavos totais faltam.&lt;/p&gt;","template":"&lt;p style=\"text-align: center\"&gt;R$ {{T1}} − {{Q3}} centavos = R$ {{response}} e {{response}} centavos&lt;/p&gt;","seed":{"calculated":[{"name":"T1","label":"{{function}}","function":"{{Q1}}-{{Q2}}","temp":true},{"name":"5-A1","label":"{{function}}","function":"{{Q1}}-{{Q2}}-1"},{"name":"5-A2","label":"{{function}}","function":"100-{{Q3}}"}]},"algorithm":{"name":"calculateOperation","params":{"method":"equivLiteral","keyboard":"NUMERICAL"}}}]}</v>
      </c>
      <c r="D716" s="217" t="str">
        <f t="shared" si="2"/>
        <v>#REF!</v>
      </c>
    </row>
    <row r="717" ht="15.75" customHeight="1">
      <c r="A717" s="215" t="str">
        <f>Seeds!AB512</f>
        <v>M3-MyM-16b-E-2</v>
      </c>
      <c r="B717" s="216" t="str">
        <f t="shared" si="235"/>
        <v>#REF!</v>
      </c>
      <c r="C717" s="216" t="str">
        <f>Seeds!AA512</f>
        <v>{"id":"M3-MyM-16b-E-2","seed":{"parameters":[{"name":"Q1","label":null,"min":5,"max":18,"step":1},{"name":"Q2","label":null,"min":25,"max":75,"step":1},{"name":"Q3","label":null,"list":[20,50,100]}],"uniques":true},"scaffolding":[{"id":"step-0","stimulus":"&lt;p&gt;Matheus fez uma compra de supermercado que custou R$ {{Q1}} e {{Q2}} centavos. Se ao efetuar o pagamento ele deu ao caixa R$ {{Q3}}, quanto Matheus recebeu de troco?&lt;/p&gt;","template":"&lt;p&gt;Ele recebeu R$ {{response}} e {{response}} centavos.&lt;/p&gt;","seed":{"calculated":[{"name":"0-A1","label":"{{function}}","function":"{{Q3}}-{{Q1}}-1"},{"name":"0-A2","label":"{{function}}","function":"100-{{Q2}}"}]},"algorithm":{"name":"calculateOperation","params":{"method":"equivLiteral","keyboard":"NUMERICAL"}}},{"id":"step-1","stimulus":"&lt;p&gt;Quanto custou a compra? E quanto Matheus deu ao caixa?&lt;/p&gt;","template":"&lt;p&gt;A compra custou R$ {{response}} e {{response}} centavos. Matheus deu ao caixa &lt;span class=\"no-break\"&gt;R$ {{response}}.&lt;/span&gt;&lt;/p&gt;","seed":{"calculated":[{"name":"1-A1","label":"{{function}}","function":"{{Q1}}"},{"name":"1-A2","label":"{{function}}","function":"{{Q2}}"},{"name":"1-A2","label":"{{function}}","function":"{{Q3}}"}]},"algorithm":{"name":"calculateOperation","params":{"method":"equivLiteral","keyboard":"NUMERICAL"}}},{"id":"step-2","stimulus":"&lt;p&gt;O que precisa ser calculado?&lt;/p&gt;","seed":{"calculated":[{"name":"2-A1","label":"&lt;p&gt;A quantia que Matheus recebeu de troco.&lt;/p&gt;"},{"name":"2-A2","label":"&lt;p&gt;O valor da compra de Matheus.&lt;/p&gt;","incorrect":true},{"name":"2-A3","label":"&lt;p&gt;Quantas notas Matheus recebeu de troco.&lt;/p&gt;","incorrect":true}]},"algorithm":{"name":"trueFalse","template":"Multiple choice – standard"}},{"id":"step-3","stimulus":"&lt;p&gt;Qual cálculo precisa ser feito?&lt;/p&gt;","seed":{"calculated":[{"name":"3-A1","label":"&lt;p&gt;Subtrair R$ {{Q1}} e {{Q2}} centavos de R$ {{Q3}}.&lt;/p&gt;"},{"name":"3-A2","label":"&lt;p&gt;Adicionar R$ {{Q1}} e {{Q2}} centavos a R$ {{Q3}}.&lt;/p&gt;","incorrect":true},{"name":"3-A3","label":"&lt;p&gt;Subtrair R$ {{Q3}} de R$ {{Q1}} e {{Q2}} centavos.&lt;/p&gt;","incorrect":true}]},"algorithm":{"name":"trueFalse","template":"Multiple choice – standard"}},{"id":"step-4","stimulus":"&lt;p&gt;Portanto, complete este cálculo para subtrair a parte em real.&lt;/p&gt;","template":"&lt;p style=\"text-align: center\"&gt;R$ {{Q3}} − R$ {{Q1}} = R$ {{response}}&lt;/p&gt;","seed":{"calculated":[{"name":"4-A1","label":"{{function}}","function":"{{Q3}}-{{Q1}}"}]},"algorithm":{"name":"calculateOperation","params":{"method":"equivLiteral","keyboard":"NUMERICAL"}}},{"id":"step-5","stimulus":"&lt;p&gt;Agora calcule a quantia que Matheus recebeu de troco.&lt;/p&gt;","template":"&lt;p style=\"text-align: center\"&gt;R$ {{T1}} − {{Q2}} centavos. = R$ {{response}} e {{response}} centavos.&lt;/p&gt;","seed":{"calculated":[{"name":"T1","label":"{{function}}","function":"{{Q3}}-{{Q1}}","temp":true},{"name":"5-A1","label":"{{function}}","function":"{{Q3}}-{{Q1}}-1"},{"name":"5-A2","label":"{{function}}","function":"100-{{Q2}}"}]},"algorithm":{"name":"calculateOperation","params":{"method":"equivLiteral","keyboard":"NUMERICAL"}}}]}</v>
      </c>
      <c r="D717" s="217" t="str">
        <f t="shared" si="2"/>
        <v>#REF!</v>
      </c>
    </row>
    <row r="718" ht="15.75" customHeight="1">
      <c r="A718" s="215" t="str">
        <f>Seeds!AB513</f>
        <v>M3-MyM-16b-E-3</v>
      </c>
      <c r="B718" s="216" t="str">
        <f t="shared" si="235"/>
        <v>#REF!</v>
      </c>
      <c r="C718" s="216" t="str">
        <f>Seeds!AA513</f>
        <v>{"id":"M3-MyM-16b-E-3","seed":{"parameters":[{"name":"Q1","label":null,"min":25,"max":35,"step":1},{"name":"Q2","label":null,"min":10,"max":95,"step":5},{"name":"Q3","label":null,"min":40,"max":70,"step":1}],"uniques":true},"scaffolding":[{"id":"step-0","stimulus":"&lt;p&gt;Luís tem R$ {{Q1}} e {{Q2}} centavos para comprar um par de tênis. Se o preço do modelo que ele quer custa R$ {{Q3}}, quanto está faltando para ele conseguir comprá-lo?&lt;/p&gt;","template":"&lt;p&gt;Faltam R$ {{response}} e {{response}} centavos.&lt;/p&gt;","seed":{"calculated":[{"name":"0-A1","label":"{{function}}","function":"{{Q3}}-{{Q1}}-1"},{"name":"0-A2","label":"{{function}}","function":"100-{{Q2}}"}]},"algorithm":{"name":"calculateOperation","params":{"method":"equivLiteral","keyboard":"NUMERICAL"}}},{"id":"step-1","stimulus":"&lt;p&gt;Quanto dinheiro Luís tem? E qual é o preço dos tênis?&lt;/p&gt;","template":"&lt;p&gt;Luís tem {{response}} e {{response}} centavos e os tênis custam R$ {{response}}&lt;/p&gt;","seed":{"calculated":[{"name":"1-A1","label":"{{function}}","function":"{{Q1}}"},{"name":"1-A2","label":"{{function}}","function":"{{Q2}}"},{"name":"1-A2","label":"{{function}}","function":"{{Q3}}"}]},"algorithm":{"name":"calculateOperation","params":{"method":"equivLiteral","keyboard":"NUMERICAL"}}},{"id":"step-2","stimulus":"&lt;p&gt;O que precisa ser calculado?&lt;/p&gt;","seed":{"calculated":[{"name":"2-A1","label":"&lt;p&gt;A quantia de dinheiro que falta para Luís poder comprar o par de tênis.&lt;/p&gt;"},{"name":"2-A2","label":"&lt;p&gt;A quantia de dinheiro que Luís recebeu de troco na compra do par de tênis.&lt;/p&gt;","incorrect":true},{"name":"2-A3","label":"&lt;p&gt;Quantas notas Luís recebeu de troco na compra do par de tênis.&lt;/p&gt;","incorrect":true}]},"algorithm":{"name":"trueFalse","template":"Multiple choice – standard"}},{"id":"step-3","stimulus":"&lt;p&gt;Qual cálculo precisa ser feito?&lt;/p&gt;","seed":{"calculated":[{"name":"3-A1","label":"&lt;p&gt;Subtrair R$ {{Q1}} e {{Q2}} centavos de R$ {{Q3}}.&lt;/p&gt;"},{"name":"3-A2","label":"&lt;p&gt;Adicionar R$ {{Q1}} e {{Q2}} centavos a R$ {{Q3}}.&lt;/p&gt;","incorrect":true},{"name":"3-A3","label":"&lt;p&gt;Subtrair R$ {{Q3}} de R$ {{Q1}} e {{Q2}} centavos.&lt;/p&gt;","incorrect":true}]},"algorithm":{"name":"trueFalse","template":"Multiple choice – standard"}},{"id":"step-4","stimulus":"&lt;p&gt;Portanto, complete este cálculo para subtrair a parte em real.&lt;/p&gt;","template":"&lt;p style=\"text-align: center\"&gt;R$ {{Q3}} − R$ {{Q1}} = R$ {{response}}&lt;/p&gt;","seed":{"calculated":[{"name":"4-A1","label":"{{function}}","function":"{{Q3}}-{{Q1}}"}]},"algorithm":{"name":"calculateOperation","params":{"method":"equivLiteral","keyboard":"NUMERICAL"}}},{"id":"step-5","stimulus":"&lt;p&gt;Agora calcule a quantia que falta para Luís poder comprar o par de tênis.&lt;/p&gt;","template":"&lt;p style=\"text-align: center\"&gt;R$ {{T1}} − {{Q2}} centavos. = R$ {{response}} e {{response}} centavos.&lt;/p&gt;","seed":{"calculated":[{"name":"T1","label":"{{function}}","function":"{{Q3}}-{{Q1}}","temp":true},{"name":"5-A1","label":"{{function}}","function":"{{Q3}}-{{Q1}}-1"},{"name":"5-A2","label":"{{function}}","function":"100-{{Q2}}"}]},"algorithm":{"name":"calculateOperation","params":{"method":"equivLiteral","keyboard":"NUMERICAL"}}}]}</v>
      </c>
      <c r="D718" s="217" t="str">
        <f t="shared" si="2"/>
        <v>#REF!</v>
      </c>
    </row>
    <row r="719" ht="15.75" customHeight="1">
      <c r="A719" s="215" t="str">
        <f>Seeds!AB514</f>
        <v>M3-G-1a-I-1</v>
      </c>
      <c r="B719" s="216" t="str">
        <f t="shared" si="235"/>
        <v>#REF!</v>
      </c>
      <c r="C719" s="216" t="str">
        <f>Seeds!AA514</f>
        <v>{"id":"M3-G-1a-I-1","stimulus":"&lt;p&gt;Indique se as seguintes afirmações são verdadeiras ou falsas.&lt;/p&gt;","hint":"&lt;p&gt;Retas, semirretas e segmentos de reta diferem-se em como estão delimitados os seus pontos de extremidade.&lt;/p&gt;","feedback":"&lt;p&gt;Uma &lt;b&gt;reta&lt;/b&gt; é uma sucessão de pontos na mesma direção sem começo nem fim. Uma &lt;b&gt;semirreta&lt;/b&gt; começa em um ponto e continua infinitamente. Um &lt;b&gt;segmento de reta&lt;/b&gt; é uma parte da reta delimitada por dois pontos.&lt;/p&gt;","seed":{"parameters":[],"calculated":[{"name":"A1","label":"Uma reta é uma sucessão infinita de pontos na mesma direção.","function":""},{"name":"A2","label":"Uma reta não tem ponto de começo nem de fim.","function":""},{"name":"A3","label":"Um segmento de reta é uma parte da reta delimitado entre dois pontos.","function":""},{"name":"A4","label":"Um ponto divide uma reta em duas semirretas.","function":""},{"name":"A5","label":"Uma semirreta é o ponto médio de uma reta.","function":"","incorrect":true,"feedback":"&lt;p&gt;É incorreta. Um ponto é que divide uma reta em duas semirretas.&lt;/p&gt;"},{"name":"A6","label":"Uma reta tem um ponto de início e continua infinitamente.","function":"","incorrect":true,"feedback":"&lt;p&gt;É incorreta. Uma reta não tem ponto de começo nem de fim.&lt;/p&gt;"},{"name":"A7","label":"Um segmento de reta não tem ponto de início nem de fim.","function":"","incorrect":true,"feedback":"&lt;p&gt;É incorreta. Um segmento de reta é delimitado entre dois pontos, que configuram seu ponto de início e de fim.&lt;/p&gt;"},{"name":"A8","label":"Uma semirreta é uma parte da reta delimitada entre dois pontos.","function":"","incorrect":true,"feedback":"&lt;p&gt;É incorreta. Uma semirreta começa em um ponto e continua infinitamente.&lt;/p&gt;"},{"name":"A9","label":"Um ponto divide um segmento de reta em duas semirretas.","function":"","incorrect":true,"feedback":"&lt;p&gt;É incorreta. Um ponto divide um segmento de reta em dois segmentos de reta.&lt;/p&gt;"}],"uniques":true},"algorithm":{"name":"trueFalse","template":"Choice matrix – inline","params":{"countCorrect":2,"countIncorrect":1,"showCheckIcon":false,"options":["Verdadeira","Falsa"]}}}</v>
      </c>
      <c r="D719" s="217" t="str">
        <f t="shared" si="2"/>
        <v>#REF!</v>
      </c>
    </row>
    <row r="720" ht="15.75" customHeight="1">
      <c r="A720" s="215" t="str">
        <f>Seeds!AB515</f>
        <v>M3-G-1a-E-1</v>
      </c>
      <c r="B720" s="216" t="str">
        <f t="shared" si="235"/>
        <v>#REF!</v>
      </c>
      <c r="C720" s="216" t="str">
        <f>Seeds!AA515</f>
        <v>{
    "id": "M3-G-1a-E-1",
    "stimulus": "&lt;p&gt;Escreva o nome dos seguintes elementos.&lt;/p&gt;",
    "template": "&lt;table style=\"width: 100%;border:none;\"&gt;&lt;tbody&gt;&lt;tr&gt;&lt;td style=\"width: 25%; text-align: center;border:none;\"&gt;&lt;img src='https://blueberry-assets.oneclick.es/{{Q1}}'&gt;&lt;/td&gt;&lt;td style=\"width: 25%; text-align: center;border:none;\"&gt;&lt;img src='https://blueberry-assets.oneclick.es/{{Q2}}'&gt;&lt;/td&gt;&lt;td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
    "hint": "&lt;p&gt;Retas, semirretas e segmentos de reta diferem-se em como estão delimitados os seus pontos de extremidade.&lt;/p&gt;",
    "feedback": "&lt;p&gt;Uma &lt;b&gt;reta&lt;/b&gt; é uma sucessão de pontos na mesma direção sem começo nem fim. Uma &lt;b&gt;semirreta&lt;/b&gt; começa em um ponto e continua infinitamente. Um &lt;b&gt;segmento de reta&lt;/b&gt; é uma parte da reta delimitada por dois pontos.&lt;/p&gt;",
    "seed": {
        "parameters": [
            {
                "name": "Q1",
                "label": null,
                "list": [
                    "M3_G_1a_1.svg",
                    "M3_G_1a_2.svg"
                ]
            },
            {
                "name": "Q2",
                "label": null,
                "list": [
                    "M3_G_1a_3.svg",
                    "M3_G_1a_4.svg"
                ]
            },
            {
                "name": "Q3",
                "label": null,
                "list": [
                    "M3_G_1a_5.svg",
                    "M3_G_1a_6.svg"
                ]
            }
        ],
        "calculated": [
            {
                "name": "A1",
                "label": "Reta",
                "function": ""
            },
            {
                "name": "A2",
                "label": "Semirreta",
                "function": ""
            },
            {
                "name": "A3",
                "label": "Segmento de reta",
                "function": ""
            }
        ],
        "uniques": true
    },
    "algorithm": {
        "name": "calculateOperation",
        "template": "Cloze with text"
    }
}</v>
      </c>
      <c r="D720" s="217" t="str">
        <f t="shared" si="2"/>
        <v>#REF!</v>
      </c>
    </row>
    <row r="721" ht="15.75" customHeight="1">
      <c r="A721" s="215" t="str">
        <f>Seeds!AB516</f>
        <v>M3-G-1a-E-2</v>
      </c>
      <c r="B721" s="216" t="str">
        <f t="shared" si="235"/>
        <v>#REF!</v>
      </c>
      <c r="C721" s="216" t="str">
        <f>Seeds!AA516</f>
        <v>{
    "id": "M3-G-1a-E-2",
    "stimulus": "&lt;p&gt;Escreva o nome dos seguintes elementos.&lt;/p&gt;",
    "template": "&lt;table style=\"width: 100%;border:none;\"&gt;&lt;tbody&gt;&lt;tr&gt;&lt;td style=\"width: 25%; text-align: center;border:none;\"&gt;&lt;img src='https://blueberry-assets.oneclick.es/{{Q2}}'&gt;&lt;/td&gt;&lt;td style=\"width: 25%; text-align: center;border:none;\"&gt;&lt;img src='https://blueberry-assets.oneclick.es/{{Q1}}'&gt;&lt;/td&gt;&lt;td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
    "hint": "&lt;p&gt;Retas, semirretas e segmentos de reta diferem-se em como estão delimitados os seus pontos de extremidade.&lt;/p&gt;",
    "feedback": "&lt;p&gt;Uma &lt;b&gt;reta&lt;/b&gt; é uma sucessão de pontos na mesma direção sem começo nem fim. Uma &lt;b&gt;semirreta&lt;/b&gt; começa em um ponto e continua infinitamente. Um &lt;b&gt;segmento de reta&lt;/b&gt; é uma parte da reta delimitada por dois pontos.&lt;/p&gt;",
    "seed": {
        "parameters": [
            {
                "name": "Q1",
                "label": null,
                "list": [
                    "M3_G_1a_1.svg",
                    "M3_G_1a_2.svg"
                ]
            },
            {
                "name": "Q2",
                "label": null,
                "list": [
                    "M3_G_1a_3.svg",
                    "M3_G_1a_4.svg"
                ]
            },
            {
                "name": "Q3",
                "label": null,
                "list": [
                    "M3_G_1a_5.svg",
                    "M3_G_1a_6.svg"
                ]
            }
        ],
        "calculated": [
            {
                "name": "A1",
                "label": "Semirreta",
                "function": ""
            },
            {
                "name": "A2",
                "label": "Reta",
                "function": ""
            },
            {
                "name": "A3",
                "label": "Segmento de reta",
                "function": ""
            }
        ],
        "uniques": true
    },
    "algorithm": {
        "name": "calculateOperation",
        "template": "Cloze with text"
    }
}</v>
      </c>
      <c r="D721" s="217" t="str">
        <f t="shared" si="2"/>
        <v>#REF!</v>
      </c>
    </row>
    <row r="722" ht="15.75" customHeight="1">
      <c r="A722" s="215" t="str">
        <f>Seeds!AB517</f>
        <v>M3-G-1a-E-3</v>
      </c>
      <c r="B722" s="216" t="str">
        <f t="shared" si="235"/>
        <v>#REF!</v>
      </c>
      <c r="C722" s="216" t="str">
        <f>Seeds!AA517</f>
        <v>{
    "id": "M3-G-1a-E-3",
    "stimulus": "&lt;p&gt;Escreva o nome dos seguintes elementos.&lt;/p&gt;",
    "template": "&lt;table style=\"width: 100%;border:none;\"&gt;&lt;tbody&gt;&lt;tr&gt;&lt;td style=\"width: 25%; text-align: center;border:none;\"&gt;&lt;img src='https://blueberry-assets.oneclick.es/{{Q3}}'&gt;&lt;/td&gt;&lt;td style=\"width: 25%; text-align: center;border:none;\"&gt;&lt;img src='https://blueberry-assets.oneclick.es/{{Q1}}'&gt;&lt;/td&gt;&lt;td style=\"width: 25%; text-align: center;border:none;\"&gt;&lt;img src='https://blueberry-assets.oneclick.es/{{Q2}}'&gt;&lt;/td&gt;&lt;/tr&gt;&lt;tr&gt;&lt;td style=\"width: 25%; text-align: center;border:none;\"&gt;{{response}}&lt;/td&gt;&lt;td style=\"width: 25%; text-align: center;border:none;\"&gt;{{response}}&lt;/td&gt;&lt;td style=\"width: 25%; text-align: center;border:none;\"&gt;{{response}}&lt;/td&gt;&lt;/tr&gt;&lt;/tbody&gt;&lt;/table&gt;",
    "hint": "&lt;p&gt;Retas, semirretas e segmentos de reta diferem-se em como estão delimitados os seus pontos de extremidade.&lt;/p&gt;",
    "feedback": "&lt;p&gt;Uma &lt;b&gt;reta&lt;/b&gt; é uma sucessão de pontos na mesma direção sem começo nem fim. Uma &lt;b&gt;semirreta&lt;/b&gt; começa em um ponto e continua infinitamente. Um &lt;b&gt;segmento de reta&lt;/b&gt; é uma parte da reta delimitada por dois pontos.&lt;/p&gt;",
    "seed": {
        "parameters": [
            {
                "name": "Q1",
                "label": null,
                "list": [
                    "M3_G_1a_1.svg",
                    "M3_G_1a_2.svg"
                ]
            },
            {
                "name": "Q2",
                "label": null,
                "list": [
                    "M3_G_1a_3.svg",
                    "M3_G_1a_4.svg"
                ]
            },
            {
                "name": "Q3",
                "label": null,
                "list": [
                    "M3_G_1a_5.svg",
                    "M3_G_1a_6.svg"
                ]
            }
        ],
        "calculated": [
            {
                "name": "A1",
                "label": "Segmento de reta",
                "function": ""
            },
            {
                "name": "A2",
                "label": "Reta",
                "function": ""
            },
            {
                "name": "A3",
                "label": "Semirreta",
                "function": ""
            }
        ],
        "uniques": true
    },
    "algorithm": {
        "name": "calculateOperation",
        "template": "Cloze with text"
    }
}</v>
      </c>
      <c r="D722" s="217" t="str">
        <f t="shared" si="2"/>
        <v>#REF!</v>
      </c>
    </row>
    <row r="723" ht="15.75" customHeight="1">
      <c r="A723" s="215" t="str">
        <f>Seeds!AB518</f>
        <v>M3-G-1b-I-1</v>
      </c>
      <c r="B723" s="216" t="str">
        <f t="shared" si="235"/>
        <v>#REF!</v>
      </c>
      <c r="C723" s="216" t="str">
        <f>Seeds!AA518</f>
        <v>{"id":"M3-G-1b-I-1","stimulus":"&lt;p&gt;Indique se as afirmações sobre a figura são verdadeiras ou falsas.&lt;/p&gt;&lt;div style=\"display:flex; justify-content:center;\"&gt;&lt;div class=\"lemo-fixed-to-responsive\" style=\"max-width: 400px;max-height: 797px;position: relative;width: 100%;display: inline-block;\"&gt;\n\t&lt;img src=\"https://blueberry-assets.oneclick.es/M3_G_1b_1.svg\" alt=\"\" tabindex=\"0\"&gt;&lt;/img&gt;\n\t&lt;div class=\"lemo-graphie-container\" style=\"position: absolute;top: 0;left: 0;width: 100%;height: 100%;\"&gt;\n\t\t&lt;div class=\"lemo-graphie\" style=\"position: relative; width: 100%; height: 100%;\"&gt;\n\t\t\t&lt;span class=\"lemo-graphie-label\" style=\"position: absolute; left: 6%; top: 44.0414%;\"&gt;&lt;i&gt;b&lt;/i&gt;&lt;/span&gt;\n\t\t\t&lt;span class=\"lemo-graphie-label\" style=\"position: absolute; left: 92%; top: 17.5%;\"&gt;&lt;i&gt;a&lt;/i&gt;&lt;/span&gt;\n\t\t\t&lt;span class=\"lemo-graphie-label\" style=\"position: absolute; left: 46.5%; top: 3%;\"&gt;&lt;i&gt;c&lt;/i&gt;&lt;/span&gt;\n\t\t\t&lt;span class=\"lemo-graphie-label\" style=\"position: absolute; left: 31%; top: 3%;\"&gt;&lt;i&gt;d&lt;/i&gt;&lt;/span&gt;\n\t\t&lt;/div&gt;\n\t&lt;/div&gt;\n&lt;/div&gt;&lt;/div&gt;","hint":"&lt;p&gt;As retas secantes (perpendiculares ou oblíquas) têm um ponto comum, enquanto as retas paralelas não têm ponto em comum.&lt;/p&gt;","feedback":"&lt;p&gt;As &lt;b&gt;retas paralelas&lt;/b&gt; não têm ponto em comum, enquanto as &lt;b&gt;retas secantes&lt;/b&gt; possuem um ponto em comum. As retas secantes podem ser &lt;b&gt;perpendiculares&lt;/b&gt; se o encontro entre elas formar 4 ângulos iguais ou &lt;b&gt;oblíquas&lt;/b&gt; se o encontro entre elas formar ângulos diferentes.&lt;/p&gt;","seed":{"parameters":[],"calculated":[{"name":"A1","label":"A reta &lt;i&gt;d&lt;/i&gt; é perpendicular à reta &lt;i&gt;b.&lt;/i&gt;","function":""},{"name":"A2","label":"A reta &lt;i&gt;b&lt;/i&gt; é perpendicular à reta &lt;i&gt;c.&lt;/i&gt;","function":""},{"name":"A3","label":"A reta &lt;i&gt;c&lt;/i&gt; é paralela à reta &lt;i&gt;d.&lt;/i&gt;","function":""},{"name":"A4","label":"A reta &lt;i&gt;a&lt;/i&gt; é oblíqua à reta &lt;i&gt;b.&lt;/i&gt;","function":""},{"name":"A5","label":"A reta &lt;i&gt;a&lt;/i&gt; é secante à reta &lt;i&gt;b.&lt;/i&gt;","function":""},{"name":"A6","label":"A reta &lt;i&gt;a&lt;/i&gt; é paralela à reta &lt;i&gt;b.&lt;/i&gt;","function":"","incorrect":true,"feedback":"&lt;p&gt;As retas &lt;i&gt;a&lt;/i&gt; e &lt;i&gt;b&lt;/i&gt; não são paralelas, pois elas têm um ponto em comum.&lt;/p&gt;"},{"name":"A7","label":"A reta &lt;i&gt;d&lt;/i&gt; é perpendicular à reta &lt;i&gt;a.&lt;/i&gt;","function":"","incorrect":true,"feedback":"&lt;p&gt;As retas &lt;i&gt;d&lt;/i&gt; e &lt;i&gt;a&lt;/i&gt; não são perpendiculares, pois formam entre si 4 ângulos que não são iguais.&lt;/p&gt;"},{"name":"A8","label":"A reta &lt;i&gt;c&lt;/i&gt; é oblíqua à reta &lt;i&gt;d.&lt;/i&gt;","function":"","incorrect":true,"feedback":"&lt;p&gt;As retas &lt;i&gt;c&lt;/i&gt; e &lt;i&gt;d&lt;/i&gt; não são oblíquas, pois elas não têm ponto em comum.&lt;/p&gt;"},{"name":"A9","label":"A reta &lt;i&gt;c&lt;/i&gt; é secante à reta &lt;i&gt;d.&lt;/i&gt;","function":"","incorrect":true,"feedback":"&lt;p&gt;As retas &lt;i&gt;c&lt;/i&gt; e &lt;i&gt;d&lt;/i&gt; não são secantes, pois elas não têm ponto em comum.&lt;/p&gt;"},{"name":"A10","label":"A reta &lt;i&gt;b&lt;/i&gt; é oblíqua à reta &lt;i&gt;d.&lt;/i&gt;","function":"","incorrect":true,"feedback":"&lt;p&gt;As retas &lt;i&gt;b&lt;/i&gt; e &lt;i&gt;d&lt;/i&gt; não são oblíquas, pois elas formam entre si 4 ângulos iguais.&lt;/p&gt;"}],"uniques":true},"algorithm":{"name":"trueFalse","template":"Choice matrix – inline","params":{"countCorrect":2,"countIncorrect":1,"showCheckIcon":false,"options":["Verdadero","Falso"]}}}</v>
      </c>
      <c r="D723" s="217" t="str">
        <f t="shared" si="2"/>
        <v>#REF!</v>
      </c>
    </row>
    <row r="724" ht="15.75" customHeight="1">
      <c r="A724" s="215" t="str">
        <f>Seeds!AB519</f>
        <v>M3-G-1b-I-2</v>
      </c>
      <c r="B724" s="216" t="str">
        <f t="shared" si="235"/>
        <v>#REF!</v>
      </c>
      <c r="C724" s="216" t="str">
        <f>Seeds!AA519</f>
        <v>{"id":"M3-G-1b-I-2","stimulus":"&lt;p&gt;Indique se as afirmações sobre a figura são verdadeiras ou falsas.&lt;/p&gt;&lt;div style=\"display:flex; justify-content:center;\"&gt;&lt;div class=\"lemo-fixed-to-responsive\" style=\"max-width: 400px;max-height: 300px;position: relative;width: 100%;display: inline-block;\"&gt;\n\t&lt;img src=\"https://blueberry-assets.oneclick.es/M3_G_1b_2.svg\" alt=\"\" tabindex=\"0\"&gt;&lt;/img&gt;\n\t&lt;div class=\"lemo-graphie-container\" style=\"position: absolute;top: 0;left: 0;width: 100%;height: 100%;\"&gt;\n\t\t&lt;div class=\"lemo-graphie\" style=\"position: relative; width: 100%; height: 100%;\"&gt;\n\t\t\t&lt;span class=\"lemo-graphie-label\" style=\"position: absolute; left: 21%; top: 9%;\"&gt;&lt;i&gt;a&lt;/i&gt;&lt;/span&gt;\n\t\t\t&lt;span class=\"lemo-graphie-label\" style=\"position: absolute; left: 44.5%; top: 7%;\"&gt;&lt;i&gt;c&lt;/i&gt;&lt;/span&gt;\n\t\t\t&lt;span class=\"lemo-graphie-label\" style=\"position: absolute; left: 8%; top: 49%;\"&gt;&lt;i&gt;d&lt;/i&gt;&lt;/span&gt;\n\t\t\t&lt;span class=\"lemo-graphie-label\" style=\"position: absolute; left: 60.7002%; top: 7%;\"&gt;&lt;i&gt;b&lt;/i&gt;&lt;/span&gt;\n\t\t&lt;/div&gt;\n\t&lt;/div&gt;\n&lt;/div&gt;&lt;/div&gt;","hint":"&lt;p&gt;As retas secantes (perpendiculares ou oblíquas) têm um ponto comum, enquanto as retas paralelas não têm ponto em comum.&lt;/p&gt;","feedback":"&lt;p&gt;As &lt;b&gt;retas paralelas&lt;/b&gt; não têm ponto em comum, enquanto as &lt;b&gt;retas secantes&lt;/b&gt; possuem um ponto em comum. As retas secantes podem ser &lt;b&gt;perpendiculares&lt;/b&gt; se o encontro entre elas formar 4 ângulos iguais ou &lt;b&gt;oblíquas&lt;/b&gt; se o encontro entre elas formar ângulos diferentes.&lt;/p&gt;","seed":{"parameters":[],"calculated":[{"name":"A1","label":"A reta &lt;i&gt;b&lt;/i&gt; é secante à reta &lt;i&gt;d.&lt;/i&gt;","function":""},{"name":"A2","label":"A reta &lt;i&gt;b&lt;/i&gt; é paralela à reta &lt;i&gt;c.&lt;/i&gt;","function":""},{"name":"A3","label":"A reta &lt;i&gt;c&lt;/i&gt; é perpendicular à reta &lt;i&gt;d.&lt;/i&gt;","function":""},{"name":"A4","label":"A reta &lt;i&gt;a&lt;/i&gt; é secante à reta &lt;i&gt;b.&lt;/i&gt;","function":""},{"name":"A5","label":"A reta &lt;i&gt;a&lt;/i&gt; é paralela à reta &lt;i&gt;d.&lt;/i&gt;","function":"","incorrect":true,"feedback":"&lt;p&gt;As retas &lt;i&gt;a&lt;/i&gt; e &lt;i&gt;d&lt;/i&gt; não são paralelas, pois elas possuem um ponto em comum.&lt;/p&gt;"},{"name":"A6","label":"A reta &lt;i&gt;d&lt;/i&gt; é perpendicular à reta &lt;i&gt;a&lt;/i&gt;","function":"","incorrect":true,"feedback":"&lt;p&gt;As retas &lt;i&gt;d&lt;/i&gt; e &lt;i&gt;a&lt;/i&gt; não são perpendiculares, pois elas não formam 4 ângulos iguais.&lt;/p&gt;"},{"name":"A7","label":"A reta &lt;i&gt;c&lt;/i&gt; é oblíqua à reta &lt;i&gt;d.&lt;/i&gt;","function":"","incorrect":true,"feedback":"&lt;p&gt;As retas &lt;i&gt;c&lt;/i&gt; e &lt;i&gt;d&lt;/i&gt; não são oblíquas, pois elas formam 4 ângulos iguais.&lt;/p&gt;"},{"name":"A8","label":"A reta &lt;i&gt;d&lt;/i&gt; é paralela à reta &lt;i&gt;b.&lt;/i&gt;","function":"","incorrect":true,"feedback":"&lt;p&gt;As retas &lt;i&gt;d&lt;/i&gt; e &lt;i&gt;b&lt;/i&gt; não são oblíquas, pois elas formam 4 ângulos iguais.&lt;/p&gt;"}],"uniques":true},"algorithm":{"name":"trueFalse","template":"Choice matrix – inline","params":{"countCorrect":2,"countIncorrect":1,"showCheckIcon":false,"options":["Verdadeira","Falsa"]}}}</v>
      </c>
      <c r="D724" s="217" t="str">
        <f t="shared" si="2"/>
        <v>#REF!</v>
      </c>
    </row>
    <row r="725" ht="15.75" customHeight="1">
      <c r="A725" s="215" t="str">
        <f>Seeds!AB520</f>
        <v>M3-G-1b-E-1</v>
      </c>
      <c r="B725" s="216" t="str">
        <f t="shared" si="235"/>
        <v>#REF!</v>
      </c>
      <c r="C725" s="216" t="str">
        <f>Seeds!AA520</f>
        <v>{
    "id": "M3-G-1b-E-1",
    "stimulus": "&lt;p&gt;Em cada caso, escreva qual é a posição relativa entre as retas.&lt;/p&gt;",
    "template": "&lt;table style=\"width: 100%;\"&gt;&lt;tbody&gt;&lt;tr&gt;&lt;td style=\"width: 33.3333%; text-align: center; border: none;\"&gt;&lt;div style=\"display: inline-block;\"&gt;&lt;img src=\"https://blueberry-assets.oneclick.es/{{Q1}}\" width=\"300\"&gt;&lt;/img&gt;&lt;/div&gt;&lt;/td&gt;&lt;td style=\"width: 33.3333%; text-align: center; border: none;\"&gt;&lt;div style=\"display: inline-block;\"&gt;&lt;img src=\"https://blueberry-assets.oneclick.es/{{Q2}}\" width=\"300\"&gt;&lt;/img&gt;&lt;/div&gt;&lt;/td&gt;&lt;td style=\"width: 33.3333%; text-align: center; border: none;\"&gt;&lt;div style=\"display: inline-block;\"&gt;&lt;img src=\"https://blueberry-assets.oneclick.es/{{Q3}}\" width=\"300\"&gt;&lt;/img&gt;&lt;/div&gt;&lt;/td&gt;&lt;/tr&gt;&lt;tr&gt;&lt;td style=\"width: 33.3333%; text-align: center; border: none;\"&gt;Retas {{response}}&lt;/td&gt;&lt;td style=\"width: 33.3333%; text-align: center; border: none;\"&gt;Retas {{response}}&lt;/td&gt;&lt;td style=\"width: 33.3333%; text-align: center; border: none;\"&gt;Retas {{response}}&lt;/td&gt;&lt;/tr&gt;&lt;/tbody&gt;&lt;/table&gt;",
    "feedback": "&lt;p&gt;As &lt;b&gt;reta paralelas&lt;/b&gt; não têm pontos em comum, as &lt;b&gt;retas perpendiculares&lt;/b&gt; se cruzam em um ponto formando 4 ângulos iguais de 90° e as &lt;b&gt;retas oblíquas&lt;/b&gt; se cruzam em um ponto formando ângulos diferentes de 90°.&lt;/p&gt;",
    "hint": "&lt;p&gt;As retas podem ser paralelas ou concorrentes. As retas concorrentes podem ser perpendiculares ou oblíquas.&lt;/p&gt;",
    "seed": {
        "parameters": [
            {
                "name": "Q1",
                "label": null,
                "list": [
                    "M3_G_1b_3.svg",
                    "M3_G_1b_4.svg"
                ]
            },
            {
                "name": "Q2",
                "label": null,
                "list": [
                    "M3_G_1b_5.svg",
                    "M3_G_1b_6.svg"
                ]
            },
            {
                "name": "Q3",
                "label": null,
                "list": [
                    "M3_G_1b_7.svg",
                    "M3_G_1b_8.svg"
                ]
            }
        ],
        "calculated": [
            {
                "name": "A1",
                "label": "{{function}}",
                "function": "paralelas"
            },
            {
                "name": "A2",
                "label": "{{function}}",
                "function": "oblíquas"
            },
            {
                "name": "A3",
                "label": "{{function}}",
                "function": "perpendiculares"
            }
        ],
        "uniques": true
    },
    "algorithm": {
        "name": "calculateOperation",
        "template": "Cloze with text"
    }
}</v>
      </c>
      <c r="D725" s="217" t="str">
        <f t="shared" si="2"/>
        <v>#REF!</v>
      </c>
    </row>
    <row r="726" ht="15.75" customHeight="1">
      <c r="A726" s="215" t="str">
        <f>Seeds!AB521</f>
        <v>M3-G-1b-E-2</v>
      </c>
      <c r="B726" s="216" t="str">
        <f t="shared" si="235"/>
        <v>#REF!</v>
      </c>
      <c r="C726" s="216" t="str">
        <f>Seeds!AA521</f>
        <v>{
    "id": "M3-G-1b-E-2",
    "stimulus": "&lt;p&gt;Em cada caso, escreva qual é a posição relativa entre as retas.&lt;/p&gt;",
    "template": "&lt;table style=\"width: 100%;\"&gt;&lt;tbody&gt;&lt;tr&gt;&lt;td style=\"width: 33.3333%; text-align: center; border: none;\"&gt;&lt;div style=\"display: inline-block;\"&gt;&lt;img src=\"https://blueberry-assets.oneclick.es/{{Q3}}\" width=\"300\"&gt;&lt;/img&gt;&lt;/div&gt;&lt;/td&gt;&lt;td style=\"width: 33.3333%; text-align: center; border: none;\"&gt;&lt;div style=\"display: inline-block;\"&gt;&lt;img src=\"https://blueberry-assets.oneclick.es/{{Q1}}\" width=\"300\"&gt;&lt;/img&gt;&lt;/div&gt;&lt;/td&gt;&lt;td style=\"width: 33.3333%; text-align: center; border: none;\"&gt;&lt;div style=\"display: inline-block;\"&gt;&lt;img src=\"https://blueberry-assets.oneclick.es/{{Q2}}\" width=\"300\"&gt;&lt;/img&gt;&lt;/div&gt;&lt;/td&gt;&lt;/tr&gt;&lt;tr&gt;&lt;td style=\"width: 33.3333%; text-align: center; border: none;\"&gt;Retas {{response}}&lt;/td&gt;&lt;td style=\"width: 33.3333%; text-align: center; border: none;\"&gt;Retas {{response}}&lt;/td&gt;&lt;td style=\"width: 33.3333%; text-align: center; border: none;\"&gt;Retas {{response}}&lt;/td&gt;&lt;/tr&gt;&lt;/tbody&gt;&lt;/table&gt;",
    "feedback": "&lt;p&gt;As &lt;b&gt;reta paralelas&lt;/b&gt; não têm pontos em comum, as &lt;b&gt;retas perpendiculares&lt;/b&gt; se cruzam em um ponto formando 4 ângulos iguais de 90° e as &lt;b&gt;retas oblíquas&lt;/b&gt; se cruzam em um ponto formando ângulos diferentes de 90°.&lt;/p&gt;",
    "hint": "&lt;p&gt;As retas podem ser paralelas ou concorrentes. As retas concorrentes podem ser perpendiculares ou oblíquas.&lt;/p&gt;",
    "seed": {
        "parameters": [
            {
                "name": "Q1",
                "label": null,
                "list": [
                    "M3_G_1b_3.svg",
                    "M3_G_1b_4.svg"
                ]
            },
            {
                "name": "Q2",
                "label": null,
                "list": [
                    "M3_G_1b_5.svg",
                    "M3_G_1b_6.svg"
                ]
            },
            {
                "name": "Q3",
                "label": null,
                "list": [
                    "M3_G_1b_7.svg",
                    "M3_G_1b_8.svg"
                ]
            }
        ],
        "calculated": [
            {
                "name": "A1",
                "label": "{{function}}",
                "function": "perpendiculares"
            },
            {
                "name": "A2",
                "label": "{{function}}",
                "function": "paralelas"
            },
            {
                "name": "A3",
                "label": "{{function}}",
                "function": "oblíquas"
            }
        ],
        "uniques": true
    },
    "algorithm": {
        "name": "calculateOperation",
        "template": "Cloze with text"
    }
}</v>
      </c>
      <c r="D726" s="217" t="str">
        <f t="shared" si="2"/>
        <v>#REF!</v>
      </c>
    </row>
    <row r="727" ht="15.75" customHeight="1">
      <c r="A727" s="215" t="str">
        <f>Seeds!AB522</f>
        <v>M3-G-1b-E-3</v>
      </c>
      <c r="B727" s="216" t="str">
        <f t="shared" si="235"/>
        <v>#REF!</v>
      </c>
      <c r="C727" s="216" t="str">
        <f>Seeds!AA522</f>
        <v>{
    "id": "M3-G-1b-E-3",
    "stimulus": "&lt;p&gt;Em cada caso, escreva qual é a posição relativa entre as retas.&lt;/p&gt;",
    "template": "&lt;table style=\"width: 100%;\"&gt;&lt;tbody&gt;&lt;tr&gt;&lt;td style=\"width: 33.3333%; text-align: center; border: none;\"&gt;&lt;div style=\"display: inline-block;\"&gt;&lt;img src=\"https://blueberry-assets.oneclick.es/{{Q2}}\" width=\"300\"&gt;&lt;/img&gt;&lt;/div&gt;&lt;/td&gt;&lt;td style=\"width: 33.3333%; text-align: center; border: none;\"&gt;&lt;div style=\"display: inline-block;\"&gt;&lt;img src=\"https://blueberry-assets.oneclick.es/{{Q3}}\" width=\"300\"&gt;&lt;/img&gt;&lt;/div&gt;&lt;/td&gt;&lt;td style=\"width: 33.3333%; text-align: center; border: none;\"&gt;&lt;div style=\"display: inline-block;\"&gt;&lt;img src=\"https://blueberry-assets.oneclick.es/{{Q1}}\" width=\"300\"&gt;&lt;/img&gt;&lt;/div&gt;&lt;/td&gt;&lt;/tr&gt;&lt;tr&gt;&lt;td style=\"width: 33.3333%; text-align: center; border: none;\"&gt;Retas {{response}}&lt;/td&gt;&lt;td style=\"width: 33.3333%; text-align: center; border: none;\"&gt;Retas {{response}}&lt;/td&gt;&lt;td style=\"width: 33.3333%; text-align: center; border: none;\"&gt;Retas {{response}}&lt;/td&gt;&lt;/tr&gt;&lt;/tbody&gt;&lt;/table&gt;",
    "feedback": "&lt;p&gt;As &lt;b&gt;reta paralelas&lt;/b&gt; não têm pontos em comum, as &lt;b&gt;retas perpendiculares&lt;/b&gt; se cruzam em um ponto formando 4 ângulos iguais de 90° e as &lt;b&gt;retas oblíquas&lt;/b&gt; se cruzam em um ponto formando ângulos diferentes de 90°.&lt;/p&gt;",
    "hint": "&lt;p&gt;As retas podem ser paralelas ou concorrentes. As retas concorrentes podem ser perpendiculares ou oblíquas.&lt;/p&gt;",
    "seed": {
        "parameters": [
            {
                "name": "Q1",
                "label": null,
                "list": [
                    "M3_G_1b_3.svg",
                    "M3_G_1b_4.svg"
                ]
            },
            {
                "name": "Q2",
                "label": null,
                "list": [
                    "M3_G_1b_5.svg",
                    "M3_G_1b_6.svg"
                ]
            },
            {
                "name": "Q3",
                "label": null,
                "list": [
                    "M3_G_1b_7.svg",
                    "M3_G_1b_8.svg"
                ]
            }
        ],
        "calculated": [
            {
                "name": "A1",
                "label": "{{function}}",
                "function": "oblíquas"
            },
            {
                "name": "A2",
                "label": "{{function}}",
                "function": "perpendiculares"
            },
            {
                "name": "A3",
                "label": "{{function}}",
                "function": "paralelas"
            }
        ],
        "uniques": true
    },
    "algorithm": {
        "name": "calculateOperation",
        "template": "Cloze with text"
    }
}</v>
      </c>
      <c r="D727" s="217" t="str">
        <f t="shared" si="2"/>
        <v>#REF!</v>
      </c>
    </row>
    <row r="728" ht="15.75" customHeight="1">
      <c r="A728" s="215" t="str">
        <f>Seeds!AB523</f>
        <v>M3-G-14a-I-1</v>
      </c>
      <c r="B728" s="216" t="str">
        <f t="shared" si="235"/>
        <v>#REF!</v>
      </c>
      <c r="C728" s="216" t="str">
        <f>Seeds!AA523</f>
        <v>{"id":"M3-G-14a-I-1","stimulus":"&lt;p&gt;Observe a figura e selecione a resposta correta.&lt;/p&gt;&lt;div style=\"display:flex; justify-content:center;\"&gt;&lt;img src=\"https://blueberry-assets.oneclick.es/M3_G_14a_1.svg\" width=\"300\"&gt;&lt;/img&gt;&lt;/div&gt;","hint":"&lt;p&gt;As linhas são formadas por pontos. Se todos os pontos seguirem a mesma direção, é uma linha reta. Se não, é uma linha curva.&lt;/p&gt;","feedback":"&lt;p&gt;As linhas são formadas por pontos. Se todos os pontos seguirem a mesma direção, é uma linha reta. Se não, é uma linha curva.&lt;/p&gt;","seed":{"parameters":[],"calculated":[{"name":"A1","label":"A figura é formada por 10 linhas."},{"name":"A2","label":"A figura possui 6 linhas curvas."},{"name":"A3","label":"A figura possui 4 linhas retas."},{"name":"A4","label":"A figura possui 4 linhas curvas.","incorrect":true},{"name":"A5","label":"A figura possui 6 linhas retas.","incorrect":true},{"name":"A6","label":"A figura possui 4 linhas retas e 4 curvas.","incorrect":true}],"uniques":true},"algorithm":{"name":"trueFalse","template":"Multiple choice – standard","params":{"countCorrect":1,"countIncorrect":2,"showCheckIcon":true}}}</v>
      </c>
      <c r="D728" s="217" t="str">
        <f t="shared" si="2"/>
        <v>#REF!</v>
      </c>
    </row>
    <row r="729" ht="15.75" customHeight="1">
      <c r="A729" s="215" t="str">
        <f>Seeds!AB524</f>
        <v>M3-G-14a-I-2</v>
      </c>
      <c r="B729" s="216" t="str">
        <f t="shared" si="235"/>
        <v>#REF!</v>
      </c>
      <c r="C729" s="216" t="str">
        <f>Seeds!AA524</f>
        <v>{"id":"M3-G-14a-I-2","stimulus":"&lt;p&gt;Observe a figura e selecione a resposta correta.&lt;/p&gt;&lt;div style=\"display:flex; justify-content:center;\"&gt;&lt;img src=\"https://blueberry-assets.oneclick.es/M3_G_14a_2.svg\" width=\"400\"&gt;&lt;/img&gt;&lt;/div&gt;","hint":"&lt;p&gt;As linhas são formadas por pontos. Se todos os pontos seguirem a mesma direção, é uma linha reta. Se não, é uma linha curva.&lt;/p&gt;","feedback":"&lt;p&gt;As linhas são formadas por pontos. Se todos os pontos seguirem a mesma direção, é uma linha reta. Se não, é uma linha curva.&lt;/p&gt;","seed":{"parameters":[],"calculated":[{"name":"A1","label":"A figura é composta por 12 linhas."},{"name":"A2","label":"A figura possui 5 linhas curvas."},{"name":"A3","label":"A figura possui 7 linhas retas."},{"name":"A4","label":"A figura possui 7 linhas curvas.","incorrect":true},{"name":"A5","label":"A figura possui 5 linhas retas.","incorrect":true},{"name":"A6","label":"A figura possui 6 linhas retas e 6 linhas curvas.","incorrect":true}],"uniques":true},"algorithm":{"name":"trueFalse","template":"Multiple choice – standard","params":{"countCorrect":1,"countIncorrect":2,"showCheckIcon":true}}}</v>
      </c>
      <c r="D729" s="217" t="str">
        <f t="shared" si="2"/>
        <v>#REF!</v>
      </c>
    </row>
    <row r="730" ht="15.75" customHeight="1">
      <c r="A730" s="215" t="str">
        <f>Seeds!AB525</f>
        <v>M3-G-14a-E-1</v>
      </c>
      <c r="B730" s="216" t="str">
        <f t="shared" si="235"/>
        <v>#REF!</v>
      </c>
      <c r="C730" s="216" t="str">
        <f>Seeds!AA525</f>
        <v>{"id":"M3-G-14a-E-1","stimulus":"&lt;p&gt;Observe a figura e complete a frase a seguir.&lt;/p&gt;&lt;div style=\"display:flex; justify-content:center;\"&gt;&lt;img src=\"https://blueberry-assets.oneclick.es/M3_G_14a_3.svg\" width=\"400\"&gt;&lt;/img&gt;&lt;/div&gt;","template":"&lt;p&gt;A figura possui {{response}} linhas curvas.&lt;/p&gt;","hint":"&lt;p&gt;As linhas são formadas por pontos. Se todos os pontos seguirem a mesma direção, é uma linha reta. Se não, é uma linha curva.&lt;/p&gt;","feedback":"&lt;p&gt;As linhas são formadas por pontos. Se todos os pontos seguirem a mesma direção, é uma linha reta. Se não, é uma linha curva.&lt;/p&gt;","seed":{"parameters":[],"calculated":[{"name":"A1","label":"{{function}}","function":"4"}],"uniques":true},"algorithm":{"name":"calculateOperation","params":{"method":"equivLiteral","keyboard":"NUMERICAL"}}}</v>
      </c>
      <c r="D730" s="217" t="str">
        <f t="shared" si="2"/>
        <v>#REF!</v>
      </c>
    </row>
    <row r="731" ht="15.75" customHeight="1">
      <c r="A731" s="215" t="str">
        <f>Seeds!AB526</f>
        <v>M3-G-14a-E-2</v>
      </c>
      <c r="B731" s="216" t="str">
        <f t="shared" si="235"/>
        <v>#REF!</v>
      </c>
      <c r="C731" s="216" t="str">
        <f>Seeds!AA526</f>
        <v>{"id":"M3-G-14a-E-2","stimulus":"&lt;p&gt;Observe a figura e complete a frase a seguir.&lt;/p&gt;&lt;div style=\"display:flex; justify-content:center;\"&gt;&lt;img src=\"https://blueberry-assets.oneclick.es/M3_G_14a_3.svg\" width=\"400\"&gt;&lt;/img&gt;&lt;/div&gt;","template":"&lt;p&gt;A figura possui {{response}} linhas retas.&lt;/p&gt;","hint":"&lt;p&gt;As linhas são formadas por pontos. Se todos os pontos seguirem a mesma direção, é uma linha reta. Se não, é uma linha curva.&lt;/p&gt;","feedback":"&lt;p&gt;As linhas são formadas por pontos. Se todos os pontos seguirem a mesma direção, é uma linha reta. Se não, é uma linha curva.&lt;/p&gt;","seed":{"parameters":[],"calculated":[{"name":"A1","label":"{{function}}","function":"6"}],"uniques":true},"algorithm":{"name":"calculateOperation","params":{"method":"equivLiteral","keyboard":"NUMERICAL"}}}</v>
      </c>
      <c r="D731" s="217" t="str">
        <f t="shared" si="2"/>
        <v>#REF!</v>
      </c>
    </row>
    <row r="732" ht="15.75" customHeight="1">
      <c r="A732" s="215" t="str">
        <f>Seeds!AB527</f>
        <v>M3-G-14a-E-3</v>
      </c>
      <c r="B732" s="216" t="str">
        <f t="shared" si="235"/>
        <v>#REF!</v>
      </c>
      <c r="C732" s="216" t="str">
        <f>Seeds!AA527</f>
        <v>{"id":"M3-G-14a-E-3","stimulus":"&lt;p&gt;Observe a figura e complete a afirmação.&lt;/p&gt;&lt;div style=\"display:flex; justify-content:center;\"&gt;&lt;img src=\"https://blueberry-assets.oneclick.es/M3_G_14a_4.svg\" width=\"300\"&gt;&lt;/img&gt;&lt;/div&gt;","template":"&lt;p&gt;A figura possui {{response}} linhas curvas.&lt;/p&gt;","hint":"&lt;p&gt;As linhas são formadas por pontos. Se todos os pontos seguirem a mesma direção, é uma linha reta. Se não, é uma linha curva.&lt;/p&gt;","feedback":"&lt;p&gt;As linhas são formadas por pontos. Se todos os pontos seguirem a mesma direção, é uma linha reta. Se não, é uma linha curva.&lt;/p&gt;","seed":{"parameters":[],"calculated":[{"name":"A1","label":"{{function}}","function":"2"}],"uniques":true},"algorithm":{"name":"calculateOperation","params":{"method":"equivLiteral","keyboard":"NUMERICAL"}}}</v>
      </c>
      <c r="D732" s="217" t="str">
        <f t="shared" si="2"/>
        <v>#REF!</v>
      </c>
    </row>
    <row r="733" ht="15.75" customHeight="1">
      <c r="A733" s="215" t="str">
        <f>Seeds!AB528</f>
        <v>M3-G-14a-E-4</v>
      </c>
      <c r="B733" s="216" t="str">
        <f t="shared" si="235"/>
        <v>#REF!</v>
      </c>
      <c r="C733" s="216" t="str">
        <f>Seeds!AA528</f>
        <v>{"id":"M3-G-14a-E-4","stimulus":"&lt;p&gt;Observe a figura e complete a afirmação.&lt;/p&gt;&lt;div style=\"display:flex; justify-content:center;\"&gt;&lt;img src=\"https://blueberry-assets.oneclick.es/M3_G_14a_4.svg\" width=\"300\"&gt;&lt;/img&gt;&lt;/div&gt;","template":"&lt;p&gt;A figura possui {{response}} linhas retas.&lt;/p&gt;","hint":"&lt;p&gt;As linhas são formadas por pontos. Se todos os pontos seguirem a mesma direção, é uma linha reta. Se não, é uma linha curva.&lt;/p&gt;","feedback":"&lt;p&gt;As linhas são formadas por pontos. Se todos os pontos seguirem a mesma direção, é uma linha reta. Se não, é uma linha curva.&lt;/p&gt;","seed":{"parameters":[],"calculated":[{"name":"A1","label":"{{function}}","function":"8"}],"uniques":true},"algorithm":{"name":"calculateOperation","params":{"method":"equivLiteral","keyboard":"NUMERICAL"}}}</v>
      </c>
      <c r="D733" s="217" t="str">
        <f t="shared" si="2"/>
        <v>#REF!</v>
      </c>
    </row>
    <row r="734" ht="15.75" customHeight="1">
      <c r="A734" s="215" t="str">
        <f t="shared" ref="A734:C734" si="236">#REF!</f>
        <v>#REF!</v>
      </c>
      <c r="B734" s="216" t="str">
        <f t="shared" si="236"/>
        <v>#REF!</v>
      </c>
      <c r="C734" s="216" t="str">
        <f t="shared" si="236"/>
        <v>#REF!</v>
      </c>
      <c r="D734" s="217" t="str">
        <f t="shared" si="2"/>
        <v>#REF!</v>
      </c>
    </row>
    <row r="735" ht="15.75" customHeight="1">
      <c r="A735" s="215" t="str">
        <f t="shared" ref="A735:C735" si="237">#REF!</f>
        <v>#REF!</v>
      </c>
      <c r="B735" s="216" t="str">
        <f t="shared" si="237"/>
        <v>#REF!</v>
      </c>
      <c r="C735" s="216" t="str">
        <f t="shared" si="237"/>
        <v>#REF!</v>
      </c>
      <c r="D735" s="217" t="str">
        <f t="shared" si="2"/>
        <v>#REF!</v>
      </c>
    </row>
    <row r="736" ht="15.75" customHeight="1">
      <c r="A736" s="215" t="str">
        <f t="shared" ref="A736:C736" si="238">#REF!</f>
        <v>#REF!</v>
      </c>
      <c r="B736" s="216" t="str">
        <f t="shared" si="238"/>
        <v>#REF!</v>
      </c>
      <c r="C736" s="216" t="str">
        <f t="shared" si="238"/>
        <v>#REF!</v>
      </c>
      <c r="D736" s="217" t="str">
        <f t="shared" si="2"/>
        <v>#REF!</v>
      </c>
    </row>
    <row r="737" ht="15.75" customHeight="1">
      <c r="A737" s="215" t="str">
        <f t="shared" ref="A737:C737" si="239">#REF!</f>
        <v>#REF!</v>
      </c>
      <c r="B737" s="216" t="str">
        <f t="shared" si="239"/>
        <v>#REF!</v>
      </c>
      <c r="C737" s="216" t="str">
        <f t="shared" si="239"/>
        <v>#REF!</v>
      </c>
      <c r="D737" s="217" t="str">
        <f t="shared" si="2"/>
        <v>#REF!</v>
      </c>
    </row>
    <row r="738" ht="15.75" customHeight="1">
      <c r="A738" s="215" t="str">
        <f t="shared" ref="A738:C738" si="240">#REF!</f>
        <v>#REF!</v>
      </c>
      <c r="B738" s="216" t="str">
        <f t="shared" si="240"/>
        <v>#REF!</v>
      </c>
      <c r="C738" s="216" t="str">
        <f t="shared" si="240"/>
        <v>#REF!</v>
      </c>
      <c r="D738" s="217" t="str">
        <f t="shared" si="2"/>
        <v>#REF!</v>
      </c>
    </row>
    <row r="739" ht="15.75" customHeight="1">
      <c r="A739" s="215" t="str">
        <f t="shared" ref="A739:C739" si="241">#REF!</f>
        <v>#REF!</v>
      </c>
      <c r="B739" s="216" t="str">
        <f t="shared" si="241"/>
        <v>#REF!</v>
      </c>
      <c r="C739" s="216" t="str">
        <f t="shared" si="241"/>
        <v>#REF!</v>
      </c>
      <c r="D739" s="217" t="str">
        <f t="shared" si="2"/>
        <v>#REF!</v>
      </c>
    </row>
    <row r="740" ht="15.75" customHeight="1">
      <c r="A740" s="215" t="str">
        <f t="shared" ref="A740:C740" si="242">#REF!</f>
        <v>#REF!</v>
      </c>
      <c r="B740" s="216" t="str">
        <f t="shared" si="242"/>
        <v>#REF!</v>
      </c>
      <c r="C740" s="216" t="str">
        <f t="shared" si="242"/>
        <v>#REF!</v>
      </c>
      <c r="D740" s="217" t="str">
        <f t="shared" si="2"/>
        <v>#REF!</v>
      </c>
    </row>
    <row r="741" ht="15.75" customHeight="1">
      <c r="A741" s="215" t="str">
        <f t="shared" ref="A741:C741" si="243">#REF!</f>
        <v>#REF!</v>
      </c>
      <c r="B741" s="216" t="str">
        <f t="shared" si="243"/>
        <v>#REF!</v>
      </c>
      <c r="C741" s="216" t="str">
        <f t="shared" si="243"/>
        <v>#REF!</v>
      </c>
      <c r="D741" s="217" t="str">
        <f t="shared" si="2"/>
        <v>#REF!</v>
      </c>
    </row>
    <row r="742" ht="15.75" customHeight="1">
      <c r="A742" s="215" t="str">
        <f t="shared" ref="A742:C742" si="244">#REF!</f>
        <v>#REF!</v>
      </c>
      <c r="B742" s="216" t="str">
        <f t="shared" si="244"/>
        <v>#REF!</v>
      </c>
      <c r="C742" s="216" t="str">
        <f t="shared" si="244"/>
        <v>#REF!</v>
      </c>
      <c r="D742" s="217" t="str">
        <f t="shared" si="2"/>
        <v>#REF!</v>
      </c>
    </row>
    <row r="743" ht="15.75" customHeight="1">
      <c r="A743" s="215" t="str">
        <f t="shared" ref="A743:C743" si="245">#REF!</f>
        <v>#REF!</v>
      </c>
      <c r="B743" s="216" t="str">
        <f t="shared" si="245"/>
        <v>#REF!</v>
      </c>
      <c r="C743" s="216" t="str">
        <f t="shared" si="245"/>
        <v>#REF!</v>
      </c>
      <c r="D743" s="217" t="str">
        <f t="shared" si="2"/>
        <v>#REF!</v>
      </c>
    </row>
    <row r="744" ht="15.75" customHeight="1">
      <c r="A744" s="215" t="str">
        <f t="shared" ref="A744:C744" si="246">#REF!</f>
        <v>#REF!</v>
      </c>
      <c r="B744" s="216" t="str">
        <f t="shared" si="246"/>
        <v>#REF!</v>
      </c>
      <c r="C744" s="216" t="str">
        <f t="shared" si="246"/>
        <v>#REF!</v>
      </c>
      <c r="D744" s="217" t="str">
        <f t="shared" si="2"/>
        <v>#REF!</v>
      </c>
    </row>
    <row r="745" ht="15.75" customHeight="1">
      <c r="A745" s="215" t="str">
        <f t="shared" ref="A745:C745" si="247">#REF!</f>
        <v>#REF!</v>
      </c>
      <c r="B745" s="216" t="str">
        <f t="shared" si="247"/>
        <v>#REF!</v>
      </c>
      <c r="C745" s="216" t="str">
        <f t="shared" si="247"/>
        <v>#REF!</v>
      </c>
      <c r="D745" s="217" t="str">
        <f t="shared" si="2"/>
        <v>#REF!</v>
      </c>
    </row>
    <row r="746" ht="15.75" customHeight="1">
      <c r="A746" s="215" t="str">
        <f t="shared" ref="A746:C746" si="248">#REF!</f>
        <v>#REF!</v>
      </c>
      <c r="B746" s="216" t="str">
        <f t="shared" si="248"/>
        <v>#REF!</v>
      </c>
      <c r="C746" s="216" t="str">
        <f t="shared" si="248"/>
        <v>#REF!</v>
      </c>
      <c r="D746" s="217" t="str">
        <f t="shared" si="2"/>
        <v>#REF!</v>
      </c>
    </row>
    <row r="747" ht="15.75" customHeight="1">
      <c r="A747" s="215" t="str">
        <f t="shared" ref="A747:C747" si="249">#REF!</f>
        <v>#REF!</v>
      </c>
      <c r="B747" s="216" t="str">
        <f t="shared" si="249"/>
        <v>#REF!</v>
      </c>
      <c r="C747" s="216" t="str">
        <f t="shared" si="249"/>
        <v>#REF!</v>
      </c>
      <c r="D747" s="217" t="str">
        <f t="shared" si="2"/>
        <v>#REF!</v>
      </c>
    </row>
    <row r="748" ht="15.75" customHeight="1">
      <c r="A748" s="215" t="str">
        <f t="shared" ref="A748:C748" si="250">#REF!</f>
        <v>#REF!</v>
      </c>
      <c r="B748" s="216" t="str">
        <f t="shared" si="250"/>
        <v>#REF!</v>
      </c>
      <c r="C748" s="216" t="str">
        <f t="shared" si="250"/>
        <v>#REF!</v>
      </c>
      <c r="D748" s="217" t="str">
        <f t="shared" si="2"/>
        <v>#REF!</v>
      </c>
    </row>
    <row r="749" ht="15.75" customHeight="1">
      <c r="A749" s="215" t="str">
        <f t="shared" ref="A749:C749" si="251">#REF!</f>
        <v>#REF!</v>
      </c>
      <c r="B749" s="216" t="str">
        <f t="shared" si="251"/>
        <v>#REF!</v>
      </c>
      <c r="C749" s="216" t="str">
        <f t="shared" si="251"/>
        <v>#REF!</v>
      </c>
      <c r="D749" s="217" t="str">
        <f t="shared" si="2"/>
        <v>#REF!</v>
      </c>
    </row>
    <row r="750" ht="15.75" customHeight="1">
      <c r="A750" s="215" t="str">
        <f t="shared" ref="A750:C750" si="252">#REF!</f>
        <v>#REF!</v>
      </c>
      <c r="B750" s="216" t="str">
        <f t="shared" si="252"/>
        <v>#REF!</v>
      </c>
      <c r="C750" s="216" t="str">
        <f t="shared" si="252"/>
        <v>#REF!</v>
      </c>
      <c r="D750" s="217" t="str">
        <f t="shared" si="2"/>
        <v>#REF!</v>
      </c>
    </row>
    <row r="751" ht="15.75" customHeight="1">
      <c r="A751" s="215" t="str">
        <f t="shared" ref="A751:C751" si="253">#REF!</f>
        <v>#REF!</v>
      </c>
      <c r="B751" s="216" t="str">
        <f t="shared" si="253"/>
        <v>#REF!</v>
      </c>
      <c r="C751" s="216" t="str">
        <f t="shared" si="253"/>
        <v>#REF!</v>
      </c>
      <c r="D751" s="217" t="str">
        <f t="shared" si="2"/>
        <v>#REF!</v>
      </c>
    </row>
    <row r="752" ht="15.75" customHeight="1">
      <c r="A752" s="215" t="str">
        <f t="shared" ref="A752:C752" si="254">#REF!</f>
        <v>#REF!</v>
      </c>
      <c r="B752" s="216" t="str">
        <f t="shared" si="254"/>
        <v>#REF!</v>
      </c>
      <c r="C752" s="216" t="str">
        <f t="shared" si="254"/>
        <v>#REF!</v>
      </c>
      <c r="D752" s="217" t="str">
        <f t="shared" si="2"/>
        <v>#REF!</v>
      </c>
    </row>
    <row r="753" ht="15.75" customHeight="1">
      <c r="A753" s="215" t="str">
        <f t="shared" ref="A753:C753" si="255">#REF!</f>
        <v>#REF!</v>
      </c>
      <c r="B753" s="216" t="str">
        <f t="shared" si="255"/>
        <v>#REF!</v>
      </c>
      <c r="C753" s="216" t="str">
        <f t="shared" si="255"/>
        <v>#REF!</v>
      </c>
      <c r="D753" s="217" t="str">
        <f t="shared" si="2"/>
        <v>#REF!</v>
      </c>
    </row>
    <row r="754" ht="15.75" customHeight="1">
      <c r="A754" s="215" t="str">
        <f t="shared" ref="A754:C754" si="256">#REF!</f>
        <v>#REF!</v>
      </c>
      <c r="B754" s="216" t="str">
        <f t="shared" si="256"/>
        <v>#REF!</v>
      </c>
      <c r="C754" s="216" t="str">
        <f t="shared" si="256"/>
        <v>#REF!</v>
      </c>
      <c r="D754" s="217" t="str">
        <f t="shared" si="2"/>
        <v>#REF!</v>
      </c>
    </row>
    <row r="755" ht="15.75" customHeight="1">
      <c r="A755" s="215" t="str">
        <f t="shared" ref="A755:C755" si="257">#REF!</f>
        <v>#REF!</v>
      </c>
      <c r="B755" s="216" t="str">
        <f t="shared" si="257"/>
        <v>#REF!</v>
      </c>
      <c r="C755" s="216" t="str">
        <f t="shared" si="257"/>
        <v>#REF!</v>
      </c>
      <c r="D755" s="217" t="str">
        <f t="shared" si="2"/>
        <v>#REF!</v>
      </c>
    </row>
    <row r="756" ht="15.75" customHeight="1">
      <c r="A756" s="215" t="str">
        <f t="shared" ref="A756:C756" si="258">#REF!</f>
        <v>#REF!</v>
      </c>
      <c r="B756" s="216" t="str">
        <f t="shared" si="258"/>
        <v>#REF!</v>
      </c>
      <c r="C756" s="216" t="str">
        <f t="shared" si="258"/>
        <v>#REF!</v>
      </c>
      <c r="D756" s="217" t="str">
        <f t="shared" si="2"/>
        <v>#REF!</v>
      </c>
    </row>
    <row r="757" ht="15.75" customHeight="1">
      <c r="A757" s="215" t="str">
        <f t="shared" ref="A757:C757" si="259">#REF!</f>
        <v>#REF!</v>
      </c>
      <c r="B757" s="216" t="str">
        <f t="shared" si="259"/>
        <v>#REF!</v>
      </c>
      <c r="C757" s="216" t="str">
        <f t="shared" si="259"/>
        <v>#REF!</v>
      </c>
      <c r="D757" s="217" t="str">
        <f t="shared" si="2"/>
        <v>#REF!</v>
      </c>
    </row>
    <row r="758" ht="15.75" customHeight="1">
      <c r="A758" s="215" t="str">
        <f t="shared" ref="A758:C758" si="260">#REF!</f>
        <v>#REF!</v>
      </c>
      <c r="B758" s="216" t="str">
        <f t="shared" si="260"/>
        <v>#REF!</v>
      </c>
      <c r="C758" s="216" t="str">
        <f t="shared" si="260"/>
        <v>#REF!</v>
      </c>
      <c r="D758" s="217" t="str">
        <f t="shared" si="2"/>
        <v>#REF!</v>
      </c>
    </row>
    <row r="759" ht="15.75" customHeight="1">
      <c r="A759" s="215" t="str">
        <f t="shared" ref="A759:C759" si="261">#REF!</f>
        <v>#REF!</v>
      </c>
      <c r="B759" s="216" t="str">
        <f t="shared" si="261"/>
        <v>#REF!</v>
      </c>
      <c r="C759" s="216" t="str">
        <f t="shared" si="261"/>
        <v>#REF!</v>
      </c>
      <c r="D759" s="217" t="str">
        <f t="shared" si="2"/>
        <v>#REF!</v>
      </c>
    </row>
    <row r="760" ht="15.75" customHeight="1">
      <c r="A760" s="215" t="str">
        <f t="shared" ref="A760:C760" si="262">#REF!</f>
        <v>#REF!</v>
      </c>
      <c r="B760" s="216" t="str">
        <f t="shared" si="262"/>
        <v>#REF!</v>
      </c>
      <c r="C760" s="216" t="str">
        <f t="shared" si="262"/>
        <v>#REF!</v>
      </c>
      <c r="D760" s="217" t="str">
        <f t="shared" si="2"/>
        <v>#REF!</v>
      </c>
    </row>
    <row r="761" ht="15.75" customHeight="1">
      <c r="A761" s="215" t="str">
        <f t="shared" ref="A761:C761" si="263">#REF!</f>
        <v>#REF!</v>
      </c>
      <c r="B761" s="216" t="str">
        <f t="shared" si="263"/>
        <v>#REF!</v>
      </c>
      <c r="C761" s="216" t="str">
        <f t="shared" si="263"/>
        <v>#REF!</v>
      </c>
      <c r="D761" s="217" t="str">
        <f t="shared" si="2"/>
        <v>#REF!</v>
      </c>
    </row>
    <row r="762" ht="15.75" customHeight="1">
      <c r="A762" s="215" t="str">
        <f t="shared" ref="A762:C762" si="264">#REF!</f>
        <v>#REF!</v>
      </c>
      <c r="B762" s="216" t="str">
        <f t="shared" si="264"/>
        <v>#REF!</v>
      </c>
      <c r="C762" s="216" t="str">
        <f t="shared" si="264"/>
        <v>#REF!</v>
      </c>
      <c r="D762" s="217" t="str">
        <f t="shared" si="2"/>
        <v>#REF!</v>
      </c>
    </row>
    <row r="763" ht="15.75" customHeight="1">
      <c r="A763" s="215" t="str">
        <f t="shared" ref="A763:C763" si="265">#REF!</f>
        <v>#REF!</v>
      </c>
      <c r="B763" s="216" t="str">
        <f t="shared" si="265"/>
        <v>#REF!</v>
      </c>
      <c r="C763" s="216" t="str">
        <f t="shared" si="265"/>
        <v>#REF!</v>
      </c>
      <c r="D763" s="217" t="str">
        <f t="shared" si="2"/>
        <v>#REF!</v>
      </c>
    </row>
    <row r="764" ht="15.75" customHeight="1">
      <c r="A764" s="215" t="str">
        <f t="shared" ref="A764:C764" si="266">#REF!</f>
        <v>#REF!</v>
      </c>
      <c r="B764" s="216" t="str">
        <f t="shared" si="266"/>
        <v>#REF!</v>
      </c>
      <c r="C764" s="216" t="str">
        <f t="shared" si="266"/>
        <v>#REF!</v>
      </c>
      <c r="D764" s="217" t="str">
        <f t="shared" si="2"/>
        <v>#REF!</v>
      </c>
    </row>
    <row r="765" ht="15.75" customHeight="1">
      <c r="A765" s="215" t="str">
        <f t="shared" ref="A765:C765" si="267">#REF!</f>
        <v>#REF!</v>
      </c>
      <c r="B765" s="216" t="str">
        <f t="shared" si="267"/>
        <v>#REF!</v>
      </c>
      <c r="C765" s="216" t="str">
        <f t="shared" si="267"/>
        <v>#REF!</v>
      </c>
      <c r="D765" s="217" t="str">
        <f t="shared" si="2"/>
        <v>#REF!</v>
      </c>
    </row>
    <row r="766" ht="15.75" customHeight="1">
      <c r="A766" s="215" t="str">
        <f t="shared" ref="A766:C766" si="268">#REF!</f>
        <v>#REF!</v>
      </c>
      <c r="B766" s="216" t="str">
        <f t="shared" si="268"/>
        <v>#REF!</v>
      </c>
      <c r="C766" s="216" t="str">
        <f t="shared" si="268"/>
        <v>#REF!</v>
      </c>
      <c r="D766" s="217" t="str">
        <f t="shared" si="2"/>
        <v>#REF!</v>
      </c>
    </row>
    <row r="767" ht="15.75" customHeight="1">
      <c r="A767" s="215" t="str">
        <f t="shared" ref="A767:C767" si="269">#REF!</f>
        <v>#REF!</v>
      </c>
      <c r="B767" s="216" t="str">
        <f t="shared" si="269"/>
        <v>#REF!</v>
      </c>
      <c r="C767" s="216" t="str">
        <f t="shared" si="269"/>
        <v>#REF!</v>
      </c>
      <c r="D767" s="217" t="str">
        <f t="shared" si="2"/>
        <v>#REF!</v>
      </c>
    </row>
    <row r="768" ht="15.75" customHeight="1">
      <c r="A768" s="215" t="str">
        <f t="shared" ref="A768:C768" si="270">#REF!</f>
        <v>#REF!</v>
      </c>
      <c r="B768" s="216" t="str">
        <f t="shared" si="270"/>
        <v>#REF!</v>
      </c>
      <c r="C768" s="216" t="str">
        <f t="shared" si="270"/>
        <v>#REF!</v>
      </c>
      <c r="D768" s="217" t="str">
        <f t="shared" si="2"/>
        <v>#REF!</v>
      </c>
    </row>
    <row r="769" ht="15.75" customHeight="1">
      <c r="A769" s="215" t="str">
        <f t="shared" ref="A769:C769" si="271">#REF!</f>
        <v>#REF!</v>
      </c>
      <c r="B769" s="216" t="str">
        <f t="shared" si="271"/>
        <v>#REF!</v>
      </c>
      <c r="C769" s="216" t="str">
        <f t="shared" si="271"/>
        <v>#REF!</v>
      </c>
      <c r="D769" s="217" t="str">
        <f t="shared" si="2"/>
        <v>#REF!</v>
      </c>
    </row>
    <row r="770" ht="15.75" customHeight="1">
      <c r="A770" s="215" t="str">
        <f t="shared" ref="A770:C770" si="272">#REF!</f>
        <v>#REF!</v>
      </c>
      <c r="B770" s="216" t="str">
        <f t="shared" si="272"/>
        <v>#REF!</v>
      </c>
      <c r="C770" s="216" t="str">
        <f t="shared" si="272"/>
        <v>#REF!</v>
      </c>
      <c r="D770" s="217" t="str">
        <f t="shared" si="2"/>
        <v>#REF!</v>
      </c>
    </row>
    <row r="771" ht="15.75" customHeight="1">
      <c r="A771" s="215" t="str">
        <f t="shared" ref="A771:C771" si="273">#REF!</f>
        <v>#REF!</v>
      </c>
      <c r="B771" s="216" t="str">
        <f t="shared" si="273"/>
        <v>#REF!</v>
      </c>
      <c r="C771" s="216" t="str">
        <f t="shared" si="273"/>
        <v>#REF!</v>
      </c>
      <c r="D771" s="217" t="str">
        <f t="shared" si="2"/>
        <v>#REF!</v>
      </c>
    </row>
    <row r="772" ht="15.75" customHeight="1">
      <c r="A772" s="215" t="str">
        <f t="shared" ref="A772:C772" si="274">#REF!</f>
        <v>#REF!</v>
      </c>
      <c r="B772" s="216" t="str">
        <f t="shared" si="274"/>
        <v>#REF!</v>
      </c>
      <c r="C772" s="216" t="str">
        <f t="shared" si="274"/>
        <v>#REF!</v>
      </c>
      <c r="D772" s="217" t="str">
        <f t="shared" si="2"/>
        <v>#REF!</v>
      </c>
    </row>
    <row r="773" ht="15.75" customHeight="1">
      <c r="A773" s="215" t="str">
        <f t="shared" ref="A773:C773" si="275">#REF!</f>
        <v>#REF!</v>
      </c>
      <c r="B773" s="216" t="str">
        <f t="shared" si="275"/>
        <v>#REF!</v>
      </c>
      <c r="C773" s="216" t="str">
        <f t="shared" si="275"/>
        <v>#REF!</v>
      </c>
      <c r="D773" s="217" t="str">
        <f t="shared" si="2"/>
        <v>#REF!</v>
      </c>
    </row>
    <row r="774" ht="15.75" customHeight="1">
      <c r="A774" s="215" t="str">
        <f t="shared" ref="A774:C774" si="276">#REF!</f>
        <v>#REF!</v>
      </c>
      <c r="B774" s="216" t="str">
        <f t="shared" si="276"/>
        <v>#REF!</v>
      </c>
      <c r="C774" s="216" t="str">
        <f t="shared" si="276"/>
        <v>#REF!</v>
      </c>
      <c r="D774" s="217" t="str">
        <f t="shared" si="2"/>
        <v>#REF!</v>
      </c>
    </row>
    <row r="775" ht="15.75" customHeight="1">
      <c r="A775" s="215" t="str">
        <f t="shared" ref="A775:C775" si="277">#REF!</f>
        <v>#REF!</v>
      </c>
      <c r="B775" s="216" t="str">
        <f t="shared" si="277"/>
        <v>#REF!</v>
      </c>
      <c r="C775" s="216" t="str">
        <f t="shared" si="277"/>
        <v>#REF!</v>
      </c>
      <c r="D775" s="217" t="str">
        <f t="shared" si="2"/>
        <v>#REF!</v>
      </c>
    </row>
    <row r="776" ht="15.75" customHeight="1">
      <c r="A776" s="215" t="str">
        <f t="shared" ref="A776:C776" si="278">#REF!</f>
        <v>#REF!</v>
      </c>
      <c r="B776" s="216" t="str">
        <f t="shared" si="278"/>
        <v>#REF!</v>
      </c>
      <c r="C776" s="216" t="str">
        <f t="shared" si="278"/>
        <v>#REF!</v>
      </c>
      <c r="D776" s="217" t="str">
        <f t="shared" si="2"/>
        <v>#REF!</v>
      </c>
    </row>
    <row r="777" ht="15.75" customHeight="1">
      <c r="A777" s="215" t="str">
        <f t="shared" ref="A777:C777" si="279">#REF!</f>
        <v>#REF!</v>
      </c>
      <c r="B777" s="216" t="str">
        <f t="shared" si="279"/>
        <v>#REF!</v>
      </c>
      <c r="C777" s="216" t="str">
        <f t="shared" si="279"/>
        <v>#REF!</v>
      </c>
      <c r="D777" s="217" t="str">
        <f t="shared" si="2"/>
        <v>#REF!</v>
      </c>
    </row>
    <row r="778" ht="15.75" customHeight="1">
      <c r="A778" s="215" t="str">
        <f t="shared" ref="A778:C778" si="280">#REF!</f>
        <v>#REF!</v>
      </c>
      <c r="B778" s="216" t="str">
        <f t="shared" si="280"/>
        <v>#REF!</v>
      </c>
      <c r="C778" s="216" t="str">
        <f t="shared" si="280"/>
        <v>#REF!</v>
      </c>
      <c r="D778" s="217" t="str">
        <f t="shared" si="2"/>
        <v>#REF!</v>
      </c>
    </row>
    <row r="779" ht="15.75" customHeight="1">
      <c r="A779" s="215" t="str">
        <f t="shared" ref="A779:C779" si="281">#REF!</f>
        <v>#REF!</v>
      </c>
      <c r="B779" s="216" t="str">
        <f t="shared" si="281"/>
        <v>#REF!</v>
      </c>
      <c r="C779" s="216" t="str">
        <f t="shared" si="281"/>
        <v>#REF!</v>
      </c>
      <c r="D779" s="217" t="str">
        <f t="shared" si="2"/>
        <v>#REF!</v>
      </c>
    </row>
    <row r="780" ht="15.75" customHeight="1">
      <c r="A780" s="215" t="str">
        <f t="shared" ref="A780:C780" si="282">#REF!</f>
        <v>#REF!</v>
      </c>
      <c r="B780" s="216" t="str">
        <f t="shared" si="282"/>
        <v>#REF!</v>
      </c>
      <c r="C780" s="216" t="str">
        <f t="shared" si="282"/>
        <v>#REF!</v>
      </c>
      <c r="D780" s="217" t="str">
        <f t="shared" si="2"/>
        <v>#REF!</v>
      </c>
    </row>
    <row r="781" ht="15.75" customHeight="1">
      <c r="A781" s="215" t="str">
        <f t="shared" ref="A781:C781" si="283">#REF!</f>
        <v>#REF!</v>
      </c>
      <c r="B781" s="216" t="str">
        <f t="shared" si="283"/>
        <v>#REF!</v>
      </c>
      <c r="C781" s="216" t="str">
        <f t="shared" si="283"/>
        <v>#REF!</v>
      </c>
      <c r="D781" s="217" t="str">
        <f t="shared" si="2"/>
        <v>#REF!</v>
      </c>
    </row>
    <row r="782" ht="15.75" customHeight="1">
      <c r="A782" s="215" t="str">
        <f t="shared" ref="A782:C782" si="284">#REF!</f>
        <v>#REF!</v>
      </c>
      <c r="B782" s="216" t="str">
        <f t="shared" si="284"/>
        <v>#REF!</v>
      </c>
      <c r="C782" s="216" t="str">
        <f t="shared" si="284"/>
        <v>#REF!</v>
      </c>
      <c r="D782" s="217" t="str">
        <f t="shared" si="2"/>
        <v>#REF!</v>
      </c>
    </row>
    <row r="783" ht="15.75" customHeight="1">
      <c r="A783" s="215" t="str">
        <f>Seeds!AB529</f>
        <v>M3-G-6a-I-1</v>
      </c>
      <c r="B783" s="216" t="str">
        <f t="shared" ref="B783:B881" si="285">#REF!</f>
        <v>#REF!</v>
      </c>
      <c r="C783" s="216" t="str">
        <f>Seeds!AA529</f>
        <v>{"id":"M3-G-6a-I-1","stimulus":"&lt;p&gt;Selecione as afirmações corretas sobre este mapa do zoológico.&lt;/p&gt;&lt;div style=\"display:flex; justify-content:center;\"&gt;&lt;img src=\"https://blueberry-assets.oneclick.es/M3_G_6a_1.svg\" width=\"500\"&gt;&lt;/img&gt;&lt;/div&gt;","hint":"&lt;p&gt;A posição de um objeto em um plano é determinada por duas coordenadas, uma indicando a coluna e a outra indicando a linha da grade.&lt;/p&gt;","feedback":"&lt;p&gt;A primeira coordenada corresponde à coluna na qual o objeto está localizado, enquanto a segunda coordenada indica a linha.&lt;/p&gt;","seed":{"parameters":[],"calculated":[{"name":"A1","label":"O leão está em (B, 5)."},{"name":"A2","label":"O hipopótamo está em (E, 2)."},{"name":"A3","label":"A girafa está em (C, 1)."},{"name":"A4","label":"O elefante está em (A, 3)."},{"name":"A5","label":"O leão está em (A, 5).","incorrect":true,"feedback":"&lt;p&gt;O leão está em (B, 5).&lt;/p&gt;"},{"name":"A6","label":"O hipopótamo está em (E, 1).","incorrect":true,"feedback":"&lt;p&gt;O hipopótamo está em (E, 2).&lt;/p&gt;"},{"name":"A7","label":"A girafa está em (C, 5).","incorrect":true,"feedback":"&lt;p&gt;A girafa está em (C, 1).&lt;/p&gt;"},{"name":"A8","label":"O elefante está em (C, 3).","incorrect":true,"feedback":"&lt;p&gt;O elefante está em (A, 3).&lt;/p&gt;"}],"uniques":true},"algorithm":{"name":"trueFalse","template":"Multiple choice - multiple responses","params":{"countCorrect":2,"countIncorrect":1,"showCheckIcon":true
        }
    }
}</v>
      </c>
      <c r="D783" s="217" t="str">
        <f t="shared" si="2"/>
        <v>#REF!</v>
      </c>
    </row>
    <row r="784" ht="15.75" customHeight="1">
      <c r="A784" s="215" t="str">
        <f>Seeds!AB530</f>
        <v>M3-G-6a-E-1</v>
      </c>
      <c r="B784" s="216" t="str">
        <f t="shared" si="285"/>
        <v>#REF!</v>
      </c>
      <c r="C784" s="216" t="str">
        <f>Seeds!AA530</f>
        <v>{"id":"M3-G-6a-E-1","stimulus":"&lt;p&gt;Em qual desses mapas o tesouro está localizado nas coordenadas {{Q1}}?&lt;/p&gt;","hint":"&lt;p&gt;A posição de um objeto em um plano é determinada por duas coordenadas, uma indicando a coluna e a outra indicando a linha da grade.&lt;/p&gt;","feedback":"&lt;p&gt;A primeira coordenada corresponde à coluna na qual o objeto está localizado, enquanto a segunda coordenada indica a linha.&lt;/p&gt;","seed":{"parameters":[{"name":"Q1","label":null,"list":["(C, 3)","(A, 1)","(B, 4)"]}],"calculated":[{"name":"A1","label":"&lt;div style=\"display:flex; justify-content:center;\"&gt;&lt;img src=\"https://blueberry-assets.oneclick.es/M3_G_6a_2.svg\" width=\"300\"&gt;&lt;/img&gt;&lt;/div&gt;"},{"name":"A2","label":"&lt;div style=\"display:flex; justify-content:center;\"&gt;&lt;img src=\"https://blueberry-assets.oneclick.es/M3_G_6a_3.svg\" width=\"300\"&gt;&lt;/img&gt;&lt;/div&gt;","incorrect":true},{"name":"A3","label":"&lt;div style=\"display:flex; justify-content:center;\"&gt;&lt;img src=\"https://blueberry-assets.oneclick.es/M3_G_6a_4.svg\" width=\"300\"&gt;&lt;/img&gt;&lt;/div&gt;","incorrect":true}],"uniques":true},"algorithm":{"name":"trueFalse","template":"Multiple choice - standard","params":{"countCorrect":1,"countIncorrect":2,"showCheckIcon":false,"columns":3}}}</v>
      </c>
      <c r="D784" s="217" t="str">
        <f t="shared" si="2"/>
        <v>#REF!</v>
      </c>
    </row>
    <row r="785" ht="15.75" customHeight="1">
      <c r="A785" s="215" t="str">
        <f>Seeds!AB531</f>
        <v>M3-G-6a-A-1</v>
      </c>
      <c r="B785" s="216" t="str">
        <f t="shared" si="285"/>
        <v>#REF!</v>
      </c>
      <c r="C785" s="216" t="str">
        <f>Seeds!AA531</f>
        <v>{"id":"M3-G-6a-A-1","stimulus":"&lt;p&gt;Diego e Sarah estão jogando uma partida virtual de batalha naval. Complete as frases com as coordenadas de cada navio.&lt;/p&gt;&lt;div style=\"display:flex; justify-content:center;\"&gt;&lt;img src=\"https://blueberry-assets.oneclick.es/M3_G_6a_5.svg\" width=\"400\"&gt;&lt;/img&gt;&lt;/div&gt;","template":"&lt;p&gt;O navio vermelho está na posição ({{response}}, {{response}}).&lt;/p&gt;&lt;p&gt;O navio amarelo está na posição ({{response}}, {{response}}).&lt;/p&gt;&lt;p&gt;O navio verde está na posição ({{response}}, {{response}}).&lt;/p&gt;","hint":"&lt;p&gt;A posição de um objeto em um plano é determinada por duas coordenadas, uma indicando a coluna e a outra indicando a linha da grade.&lt;/p&gt;","feedback":"&lt;p&gt;A primeira coordenada corresponde à coluna na qual o objeto está localizado, enquanto a segunda coordenada indica a linha.&lt;/p&gt;","seed":{"parameters":[],"calculated":[{"name":"A1","label":"A"},{"name":"A2","label":"4"},{"name":"A3","label":"C"},{"name":"A3","label":"1"},{"name":"A3","label":"E"},{"name":"A3","label":"5"}],"uniques":true},"algorithm":{"name":"calculateOperation","template":"Cloze with text"}}</v>
      </c>
      <c r="D785" s="217" t="str">
        <f t="shared" si="2"/>
        <v>#REF!</v>
      </c>
    </row>
    <row r="786" ht="15.75" customHeight="1">
      <c r="A786" s="215" t="str">
        <f>Seeds!AB532</f>
        <v>M3-G-6a-A-2</v>
      </c>
      <c r="B786" s="216" t="str">
        <f t="shared" si="285"/>
        <v>#REF!</v>
      </c>
      <c r="C786" s="216" t="str">
        <f>Seeds!AA532</f>
        <v>{"id":"M3-G-6a-A-2","stimulus":"&lt;p&gt;Em uma cidade, são distribuídos mapas aos turistas para que eles possam localizar diferentes pontos de interesse. Complete as frases a seguir com as coordenadas corretas.&lt;/p&gt;&lt;div style=\"display:flex; justify-content:center;\"&gt;&lt;img src=\"https://blueberry-assets.oneclick.es/M3_G_6a_6.svg\" width=\"500\"&gt;&lt;/img&gt;&lt;/div&gt;","template":"&lt;p&gt;A praça principal se encontra na posição ({{response}}, {{response}}).&lt;/p&gt;&lt;p&gt;O museu está localizado na posição ({{response}}, {{response}}).&lt;/p&gt;&lt;p&gt;O estádio está na posição ({{response}}, {{response}}).&lt;/p&gt;","hint":"&lt;p&gt;A posição de um objeto em um plano é determinada por duas coordenadas, uma indicando a coluna e a outra indicando a linha da grade.&lt;/p&gt;","feedback":"&lt;p&gt;A primeira coordenada corresponde à coluna na qual o objeto está localizado, enquanto a segunda coordenada indica a linha.&lt;/p&gt;","seed":{"parameters":[],"calculated":[{"name":"A1","label":"B"},{"name":"A2","label":"2"},{"name":"A3","label":"C"},{"name":"A3","label":"4"},{"name":"A3","label":"E"},{"name":"A3","label":"1"}],"uniques":true},"algorithm":{"name":"calculateOperation","template":"Cloze with text"}}</v>
      </c>
      <c r="D786" s="217" t="str">
        <f t="shared" si="2"/>
        <v>#REF!</v>
      </c>
    </row>
    <row r="787" ht="15.75" customHeight="1">
      <c r="A787" s="215" t="str">
        <f>Seeds!AB533</f>
        <v>M3-G-6a-A-3</v>
      </c>
      <c r="B787" s="216" t="str">
        <f t="shared" si="285"/>
        <v>#REF!</v>
      </c>
      <c r="C787" s="216" t="str">
        <f>Seeds!AA533</f>
        <v>{"id":"M3-G-6a-A-3","stimulus":"&lt;p&gt;Observe o plano e indique as coordenadas de cada um dos seguintes objetos.&lt;/p&gt;&lt;div style=\"display:flex; justify-content:center;\"&gt;&lt;img src=\"https://blueberry-assets.oneclick.es/M3_G_6a_7.svg\" width=\"500\"&gt;&lt;/img&gt;&lt;/div&gt;","template":"&lt;p&gt;O pássaro está na posição ({{response}}, {{response}}).&lt;/p&gt;&lt;p&gt;A estátua está na posição ({{response}}, {{response}}).&lt;/p&gt;&lt;p&gt;A bola está na posição ({{response}}, {{response}}).&lt;/p&gt;","hint":"&lt;p&gt;A posição de um objeto em um plano é determinada por duas coordenadas, uma indicando a coluna e a outra indicando a linha da grade.&lt;/p&gt;","feedback":"&lt;p&gt;A primeira coordenada corresponde à coluna na qual o objeto está localizado, enquanto a segunda coordenada indica a linha.&lt;/p&gt;","seed":{"parameters":[],"calculated":[{"name":"A1","label":"A"},{"name":"A2","label":"2"},{"name":"A3","label":"C"},{"name":"A3","label":"5"},{"name":"A3","label":"D"},{"name":"A3","label":"1"}],"uniques":true},"algorithm":{"name":"calculateOperation","template":"Cloze with text"}}</v>
      </c>
      <c r="D787" s="217" t="str">
        <f t="shared" si="2"/>
        <v>#REF!</v>
      </c>
    </row>
    <row r="788" ht="15.75" customHeight="1">
      <c r="A788" s="215" t="str">
        <f>Seeds!AB534</f>
        <v>M3-G-16a-I-1</v>
      </c>
      <c r="B788" s="216" t="str">
        <f t="shared" si="285"/>
        <v>#REF!</v>
      </c>
      <c r="C788" s="216" t="str">
        <f>Seeds!AA534</f>
        <v>{
    "id": "M3-G-16a-I-1",
    "stimulus": "&lt;p&gt;Ajude a fazendeira a chegar à sua cesta.&lt;/p&gt;",
    "feedback": "&lt;p&gt;Percorra a grade seguindo as instruções.&lt;/p&gt;",
    "hint": "Percorra a grade seguindo as instruções.",
    "algorithm": {
        "name": "pathway",
        "params": {
            "directions": 5,
            "icon": "https://lemonade-assets.oneclick.es/pathway/farmer.png",
            "background": "https://lemonade-assets.oneclick.es/pathway/bck2.png",
            "mode": "auto"
        }
    }
}</v>
      </c>
      <c r="D788" s="217" t="str">
        <f t="shared" si="2"/>
        <v>#REF!</v>
      </c>
    </row>
    <row r="789" ht="15.75" customHeight="1">
      <c r="A789" s="215" t="str">
        <f>Seeds!AB535</f>
        <v>M3-G-16a-I-2</v>
      </c>
      <c r="B789" s="216" t="str">
        <f t="shared" si="285"/>
        <v>#REF!</v>
      </c>
      <c r="C789" s="216" t="str">
        <f>Seeds!AA535</f>
        <v>{
    "id": "M3-G-16a-I-2",
    "stimulus": "&lt;p&gt;Ajude o pirata a chegar à chave do tesouro.&lt;/p&gt;",
    "feedback": "&lt;p&gt;Percorra a grade seguindo as instruções.&lt;/p&gt;",
    "hint": "&lt;p&gt;Percorra a grade seguindo as instruções.&lt;/p&gt;",
    "algorithm": {
        "name": "pathway",
        "params": {
            "directions": 5,
            "icon": "https://lemonade-assets.oneclick.es/pathway/pirate.png",
            "background": "https://lemonade-assets.oneclick.es/pathway/bck1.png",
            "mode": "auto"
        }
    }
}</v>
      </c>
      <c r="D789" s="217" t="str">
        <f t="shared" si="2"/>
        <v>#REF!</v>
      </c>
    </row>
    <row r="790" ht="15.75" customHeight="1">
      <c r="A790" s="215" t="str">
        <f>Seeds!AB536</f>
        <v>M3-G-16a-I-3</v>
      </c>
      <c r="B790" s="216" t="str">
        <f t="shared" si="285"/>
        <v>#REF!</v>
      </c>
      <c r="C790" s="216" t="str">
        <f>Seeds!AA536</f>
        <v>{
    "id": "M3-G-16a-I-3",
    "stimulus": "&lt;p&gt;Ajude o trabalhador a alcançar o saco de cimento.&lt;/p&gt;",
    "feedback": "&lt;p&gt;Percorra a grade seguindo as instruções.&lt;/p&gt;",
    "hint": "&lt;p&gt;Percorra a grade seguindo as instruções.&lt;/p&gt;",
    "algorithm": {
        "name": "pathway",
        "params": {
            "directions": 5,
            "icon": "https://lemonade-assets.oneclick.es/pathway/worker.png",
            "background": "https://lemonade-assets.oneclick.es/pathway/bck3.png",
            "mode": "auto"
        }
    }
}</v>
      </c>
      <c r="D790" s="217" t="str">
        <f t="shared" si="2"/>
        <v>#REF!</v>
      </c>
    </row>
    <row r="791" ht="15.75" customHeight="1">
      <c r="A791" s="215" t="str">
        <f>Seeds!AB537</f>
        <v>M3-G-7a-I-1</v>
      </c>
      <c r="B791" s="216" t="str">
        <f t="shared" si="285"/>
        <v>#REF!</v>
      </c>
      <c r="C791" s="216" t="str">
        <f>Seeds!AA537</f>
        <v>{"id":"M3-G-7a-I-1","stimulus":"&lt;p&gt;Indique se as seguintes afirmações são verdadeiras ou falsas.&lt;/p&gt;","hint":"&lt;p&gt;Os elementos básicos de um polígono são os vértices, os ângulos internos e os lados.&lt;/p&gt;","feedback":"&lt;p&gt;Os elementos básicos de um polígono são os vértices, os ângulos internos e os lados.&lt;/p&gt;&lt;div style=\"width: 100%; display:flex; justify-content: center;\"&gt;&lt;img src=\"https://blueberry-assets.oneclick.es/M3_G_7a_7.svg\" width=\"450\"&gt;&lt;/img&gt;&lt;/div&gt;","seed":{"parameters":[],"calculated":[{"name":"A1","label":"Um hexágono tem 6 lados.","function":""},{"name":"A2","label":"Um pentágono tem 5 lados.","function":""},{"name":"A3","label":"Um pentágono tem 5 vértices.","function":""},{"name":"A4","label":"Um triângulo tem 3 vértices e 3 ângulos internos.","function":""},{"name":"A5","label":"Um quadrado tem 4 ângulos internos iguais que medem 90° cada um.","function":""},{"name":"A6","label":"Um pentágono tem 5 ângulos internos.","function":""},{"name":"A7","label":"Um triângulo tem 4 ângulos internos.","function":"","incorrect":true,"feedback":"&lt;p&gt;Os triângulos têm 3 ângulos internos.&lt;/p&gt;"},{"name":"A8","label":"Um quadrilátero tem 3 vértices.","function":"","incorrect":true,"feedback":"&lt;p&gt;Os quadriláteros têm 4 vértices.&lt;/p&gt;"},{"name":"A9","label":"Um pentágono tem 4 lados.","function":"","incorrect":true,"feedback":"&lt;p&gt;Os pentágonos têm 5 lados.&lt;/p&gt;"},{"name":"A10","label":"Um hexágono tem 7 lados.","function":"","incorrect":true,"feedback":"&lt;p&gt;Os hexágonos têm 6 lados.&lt;/p&gt;"},{"name":"A11","label":"Um pentágono tem 8 lados.","function":"","incorrect":true,"feedback":"&lt;p&gt;Os pentágonos têm 5 lados.&lt;/p&gt;"},{"name":"A12","label":"Um quadrilátero tem 5 vértices.","function":"","incorrect":true,"feedback":"&lt;p&gt;Os quadriláteros têm 4 vértices.&lt;/p&gt;"}],"uniques":true},"algorithm":{"name":"trueFalse","template":"Choice matrix – inline","params":{"countCorrect":2,"countIncorrect":1,"showCheckIcon":false,"options":["Verdadeira","Falsa"]}}}</v>
      </c>
      <c r="D791" s="217" t="str">
        <f t="shared" si="2"/>
        <v>#REF!</v>
      </c>
    </row>
    <row r="792" ht="15.75" customHeight="1">
      <c r="A792" s="215" t="str">
        <f>Seeds!AB538</f>
        <v>M3-G-7a-E-1</v>
      </c>
      <c r="B792" s="216" t="str">
        <f t="shared" si="285"/>
        <v>#REF!</v>
      </c>
      <c r="C792" s="216" t="str">
        <f>Seeds!AA538</f>
        <v>{
    "id": "M3-G-7a-E-1",
    "stimulus": "&lt;p&gt;Preencha as seguintes informações sobre este polígono.&lt;/p&gt;&lt;div style=\"display:flex; justify-content:center;\"&gt;&lt;img src=\"https://blueberry-assets.oneclick.es/{{Q1}}\" width=\"300\"&gt;&lt;/img&gt;&lt;/div&gt;",
    "template": "&lt;p&gt;Número de vértices: {{response}}&lt;/p&gt;&lt;p&gt;Número de lados: {{response}}&lt;/p&gt;&lt;p&gt;Número de ângulos internos: {{response}}&lt;/p&gt;",
    "hint": "&lt;p&gt;Os quadriláteros têm o mesmo número de lados, vértices e ângulos.&lt;/p&gt;",
    "feedback": "&lt;p&gt;Este polígono é um quadrilátero, portanto tem 4 vértices, 4 lados e 4 ângulos internos.&lt;/p&gt;",
    "seed": {
        "parameters": [
            {
                "name": "Q1",
                "label": null,
                "list": [
                    "M3_G_7a_1.svg",
                    "M3_G_7a_2.svg",
                    "M3_G_7a_3.svg"
                ]
            }
        ],
        "calculated": [
            {
                "name": "A2",
                "label": "4",
                "function": "4"
            },
            {
                "name": "A2",
                "label": "4",
                "function": "4"
            },
            {
                "name": "A2",
                "label": "4",
                "function": "4"
            }
        ],
        "uniques": true
    },
    "algorithm": {
        "name": "calculateOperation",
        "params": {
            "method": "equivLiteral",
            "keyboard": "NUMERICAL"
        }
    }
}</v>
      </c>
      <c r="D792" s="217" t="str">
        <f t="shared" si="2"/>
        <v>#REF!</v>
      </c>
    </row>
    <row r="793" ht="15.75" customHeight="1">
      <c r="A793" s="215" t="str">
        <f>Seeds!AB539</f>
        <v>M3-G-7a-E-2</v>
      </c>
      <c r="B793" s="216" t="str">
        <f t="shared" si="285"/>
        <v>#REF!</v>
      </c>
      <c r="C793" s="216" t="str">
        <f>Seeds!AA539</f>
        <v>{
    "id": "M3-G-7a-E-2",
    "stimulus": "&lt;p&gt;Preencha as seguintes informações sobre este polígono.&lt;/p&gt;&lt;div style=\"display:flex; justify-content:center;\"&gt;&lt;img src=\"https://blueberry-assets.oneclick.es/M3_G_7a_4.svg\" width=\"300\"&gt;&lt;/img&gt;&lt;/div&gt;",
    "template": "&lt;p&gt;Número de vértices: {{response}}&lt;/p&gt;&lt;p&gt;Número de lados: {{response}}&lt;/p&gt;&lt;p&gt;Número de ângulos interiores: {{response}}&lt;/p&gt;",
    "hint": "&lt;p&gt;Os hexágonos têm o mesmo número de lados, vértices e ângulos.&lt;/p&gt;",
    "feedback": "&lt;p&gt;Este polígono regular é um hexágono, portanto tem 6 vértices, 6 lados e 6 ângulos internos.&lt;/p&gt;",
    "seed": {
        "parameters": [],
        "calculated": [
            {
                "name": "A2",
                "label": "6",
                "function": "6"
            },
            {
                "name": "A2",
                "label": "6",
                "function": "6"
            },
            {
                "name": "A2",
                "label": "6",
                "function": "6"
            }
        ],
        "uniques": true
    },
    "algorithm": {
        "name": "calculateOperation",
        "params": {
            "method": "equivLiteral",
            "keyboard": "NUMERICAL"
        }
    }
}</v>
      </c>
      <c r="D793" s="217" t="str">
        <f t="shared" si="2"/>
        <v>#REF!</v>
      </c>
    </row>
    <row r="794" ht="15.75" customHeight="1">
      <c r="A794" s="215" t="str">
        <f>Seeds!AB540</f>
        <v>M3-G-7a-E-3</v>
      </c>
      <c r="B794" s="216" t="str">
        <f t="shared" si="285"/>
        <v>#REF!</v>
      </c>
      <c r="C794" s="216" t="str">
        <f>Seeds!AA540</f>
        <v>{
    "id": "M3-G-7a-E-3",
    "stimulus": "&lt;p&gt;Preencha as seguintes informações sobre este polígono.&lt;/p&gt;&lt;div style=\"display:flex; justify-content:center;\"&gt;&lt;img src=\"https://blueberry-assets.oneclick.es/M3_G_7a_5.svg\" width=\"300\"&gt;&lt;/img&gt;&lt;/div&gt;",
    "template": "&lt;p&gt;Número de vértices: {{response}}&lt;/p&gt;&lt;p&gt;Número de lados: {{response}}&lt;/p&gt;&lt;p&gt;Número de ângulos interiores: {{response}}&lt;/p&gt;",
    "hint": "&lt;p&gt;Os pentágonos têm o mesmo número de lados, vértices e ângulos.&lt;/p&gt;",
    "feedback": "&lt;p&gt;Este polígono regular é um pentágono, portanto tem 5 vértices, 5 lados e 5 ângulos internos.&lt;/p&gt;",
    "seed": {
        "parameters": [],
        "calculated": [
            {
                "name": "A2",
                "label": "5",
                "function": "5"
            },
            {
                "name": "A2",
                "label": "5",
                "function": "5"
            },
            {
                "name": "A2",
                "label": "5",
                "function": "5"
            }
        ],
        "uniques": true
    },
    "algorithm": {
        "name": "calculateOperation",
        "params": {
            "method": "equivLiteral",
            "keyboard": "NUMERICAL"
        }
    }
}</v>
      </c>
      <c r="D794" s="217" t="str">
        <f t="shared" si="2"/>
        <v>#REF!</v>
      </c>
    </row>
    <row r="795" ht="15.75" customHeight="1">
      <c r="A795" s="215" t="str">
        <f>Seeds!AB541</f>
        <v>M3-G-8a-I-1</v>
      </c>
      <c r="B795" s="216" t="str">
        <f t="shared" si="285"/>
        <v>#REF!</v>
      </c>
      <c r="C795" s="216" t="str">
        <f>Seeds!AA541</f>
        <v>{"id":"M3-G-8a-I-1","stimulus":"&lt;p&gt;Indique qual das seguintes afirmações está correta.&lt;/p&gt;","hint":"&lt;p&gt;Dependendo do número de lados iguais que possui, um triângulo pode ser equilátero, isósceles ou escaleno.&lt;/p&gt;","feedback":"&lt;p&gt;Os triângulos são classificados como &lt;b&gt;equilátero&lt;/b&gt; (todos os lados são iguais), &lt;b&gt;isósceles&lt;/b&gt; (dois lados são iguais) e &lt;b&gt;escaleno&lt;/b&gt; (todos os lados são diferentes).&lt;/p&gt;&lt;p&gt;&lt;div style=\"width: 100%; display:flex; justify-content: center;\"&gt;&lt;img src=\"https://blueberry-assets.oneclick.es/M3_G_8a_7.svg\" style=\"width:400px\"&gt;&lt;/div&gt;&lt;/p&gt;","seed":{"parameters":[],"calculated":[{"name":"A1","label":"Os lados de um triângulo equilátero têm a mesma medida.","function":""},{"name":"A2","label":"Em um triângulo isósceles, dois de seus lados são iguais.","function":""},{"name":"A3","label":"Em um triângulo escaleno, todos os lados são desiguais","function":""},{"name":"A4","label":"Os lados de um triângulo escaleno têm a mesma medida.","function":"","feedback":"&lt;p&gt;Em um triângulo escaleno, nenhum lado é igual a outro.&lt;/p&gt;","incorrect":true},{"name":"A5","label":"Em um triângulo equilátero, todos os lados são diferentes.","function":"","feedback":"&lt;p&gt;Em um triângulo equilátero, todos os lados têm a mesma medida.&lt;/p&gt;","incorrect":true},{"name":"A6","label":"Os lados de um triângulo isósceles têm a mesma medida.","function":"","feedback":"&lt;p&gt;Em um triângulo isósceles, apenas dois dos lados são iguais.&lt;/p&gt;","incorrect":true}],"uniques":true},"algorithm":{"name":"trueFalse","template":"Multiple choice – standard","params":{"countCorrect":1,"countIncorrect":2,"showCheckIcon":true
        }
    }
}</v>
      </c>
      <c r="D795" s="217" t="str">
        <f t="shared" si="2"/>
        <v>#REF!</v>
      </c>
    </row>
    <row r="796" ht="15.75" customHeight="1">
      <c r="A796" s="215" t="str">
        <f>Seeds!AB542</f>
        <v>M3-G-8a-E-1</v>
      </c>
      <c r="B796" s="216" t="str">
        <f t="shared" si="285"/>
        <v>#REF!</v>
      </c>
      <c r="C796" s="216" t="str">
        <f>Seeds!AA542</f>
        <v>{
    "id": "M3-G-8a-E-1",
    "stimulus": "&lt;p&gt;Que nomes são dados aos seguintes triângulos de acordo com seus lados?&lt;/p&gt;",
    "template": "&lt;table style=\"width: 100%;border:none;\"&gt;&lt;tbody&gt;&lt;tr&gt;&lt;td style=\"width: 50%; text-align: center;border:none;\"&gt;Triângulo {{response}}&lt;/td&gt;&lt;td style=\"width: 50%; text-align: center;border:none;\"&gt;Triângulo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"&lt;p&gt;Dependendo do número de lados iguais que possui, um triângulo pode ser equilátero, isósceles ou escaleno.&lt;/p&gt;",
    "feedback": "&lt;p&gt;Os triângulos são classificados como &lt;b&gt;equilátero&lt;/b&gt; (todos os lados são iguais), &lt;b&gt;isósceles&lt;/b&gt; (dois lados são iguais) e &lt;b&gt;escaleno&lt;/b&gt; (todos os lados são diferentes).&lt;/p&gt;&lt;div style=\"width: 100%; display:flex; justify-content: center;\"&gt;&lt;img src=\"https://blueberry-assets.oneclick.es/M3_G_8a_7.svg\" width=\"400\" style=\"display: inline-block;\"&gt;&lt;/div&gt;",
    "seed": {
        "parameters": [
            {
                "name": "Q1",
                "label": null,
                "list": [
                    "M3_G_8a_1.svg",
                    "M3_G_8a_2.svg"
                ]
            },
            {
                "name": "Q2",
                "label": null,
                "list": [
                    "M3_G_8a_5.svg",
                    "M3_G_8a_6.svg"
                ]
            }
        ],
        "calculated": [
            {
                "name": "A1",
                "label": "isósceles",
                "function": ""
            },
            {
                "name": "A2",
                "label": "escaleno",
                "function": ""
            }
        ],
        "uniques": true
    },
    "algorithm": {
        "name": "calculateOperation",
        "template": "Cloze with text"
    }
}</v>
      </c>
      <c r="D796" s="217" t="str">
        <f t="shared" si="2"/>
        <v>#REF!</v>
      </c>
    </row>
    <row r="797" ht="15.75" customHeight="1">
      <c r="A797" s="215" t="str">
        <f>Seeds!AB543</f>
        <v>M3-G-8a-E-2</v>
      </c>
      <c r="B797" s="216" t="str">
        <f t="shared" si="285"/>
        <v>#REF!</v>
      </c>
      <c r="C797" s="216" t="str">
        <f>Seeds!AA543</f>
        <v>{
    "id": "M3-G-8a-E-2",
    "stimulus": "&lt;p&gt;Que nomes são dados aos seguintes triângulos de acordo com seus lados?&lt;/p&gt;",
    "template": "&lt;table style=\"width: 100%;border:none;\"&gt;&lt;tbody&gt;&lt;tr&gt;&lt;td style=\"width: 50%; text-align: center;border:none;\"&gt;Triângulo {{response}}&lt;/td&gt;&lt;td style=\"width: 50%; text-align: center;border:none;\"&gt;Triângulo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"&lt;p&gt;Dependendo do número de lados iguais que possui, um triângulo pode ser equilátero, isósceles ou escaleno.&lt;/p&gt;",
    "feedback": "&lt;p&gt;Os triângulos são classificados como &lt;b&gt;equilátero&lt;/b&gt; (todos os lados são iguais), &lt;b&gt;isósceles&lt;/b&gt; (dois lados são iguais) e &lt;b&gt;escaleno&lt;/b&gt; (todos os lados são diferentes).&lt;/p&gt;&lt;div style=\"width: 100%; display:flex; justify-content: center;\"&gt;&lt;img src=\"https://blueberry-assets.oneclick.es/M3_G_8a_7.svg\" width=\"400\" style=\"display: inline-block;\"&gt;&lt;/div&gt;",
    "seed": {
        "parameters": [
            {
                "name": "Q1",
                "label": null,
                "list": [
                    "M3_G_8a_1.svg",
                    "M3_G_8a_2.svg"
                ]
            },
            {
                "name": "Q2",
                "label": null,
                "list": [
                    "M3_G_8a_3.svg",
                    "M3_G_8a_4.svg"
                ]
            }
        ],
        "calculated": [
            {
                "name": "A1",
                "label": "isósceles",
                "function": ""
            },
            {
                "name": "A2",
                "label": "equilátero",
                "function": ""
            }
        ],
        "uniques": true
    },
    "algorithm": {
        "name": "calculateOperation",
        "template": "Cloze with text"
    }
}</v>
      </c>
      <c r="D797" s="217" t="str">
        <f t="shared" si="2"/>
        <v>#REF!</v>
      </c>
    </row>
    <row r="798" ht="15.75" customHeight="1">
      <c r="A798" s="215" t="str">
        <f>Seeds!AB544</f>
        <v>M3-G-8a-E-3</v>
      </c>
      <c r="B798" s="216" t="str">
        <f t="shared" si="285"/>
        <v>#REF!</v>
      </c>
      <c r="C798" s="216" t="str">
        <f>Seeds!AA544</f>
        <v>{
    "id": "M3-G-8a-E-3",
    "stimulus": "&lt;p&gt;Que nomes são dados aos seguintes triângulos de acordo com seus lados?&lt;/p&gt;",
    "template": "&lt;table style=\"width: 100%;border:none;\"&gt;&lt;tbody&gt;&lt;tr&gt;&lt;td style=\"width: 50%; text-align: center;border:none;\"&gt;Triângulo {{response}}&lt;/td&gt;&lt;td style=\"width: 50%; text-align: center;border:none;\"&gt;Triângulo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"&lt;p&gt;Dependendo do número de lados iguais que possui, um triângulo pode ser equilátero, isósceles ou escaleno.&lt;/p&gt;",
    "feedback": "&lt;p&gt;Os triângulos são classificados como &lt;b&gt;equilátero&lt;/b&gt; (todos os lados são iguais), &lt;b&gt;isósceles&lt;/b&gt; (dois lados são iguais) e &lt;b&gt;escaleno&lt;/b&gt; (todos os lados são diferentes).&lt;/p&gt;&lt;div style=\"width: 100%; display:flex; justify-content: center;\"&gt;&lt;img src=\"https://blueberry-assets.oneclick.es/M3_G_8a_7.svg\" width=\"400\" style=\"display: inline-block;\"&gt;&lt;/div&gt;",
    "seed": {
        "parameters": [
            {
                "name": "Q1",
                "label": null,
                "list": [
                    "M3_G_8a_5.svg",
                    "M3_G_8a_6.svg"
                ]
            },
            {
                "name": "Q2",
                "label": null,
                "list": [
                    "M3_G_8a_3.svg",
                    "M3_G_8a_4.svg"
                ]
            }
        ],
        "calculated": [
            {
                "name": "A1",
                "label": "escaleno",
                "function": ""
            },
            {
                "name": "A2",
                "label": "equilátero",
                "function": ""
            }
        ],
        "uniques": true
    },
    "algorithm": {
        "name": "calculateOperation",
        "template": "Cloze with text"
    }
}</v>
      </c>
      <c r="D798" s="217" t="str">
        <f t="shared" si="2"/>
        <v>#REF!</v>
      </c>
    </row>
    <row r="799" ht="15.75" customHeight="1">
      <c r="A799" s="215" t="str">
        <f>Seeds!AB545</f>
        <v>M3-G-8b-I-1</v>
      </c>
      <c r="B799" s="216" t="str">
        <f t="shared" si="285"/>
        <v>#REF!</v>
      </c>
      <c r="C799" s="216" t="str">
        <f>Seeds!AA545</f>
        <v>{
    "id": "M3-G-8b-I-1",
    "stimulus": "&lt;p&gt;Indique qual das seguintes afirmações está correta.&lt;/p&gt;",
    "hint": "&lt;p&gt;Dependendo de seus ângulos, um triângulo pode ser acutângulo, retângulo ou obtusângulo.&lt;/p&gt;",
    "feedback": "&lt;p&gt;Os triângulos são classificados como &lt;b&gt;acutângulo&lt;/b&gt; (todos os três ângulos são agudos), &lt;b&gt;retângulo&lt;/b&gt; (possui um ângulo reto) e &lt;b&gt;obtusângulo&lt;/b&gt; (possui um ângulo obtuso).&lt;/p&gt;&lt;div style=\"width: 100%; display:flex; justify-content: center;\"&gt;&lt;img src=\"https://blueberry-assets.oneclick.es/M3_G_8b_8.svg\" width=\"500\"&gt;&lt;/img&gt;&lt;/div&gt;",
    "seed": {
        "parameters": [],
        "calculated": [
            {
                "name": "A1",
                "label": "Nos triângulos acutângulos, todos os ângulos são agudos.",
                "function": ""
            },
            {
                "name": "A2",
                "label": "Nos triângulos obtusângulos, um dos ângulos é obtuso.",
                "function": ""
            },
            {
                "name": "A3",
                "label": "Nos triângulos retângulos, um dos ângulos é reto.",
                "function": ""
            },
            {
                "name": "A4",
                "label": "Os triângulos acutângulos têm um ângulo agudo.",
                "function": "",
                "feedback": "&lt;p&gt;Todos os ângulos de um triângulo acutângulo são agudos.&lt;/p&gt;",
                "incorrect": true
            },
            {
                "name": "A5",
                "label": "Os triângulos obtusângulos têm todos os três ângulos obtusos.",
                "function": "",
                "feedback": "&lt;p&gt;Os triângulos obtusângulos têm apenas um ângulo obtuso, e os outros dois são agudos.&lt;/p&gt;",
                "incorrect": true
            },
            {
                "name": "A6",
                "label": "Os triângulos retângulos têm todos os três ângulos retos.",
                "function": "",
                "feedback": "&lt;p&gt;Os triângulos retângulos têm apenas um ângulo reto, e os outros dois são agudos.&lt;/p&gt;",
                "incorrect": true
            }
        ],
        "uniques": true
    },
    "algorithm": {
        "name": "trueFalse",
        "template": "Multiple choice – standard",
        "params": {
            "countCorrect": 1,
            "countIncorrect": 2,
            "showCheckIcon": true
        }
    }
}</v>
      </c>
      <c r="D799" s="217" t="str">
        <f t="shared" si="2"/>
        <v>#REF!</v>
      </c>
    </row>
    <row r="800" ht="15.75" customHeight="1">
      <c r="A800" s="215" t="str">
        <f>Seeds!AB546</f>
        <v>M3-G-8b-E-1</v>
      </c>
      <c r="B800" s="216" t="str">
        <f t="shared" si="285"/>
        <v>#REF!</v>
      </c>
      <c r="C800" s="216" t="str">
        <f>Seeds!AA546</f>
        <v>{
    "id": "M3-G-8b-E-1",
    "stimulus": "&lt;p&gt;Escreva o nome dos seguintes triângulos de acordo com seus ângulos.&lt;/p&gt;",
    "template": "&lt;table style=\"width: 100%;border:none;\"&gt;&lt;tbody&gt;&lt;tr&gt;&lt;td style=\"width: 50%; text-align: center;border:none;\"&gt;Triângulo {{response}}&lt;/td&gt;&lt;td style=\"width: 50%; text-align: center;border:none;\"&gt;Triângulo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"&lt;p&gt;Dependendo de seus ângulos, um triângulo pode ser acutângulo, retângulo ou obtusângulo.&lt;/p&gt;",
    "feedback": "&lt;p&gt;Os triângulos são classificados como &lt;b&gt;acutângulo&lt;/b&gt; (todos os três ângulos são agudos), &lt;b&gt;retângulo&lt;/b&gt; (possui um ângulo reto) e &lt;b&gt;obtusângulo&lt;/b&gt; (possui um ângulo obtuso).&lt;/p&gt;&lt;div style=\"width: 100%; display:flex; justify-content: center;\"&gt;&lt;img src=\"https://blueberry-assets.oneclick.es/M3_G_8b_8.svg\" width=\"500\"&gt;&lt;/div&gt;",
    "seed": {
        "parameters": [
            {
                "name": "Q1",
                "label": null,
                "list": [
                    "M3_G_8b_3.svg",
                    "M3_G_8b_4.svg"
                ]
            },
            {
                "name": "Q2",
                "label": null,
                "list": [
                    "M3_G_8b_5.svg",
                    "M3_G_8b_6.svg"
                ]
            }
        ],
        "calculated": [
            {
                "name": "A1",
                "label": "retângulo",
                "function": ""
            },
            {
                "name": "A2",
                "label": "obtusângulo",
                "function": ""
            }
        ],
        "uniques": true
    },
    "algorithm": {
        "name": "calculateOperation",
        "template": "Cloze with text"
    }
}</v>
      </c>
      <c r="D800" s="217" t="str">
        <f t="shared" si="2"/>
        <v>#REF!</v>
      </c>
    </row>
    <row r="801" ht="15.75" customHeight="1">
      <c r="A801" s="215" t="str">
        <f>Seeds!AB547</f>
        <v>M3-G-8b-E-2</v>
      </c>
      <c r="B801" s="216" t="str">
        <f t="shared" si="285"/>
        <v>#REF!</v>
      </c>
      <c r="C801" s="216" t="str">
        <f>Seeds!AA547</f>
        <v>{
    "id": "M3-G-8b-E-2",
    "stimulus": "&lt;p&gt;Escreva o nome dos seguintes triângulos de acordo com seus ângulos.&lt;/p&gt;",
    "template": "&lt;table style=\"width: 100%;border:none;\"&gt;&lt;tbody&gt;&lt;tr&gt;&lt;td style=\"width: 50%; text-align: center;border:none;\"&gt;Triângulo {{response}}&lt;/td&gt;&lt;td style=\"width: 50%; text-align: center;border:none;\"&gt;Triângulo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"&lt;p&gt;Dependendo de seus ângulos, um triângulo pode ser acutângulo, retângulo ou obtusângulo.&lt;/p&gt;",
    "feedback": "&lt;p&gt;Os triângulos são classificados como &lt;b&gt;acutângulo&lt;/b&gt; (todos os três ângulos são agudos), &lt;b&gt;retângulo&lt;/b&gt; (possui um ângulo reto) e &lt;b&gt;obtusângulo&lt;/b&gt; (possui um ângulo obtuso).&lt;/p&gt;&lt;div style=\"width: 100%; display:flex; justify-content: center;\"&gt;&lt;img src=\"https://blueberry-assets.oneclick.es/M3_G_8b_8.svg\" width=\"500\"&gt;&lt;/div&gt;",
    "seed": {
        "parameters": [
            {
                "name": "Q1",
                "label": null,
                "list": [
                    "M3_G_8b_3.svg",
                    "M3_G_8b_4.svg"
                ]
            },
            {
                "name": "Q2",
                "label": null,
                "list": [
                    "M3_G_8b_1.svg",
                    "M3_G_8b_2.svg"
                ]
            }
        ],
        "calculated": [
            {
                "name": "A1",
                "label": "retângulo",
                "function": ""
            },
            {
                "name": "A2",
                "label": "acutângulo",
                "function": ""
            }
        ],
        "uniques": true
    },
    "algorithm": {
        "name": "calculateOperation",
        "template": "Cloze with text"
    }
}</v>
      </c>
      <c r="D801" s="217" t="str">
        <f t="shared" si="2"/>
        <v>#REF!</v>
      </c>
    </row>
    <row r="802" ht="15.75" customHeight="1">
      <c r="A802" s="215" t="str">
        <f>Seeds!AB548</f>
        <v>M3-G-8b-E-3</v>
      </c>
      <c r="B802" s="216" t="str">
        <f t="shared" si="285"/>
        <v>#REF!</v>
      </c>
      <c r="C802" s="216" t="str">
        <f>Seeds!AA548</f>
        <v>{
    "id": "M3-G-8b-E-3",
    "stimulus": "&lt;p&gt;Escreva o nome dos seguintes triângulos de acordo com seus ângulos.&lt;/p&gt;",
    "template": "&lt;table style=\"width: 100%;border:none;\"&gt;&lt;tbody&gt;&lt;tr&gt;&lt;td style=\"width: 50%; text-align: center;border:none;\"&gt;Triângulo {{response}}&lt;/td&gt;&lt;td style=\"width: 50%; text-align: center;border:none;\"&gt;Triângulo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"&lt;p&gt;Dependendo de seus ângulos, um triângulo pode ser acutângulo, retângulo ou obtusângulo.&lt;/p&gt;",
    "feedback": "&lt;p&gt;Os triângulos são classificados como &lt;b&gt;acutângulo&lt;/b&gt; (todos os três ângulos são agudos), &lt;b&gt;retângulo&lt;/b&gt; (possui um ângulo reto) e &lt;b&gt;obtusângulo&lt;/b&gt; (possui um ângulo obtuso).&lt;/p&gt;&lt;div style=\"width: 100%; display:flex; justify-content: center;\"&gt;&lt;img src=\"https://blueberry-assets.oneclick.es/M3_G_8b_8.svg\" width=\"500\"&gt;&lt;/div&gt;",
    "seed": {
        "parameters": [
            {
                "name": "Q1",
                "label": null,
                "list": [
                    "M3_G_8b_1.svg",
                    "M3_G_8b_2.svg"
                ]
            },
            {
                "name": "Q2",
                "label": null,
                "list": [
                    "M3_G_8b_5.svg",
                    "M3_G_8b_6.svg"
                ]
            }
        ],
        "calculated": [
            {
                "name": "A1",
                "label": "acutângulo",
                "function": ""
            },
            {
                "name": "A2",
                "label": "obtusângulo",
                "function": ""
            }
        ],
        "uniques": true
    },
    "algorithm": {
        "name": "calculateOperation",
        "template": "Cloze with text"
    }
}</v>
      </c>
      <c r="D802" s="217" t="str">
        <f t="shared" si="2"/>
        <v>#REF!</v>
      </c>
    </row>
    <row r="803" ht="15.75" customHeight="1">
      <c r="A803" s="215" t="str">
        <f>Seeds!AB549</f>
        <v>M3-G-9a-I-1</v>
      </c>
      <c r="B803" s="216" t="str">
        <f t="shared" si="285"/>
        <v>#REF!</v>
      </c>
      <c r="C803" s="216" t="str">
        <f>Seeds!AA549</f>
        <v>{"id":"M3-G-9a-I-1","stimulus":"&lt;p&gt;Indique se as seguintes afirmações são verdadeiras ou falsas.&lt;/p&gt;","hint":"&lt;p&gt;Os quadriláteros são polígonos com 4 lados e 4 ângulos. Alguns tipos são quadrado, retângulo, losango e paralelogramo.&lt;/p&gt;","feedback":"&lt;p&gt;Os quadriláteros são polígonos com 4 lados e 4 ângulos. Alguns tipos são quadrado, retângulo, losango e paralelogramo.&lt;/p&gt;","seed":{"parameters":[],"calculated":[{"name":"A1","label":"Os quadrados têm 4 ângulos retos e 4 lados iguais, sendo os lados opostos paralelos.","function":""},{"name":"A2","label":"Os retângulos têm 4 lados, sendo os opostos paralelos, e 4 ângulos retos.","function":""},{"name":"A3","label":"Os losangos têm 4 lados iguais, sendo os lados opostos paralelos.","function":""},{"name":"A4","label":"Os paralelogramos têm 4 lados, sendo os lados opostos paralelos.","function":""},{"name":"A5","label":"Os losangos têm 4 lados, sendo 2 a 2 iguais.","function":"","incorrect":true,"feedback":"&lt;p&gt;Os losangos têm todos os lados iguais, e não iguais 2 a 2.&lt;/p&gt;"},{"name":"A6","label":"Os retângulos têm 4 lados iguais, sendo os lados opostos paralelos.","function":"","incorrect":true,"feedback":"&lt;p&gt;Os retângulos não têm necessariamente todos os lados iguais, mais sim iguais 2 a 2.&lt;/p&gt;"},{"name":"A7","label":"Os paralelogramos têm 1 par de lados opostos paralelos.","function":"","incorrect":true,"feedback":"&lt;p&gt;Os paralelogramos têm 2 pares de lados opostos paralelos.&lt;/p&gt;"},{"name":"A8","label":"Os quadrados têm 4 lados iguais, sendo os opostos paralelos, e 4 ângulos não retos.","function":"","incorrect":true,"feedback":"&lt;p&gt;Os quadrados têm 4 ângulos retos.&lt;/p&gt;"}],"uniques":true},"algorithm":{"name":"trueFalse","template":"Choice matrix – inline","params":{"countCorrect":1,"countIncorrect":2,"showCheckIcon":false,"options":["Verdadeira","Falsa"]}}}</v>
      </c>
      <c r="D803" s="217" t="str">
        <f t="shared" si="2"/>
        <v>#REF!</v>
      </c>
    </row>
    <row r="804" ht="15.75" customHeight="1">
      <c r="A804" s="215" t="str">
        <f>Seeds!AB550</f>
        <v>M3-G-9a-E-1</v>
      </c>
      <c r="B804" s="216" t="str">
        <f t="shared" si="285"/>
        <v>#REF!</v>
      </c>
      <c r="C804" s="216" t="str">
        <f>Seeds!AA550</f>
        <v>{
    "id": "M3-G-9a-E-1",
    "stimulus": "&lt;p&gt;Escreva os nomes dos seguintes quadriláteros.&lt;/p&gt;",
    "template": "&lt;table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center;border:none;\"&gt;&lt;img src=\"https://blueberry-assets.oneclick.es/M3_G_9a_1.svg\" width=\"300\" style=\"display: inline-block;\"&gt;&lt;/td&gt;&lt;td style=\"width: 25%; text-align: center;border:none;\"&gt;&lt;img src=\"https://blueberry-assets.oneclick.es/M3_G_9a_2.svg\" width=\"300\" style=\"display: inline-block;\"&gt;&lt;/td&gt;&lt;td style=\"width: 25%; text-align: center;border:none;\"&gt;&lt;img src=\"https://blueberry-assets.oneclick.es/M3_G_9a_3.svg\" width=\"300\" style=\"display: inline-block;\"&gt;&lt;/td&gt;&lt;/tr&gt;&lt;/tbody&gt;&lt;/table&gt;",
    "hint": "&lt;p&gt;Os quadriláteros são polígonos com 4 lados e 4 ângulos. Alguns tipos são quadrado, retângulo, losango e paralelogramo.&lt;/p&gt;",
    "feedback": "&lt;p&gt;Os quadriláteros são polígonos com 4 lados e 4 ângulos. Alguns tipos são quadrado, retângulo, losango e paralelogramo.&lt;/p&gt;&lt;div style=\"width: 100%; display:flex; justify-content: center;\"&gt;&lt;img src=\"https://blueberry-assets.oneclick.es/M3_G_9a_6.svg\" width=\"550\" style=\"display: inline-block;\"&gt;&lt;/div&gt;",
    "seed": {
        "parameters": [],
        "calculated": [
            {
                "name": "A1",
                "label": "Quadrado",
                "function": ""
            },
            {
                "name": "A2",
                "label": "Losango",
                "function": ""
            },
            {
                "name": "A3",
                "label": "Retângulo",
                "function": ""
            }
        ],
        "uniques": true
    },
    "algorithm": {
        "name": "calculateOperation",
        "template": "Cloze with text"
    }
}</v>
      </c>
      <c r="D804" s="217" t="str">
        <f t="shared" si="2"/>
        <v>#REF!</v>
      </c>
    </row>
    <row r="805" ht="15.75" customHeight="1">
      <c r="A805" s="215" t="str">
        <f>Seeds!AB551</f>
        <v>M3-G-9a-E-2</v>
      </c>
      <c r="B805" s="216" t="str">
        <f t="shared" si="285"/>
        <v>#REF!</v>
      </c>
      <c r="C805" s="216" t="str">
        <f>Seeds!AA551</f>
        <v>{
    "id": "M3-G-9a-E-2",
    "stimulus": "&lt;p&gt;Escreva os nomes dos seguintes quadriláteros.&lt;/p&gt;",
    "template": "&lt;table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center;border:none;\"&gt;&lt;img src=\"https://blueberry-assets.oneclick.es/M3_G_9a_2.svg\" width=\"300\" style=\"display: inline-block;\"&gt;&lt;/td&gt;&lt;td style=\"width: 25%; text-align: center;border:none;\"&gt;&lt;img src=\"https://blueberry-assets.oneclick.es/M3_G_9a_4.svg\" width=\"300\" style=\"display: inline-block;\"&gt;&lt;/td&gt;&lt;td style=\"width: 25%; text-align: center;border:none;\"&gt;&lt;img src=\"https://blueberry-assets.oneclick.es/M3_G_9a_3.svg\" width=\"300\" style=\"display: inline-block;\"&gt;&lt;/td&gt;&lt;/tr&gt;&lt;/tbody&gt;&lt;/table&gt;",
    "hint": "&lt;p&gt;Os quadriláteros são polígonos com 4 lados e 4 ângulos. Alguns tipos são quadrado, retângulo, losango e paralelogramo.&lt;/p&gt;",
    "feedback": "&lt;p&gt;Os quadriláteros são polígonos com 4 lados e 4 ângulos. Alguns tipos são quadrado, retângulo, losango e paralelogramo.&lt;/p&gt;&lt;div style=\"width: 100%; display:flex; justify-content: center;\"&gt;&lt;img src=\"https://blueberry-assets.oneclick.es/M3_G_9a_6.svg\" width=\"550\" style=\"display: inline-block;\"&gt;&lt;/div&gt;",
    "seed": {
        "parameters": [],
        "calculated": [
            {
                "name": "A1",
                "label": "Losango",
                "function": ""
            },
            {
                "name": "A2",
                "label": "Paralelogramo",
                "function": ""
            },
            {
                "name": "A3",
                "label": "Retângulo",
                "function": ""
            }
        ],
        "uniques": true
    },
    "algorithm": {
        "name": "calculateOperation",
        "template": "Cloze with text"
    }
}</v>
      </c>
      <c r="D805" s="217" t="str">
        <f t="shared" si="2"/>
        <v>#REF!</v>
      </c>
    </row>
    <row r="806" ht="15.75" customHeight="1">
      <c r="A806" s="215" t="str">
        <f>Seeds!AB552</f>
        <v>M3-G-9a-E-3</v>
      </c>
      <c r="B806" s="216" t="str">
        <f t="shared" si="285"/>
        <v>#REF!</v>
      </c>
      <c r="C806" s="216" t="str">
        <f>Seeds!AA552</f>
        <v>{"id":"M3-G-9a-E-3","stimulus":"&lt;p&gt;Escreva os nomes dos seguintes quadriláteros.&lt;/p&gt;","template":"&lt;table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center;border:none;\"&gt;&lt;img src=\"https://blueberry-assets.oneclick.es/M3_G_9a_4.svg\" width=\"300\" style=\"display: inline-block;\"&gt;&lt;/td&gt;&lt;td style=\"width: 25%; text-align: center;border:none;\"&gt;&lt;img src=\"https://blueberry-assets.oneclick.es/M3_G_9a_1.svg\" width=\"300\" style=\"display: inline-block;\"&gt;&lt;/td&gt;&lt;td style=\"width: 25%; text-align: center;border:none;\"&gt;&lt;img src=\"https://blueberry-assets.oneclick.es/M3_G_9a_3.svg\" width=\"300\" style=\"display: inline-block;\"&gt;&lt;/td&gt;&lt;/tr&gt;&lt;/tbody&gt;&lt;/table&gt;","hint":"&lt;p&gt;Os quadriláteros são polígonos com 4 lados e 4 ângulos. Alguns tipos são quadrado, retângulo, losango e paralelogramo.&lt;/p&gt;","feedback":"&lt;p&gt;Os quadriláteros são polígonos com 4 lados e 4 ângulos. Alguns tipos são quadrado, retângulo, losango e paralelogramo.&lt;/p&gt;&lt;div style=\"width: 100%; display:flex; justify-content: center;\"&gt;&lt;img src=\"https://blueberry-assets.oneclick.es/M3_G_9a_5.svg\" width=\"550\" style=\"display: inline-block;\"&gt;&lt;/div&gt;","seed":{"parameters":[],"calculated":[{"name":"A1","label":"Paralelogramo","function":""},{"name":"A2","label":"Quadrado","function":""},{"name":"A3","label":"Retângulo","function":""}],"uniques":true},"algorithm":{"name":"calculateOperation","template":"Cloze with text"}}</v>
      </c>
      <c r="D806" s="217" t="str">
        <f t="shared" si="2"/>
        <v>#REF!</v>
      </c>
    </row>
    <row r="807" ht="15.75" customHeight="1">
      <c r="A807" s="215" t="str">
        <f>Seeds!AB553</f>
        <v>M3-G-10a-I-1</v>
      </c>
      <c r="B807" s="216" t="str">
        <f t="shared" si="285"/>
        <v>#REF!</v>
      </c>
      <c r="C807" s="216" t="str">
        <f>Seeds!AA553</f>
        <v>{"id":"M3-G-10a-I-1","stimulus":"&lt;p&gt;Indique se estas afirmações são verdadeiras ou falsas.&lt;/p&gt;","hint":"&lt;p&gt;Os elementos básicos de uma circunferência são:&lt;/p&gt;&lt;div style=\"width: 100%; display:flex; justify-content: center;\"&gt;&lt;img src=\"https://blueberry-assets.oneclick.es/M3_G_10a_1a.svg\" width=\"350\"&gt;&lt;/img&gt;&lt;/div&gt;","feedback":"&lt;p&gt;Os elementos básicos de uma circunferência são o centro, o raio, o diâmetro e o arco.&lt;/p&gt;","seed":{"parameters":[],"calculated":[{"name":"A1","label":"O círculo e a circunferência têm centro, raio e diâmetro.","function":""},{"name":"A2","label":"O raio une qualquer ponto da circunferência ao seu centro.","function":""},{"name":"A3","label":"O diâmetro une dois pontos quaisquer da circunferência passando pelo centro.","function":""},{"name":"A4","label":"Um arco é a parte da circunferência que está incluída entre quaisquer dois pontos da mesma.","function":""},{"name":"A5","label":"Os círculos não têm centro.","function":"","incorrect":true,"feedback":"&lt;p&gt;Os círculos e as circunferências têm os mesmos elementos básicos: centro, raio, diâmetro e arco.&lt;/p&gt;"},{"name":"A6","label":"O diâmetro une dois pontos quaisquer da circunferência e não passa pelo centro.","function":"","incorrect":true,"feedback":"&lt;p&gt;O diâmetro une dois pontos quaisquer da circunferência e passa pelo centro.&lt;/p&gt;"},{"name":"A7","label":"O raio une quaisquer dois pontos da circunferência.","function":"","incorrect":true,"feedback":"&lt;p&gt;O raio une qualquer ponto da circunferência ao centro.&lt;/p&gt;"},{"name":"A8","label":"Um arco é uma curva que une dois pontos quaisquer da circunferência e o centro.","function":"","incorrect":true,"feedback":"&lt;p&gt;O arco é a parte da circunferência que está incluída entre quaisquer dois pontos da mesma.&lt;/p&gt;"}],"uniques":true},"algorithm":{"name":"trueFalse","template":"Choice matrix – inline","params":{"countCorrect":2,"countIncorrect":1,"showCheckIcon":false,"options":["Verdadeira","Falsa"]}}}</v>
      </c>
      <c r="D807" s="217" t="str">
        <f t="shared" si="2"/>
        <v>#REF!</v>
      </c>
    </row>
    <row r="808" ht="15.75" customHeight="1">
      <c r="A808" s="215" t="str">
        <f>Seeds!AB554</f>
        <v>M3-G-10a-E-1</v>
      </c>
      <c r="B808" s="216" t="str">
        <f t="shared" si="285"/>
        <v>#REF!</v>
      </c>
      <c r="C808" s="216" t="str">
        <f>Seeds!AA554</f>
        <v>{"id":"M3-G-10a-E-1","stimulus":"&lt;p&gt;Arraste o nome dos elementos indicados na circunferência.&lt;/p&gt;","hint":"&lt;p&gt;Arraste para as posições que indicam o &lt;i&gt;centro&lt;/i&gt; e o &lt;i&gt;raio.&lt;/i&gt;&lt;/p&gt;","feedback":"&lt;p&gt;Os elementos básicos de uma circunferência são o centro, o raio, o diâmetro e o arco.&lt;/p&gt;","seed":{"parameters":[],"calculated":[{"name":"A1","label":"Raio","feedback":"&lt;p&gt;O &lt;b&gt;raio&lt;/b&gt; une o centro da circunferência com qualquer ponto nela.&lt;/p&gt;"},{"name":"A2","label":"Centro","feedback":"&lt;p&gt;O &lt;b&gt;centro&lt;/b&gt; é o ponto equidistante a todos os pontos da circunferência.&lt;/p&gt;"},{"name":"A3","label":"Diâmetro","incorrect":true},{"name":"A4","label":"Arco","incorrect":true}],"uniques":true},"algorithm":{"name":"labelImage","template":"LabelImageDragDropV2","params":{"image":{"src":"https://blueberry-assets.oneclick.es/M3_G_10a_2.png","width":450,"height":600,"alt":"","title":"","percent":0.5},"responses":[{"x":40,"y":150,"z":15,"width":180,"height":70,"pointer":""},{"x":805,"y":350,"z":27,"width":180,"height":70,"pointer":""}],"fontSize":10}}}</v>
      </c>
      <c r="D808" s="217" t="str">
        <f t="shared" si="2"/>
        <v>#REF!</v>
      </c>
    </row>
    <row r="809" ht="15.75" customHeight="1">
      <c r="A809" s="215" t="str">
        <f>Seeds!AB555</f>
        <v>M3-G-10a-E-2</v>
      </c>
      <c r="B809" s="216" t="str">
        <f t="shared" si="285"/>
        <v>#REF!</v>
      </c>
      <c r="C809" s="216" t="str">
        <f>Seeds!AA555</f>
        <v>{"id":"M3-G-10a-E-2","stimulus":"&lt;p&gt;Arraste o nome dos elementos indicados na circunferência.&lt;/p&gt;","hint":"&lt;p&gt;Arraste para as posições que indicam o &lt;i&gt;raio&lt;/i&gt; e o &lt;i&gt;diâmetro.&lt;/i&gt;&lt;/p&gt;","feedback":"&lt;p&gt;Os elementos básicos de uma circunferência são o centro, o raio, o diâmetro e o arco.&lt;/p&gt;","seed":{"parameters":[],"calculated":[{"name":"A1","label":"Raio","feedback":"&lt;p&gt;O &lt;b&gt;raio&lt;/b&gt; une o centro da circunferência com qualquer ponto nela.&lt;/p&gt;"},{"name":"A2","label":"Diâmetro","feedback":"&lt;p&gt;O &lt;b&gt;diâmetro&lt;/b&gt; passa pelo centro da circunferência e a divide em duas partes iguais.&lt;/p&gt;"},{"name":"A3","label":"Centro","incorrect":true},{"name":"A4","label":"Arco","incorrect":true}],"uniques":true},"algorithm":{"name":"labelImage","template":"LabelImageDragDropV2","params":{"image":{"src":"https://blueberry-assets.oneclick.es/M3_G_10a_3.png","width":450,"height":600,"alt":"","title":"","percent":0.5},"responses":[{"x":40,"y":150,"z":15,"width":180,"height":70,"pointer":""},{"x":805,"y":140,"z":27,"width":180,"height":70,"pointer":""}],"fontSize":10}}}</v>
      </c>
      <c r="D809" s="217" t="str">
        <f t="shared" si="2"/>
        <v>#REF!</v>
      </c>
    </row>
    <row r="810" ht="15.75" customHeight="1">
      <c r="A810" s="215" t="str">
        <f>Seeds!AB556</f>
        <v>M3-G-10a-E-3</v>
      </c>
      <c r="B810" s="216" t="str">
        <f t="shared" si="285"/>
        <v>#REF!</v>
      </c>
      <c r="C810" s="216" t="str">
        <f>Seeds!AA556</f>
        <v>{"id":"M3-G-10a-E-3","stimulus":"&lt;p&gt;Arraste o nome dos elementos indicados na circunferência.&lt;/p&gt;","hint":"&lt;p&gt;Arraste para as posições que indicam o &lt;i&gt;diâmetro&lt;/i&gt; e o &lt;i&gt;arco.&lt;/i&gt;&lt;/p&gt;","feedback":"&lt;p&gt;Os elementos básicos de uma circunferência são o centro, o raio, o diâmetro e o arco.&lt;/p&gt;","seed":{"parameters":[],"calculated":[{"name":"A1","label":"Diâmetro","feedback":"&lt;p&gt;O &lt;b&gt;diâmetro&lt;/b&gt; passa pelo centro da circunferência e a divide em duas partes iguais.&lt;/p&gt;"},{"name":"A2","label":"Arco","feedback":"&lt;p&gt;O &lt;b&gt;arco&lt;/b&gt; é um pedaço da circunferência que está compreendido entre quaisquer dois pontos da mesma.&lt;/p&gt;"},{"name":"A3","label":"Centro","incorrect":true},{"name":"A4","label":"Raio","incorrect":true}],"uniques":true},"algorithm":{"name":"labelImage","template":"LabelImageDragDropV2","params":{"image":{"src":"https://blueberry-assets.oneclick.es/M3_G_10a_4.png","width":450,"height":600,"alt":"","title":"","percent":0.5},"responses":[{"x":45,"y":410,"z":15,"width":180,"height":70,"pointer":""},{"x":815,"y":110,"z":27,"width":180,"height":70,"pointer":""}],"fontSize":10}}}</v>
      </c>
      <c r="D810" s="217" t="str">
        <f t="shared" si="2"/>
        <v>#REF!</v>
      </c>
    </row>
    <row r="811" ht="15.75" customHeight="1">
      <c r="A811" s="215" t="str">
        <f>Seeds!AB557</f>
        <v>M3-G-10b-I-1</v>
      </c>
      <c r="B811" s="216" t="str">
        <f t="shared" si="285"/>
        <v>#REF!</v>
      </c>
      <c r="C811" s="216" t="str">
        <f>Seeds!AA557</f>
        <v>{
    "id": "M3-G-10b-I-1",
    "stimulus": "&lt;p&gt;Escolha o nome de cada figura.&lt;/p&gt;",
    "template": "&lt;table style=\"width: 100%;\"&gt;&lt;tbody&gt;&lt;tr&gt;&lt;td style=\"width: 50%; text-align: center; border:none;\"&gt;&lt;div style=\"display:flex; justify-content:center;\"&gt;&lt;img src=\"https://blueberry-assets.oneclick.es/{{Q1}}\" width=\"250\"&gt;&lt;/img&gt;&lt;/div&gt;&lt;/td&gt;&lt;td style=\"width: 50%; text-align: center; border:none;\"&gt;&lt;div style=\"display:flex; justify-content:center;\"&gt;&lt;img src=\"https://blueberry-assets.oneclick.es/{{Q2}}\" width=\"250\"&gt;&lt;/img&gt;&lt;/div&gt;&lt;/td&gt;&lt;/tr&gt;&lt;tr&gt;&lt;td style=\"width: 50%; text-align: center; border:none;\"&gt;{{response}}&lt;/td&gt;&lt;td style=\"width: 50%; text-align: center; border:none;\"&gt;{{response}}&lt;/td&gt;&lt;/tr&gt;&lt;/tbody&gt;&lt;/table&gt;",
    "hint": "&lt;p&gt;Uma &lt;b&gt;circunferência&lt;/b&gt; é uma linha curva fechada, cujos pontos estão todos a uma mesma distância de um centro. Um &lt;b&gt;círculo,&lt;/b&gt; no entanto, é composto de uma circunferência e seu interior.&lt;/p&gt;",
    "feedback": "&lt;p&gt;Uma &lt;b&gt;circunferência&lt;/b&gt; é uma linha curva fechada, cujos pontos estão todos a uma mesma distância de um centro. Um &lt;b&gt;círculo,&lt;/b&gt; no entanto, é composto de uma circunferência e seu interior.&lt;/p&gt;",
    "seed": {
        "parameters": [
            {
                "name": "Q1",
                "label": null,
                "list": [
                    "M3_G_10b_4.svg",
                    "M3_G_10b_5.svg",
                    "M3_G_10b_6.svg"
                ]
            },
            {
                "name": "Q2",
                "label": null,
                "list": [
                    "M3_G_10b_1.svg",
                    "M3_G_10b_2.svg",
                    "M3_G_10b_3.svg"
                ]
            }
        ],
        "calculated": [
            {
                "name": "A1",
                "label": "Círculo",
                "group": 1
            },
            {
                "name": "A2",
                "label": "Circunferência",
                "group": 1,
                "incorrect": true
            },
            {
                "name": "A3",
                "label": "Círculo",
                "group": 2,
                "incorrect": true
            },
            {
                "name": "A4",
                "label": "Circunferência",
                "group": 2
            }
        ],
        "uniques": true
    },
    "algorithm": {
        "name": "groupResponses",
        "template": "Cloze with drop down"
    }
}</v>
      </c>
      <c r="D811" s="217" t="str">
        <f t="shared" si="2"/>
        <v>#REF!</v>
      </c>
    </row>
    <row r="812" ht="15.75" customHeight="1">
      <c r="A812" s="215" t="str">
        <f>Seeds!AB558</f>
        <v>M3-G-10b-I-2</v>
      </c>
      <c r="B812" s="216" t="str">
        <f t="shared" si="285"/>
        <v>#REF!</v>
      </c>
      <c r="C812" s="216" t="str">
        <f>Seeds!AA558</f>
        <v>{
    "id": "M3-G-10b-I-2",
    "stimulus": "&lt;p&gt;Escolha o nome de cada figura.&lt;/p&gt;",
    "template": "&lt;table style=\"width: 100%;\"&gt;&lt;tbody&gt;&lt;tr&gt;&lt;td style=\"width: 50%; text-align: center; border:none;\"&gt;&lt;div style=\"display:flex; justify-content:center;\"&gt;&lt;img src=\"https://blueberry-assets.oneclick.es/{{Q2}}\" width=\"300\"&gt;&lt;/img&gt;&lt;/div&gt;&lt;/td&gt;&lt;td style=\"width: 50%; text-align: center; border:none;\"&gt;&lt;div style=\"display:flex; justify-content:center;\"&gt;&lt;img src=\"https://blueberry-assets.oneclick.es/{{Q1}}\" width=\"300\"&gt;&lt;/img&gt;&lt;/div&gt;&lt;/td&gt;&lt;/tr&gt;&lt;tr&gt;&lt;td style=\"width: 50%; text-align: center; border:none;\"&gt;{{response}}&lt;/td&gt;&lt;td style=\"width: 50%; text-align: center; border:none;\"&gt;{{response}}&lt;/td&gt;&lt;/tr&gt;&lt;/tbody&gt;&lt;/table&gt;",
    "hint": "&lt;p&gt;Uma &lt;b&gt;circunferência&lt;/b&gt; é uma linha curva fechada, cujos pontos estão todos a uma mesma distância de um centro. Um &lt;b&gt;círculo,&lt;/b&gt; no entanto, é composto de uma circunferência e seu interior.&lt;/p&gt;",
    "feedback": "&lt;p&gt;Uma &lt;b&gt;circunferência&lt;/b&gt; é uma linha curva fechada, cujos pontos estão todos a uma mesma distância de um centro. Um &lt;b&gt;círculo,&lt;/b&gt; no entanto, é composto de uma circunferência e seu interior.&lt;/p&gt;",
    "seed": {
        "parameters": [
            {
                "name": "Q1",
                "label": null,
                "list": [
                    "M3_G_10b_4.svg",
                    "M3_G_10b_5.svg",
                    "M3_G_10b_6.svg"
                ]
            },
            {
                "name": "Q2",
                "label": null,
                "list": [
                    "M3_G_10b_1.svg",
                    "M3_G_10b_2.svg",
                    "M3_G_10b_3.svg"
                ]
            }
        ],
        "calculated": [
            {
                "name": "A1",
                "label": "Círculo",
                "group": 1,
                "incorrect": true
            },
            {
                "name": "A2",
                "label": "Circunferência",
                "group": 1
            },
            {
                "name": "A3",
                "label": "Círculo",
                "group": 2
            },
            {
                "name": "A4",
                "label": "Circunferência",
                "group": 2,
                "incorrect": true
            }
        ],
        "uniques": true
    },
    "algorithm": {
        "name": "groupResponses",
        "template": "Cloze with drop down"
    }
}</v>
      </c>
      <c r="D812" s="217" t="str">
        <f t="shared" si="2"/>
        <v>#REF!</v>
      </c>
    </row>
    <row r="813" ht="15.75" customHeight="1">
      <c r="A813" s="215" t="str">
        <f>Seeds!AB559</f>
        <v>M3-G-10b-E-1</v>
      </c>
      <c r="B813" s="216" t="str">
        <f t="shared" si="285"/>
        <v>#REF!</v>
      </c>
      <c r="C813" s="216" t="str">
        <f>Seeds!AA559</f>
        <v>{"id":"M3-G-10b-E-1","stimulus":"&lt;p&gt;Escolha as figuras cujos formatos lembram uma circunferência.&lt;/p&gt;","hint":"&lt;p&gt;Uma circunferência é uma linha curva fechada na qual todos os pontos estão a uma mesma distância do centro.&lt;/p&gt;","feedback":"&lt;p&gt;Uma circunferência é uma linha curva fechada na qual todos os pontos estão a uma mesma distância do centro.&lt;/p&gt;","seed":{"parameters":[],"calculated":[{"name":"A1","label":"&lt;img src=\"https://blueberry-assets.oneclick.es/M3_G_10b_1.svg\" width=\"300\"&gt;&lt;/img&gt;"},{"name":"A2","label":"&lt;img src=\"https://blueberry-assets.oneclick.es/M3_G_10b_2.svg\" width=\"300\"&gt;&lt;/img&gt;"},{"name":"A3","label":"&lt;img src=\"https://blueberry-assets.oneclick.es/M3_G_10b_3.svg\" width=\"300\"&gt;&lt;/img&gt;"},{"name":"A4","label":"&lt;img src=\"https://blueberry-assets.oneclick.es/M3_G_10b_4.svg\" width=\"300\"&gt;&lt;/img&gt;","incorrect":true},{"name":"A5","label":"&lt;img src=\"https://blueberry-assets.oneclick.es/M3_G_10b_5.svg\" width=\"300\"&gt;&lt;/img&gt;","incorrect":true},{"name":"A6","label":"&lt;img src=\"https://blueberry-assets.oneclick.es/M3_G_10b_6.svg\" width=\"300\"&gt;&lt;/img&gt;","incorrect":true}],"uniques":true},"algorithm":{"name":"trueFalse","template":"Multiple choice – multiple response","params":{"countCorrect":2,"countIncorrect":1,"showCheckIcon":false,"columns":3}}}</v>
      </c>
      <c r="D813" s="217" t="str">
        <f t="shared" si="2"/>
        <v>#REF!</v>
      </c>
    </row>
    <row r="814" ht="15.75" customHeight="1">
      <c r="A814" s="215" t="str">
        <f>Seeds!AB560</f>
        <v>M3-G-10b-E-2</v>
      </c>
      <c r="B814" s="216" t="str">
        <f t="shared" si="285"/>
        <v>#REF!</v>
      </c>
      <c r="C814" s="216" t="str">
        <f>Seeds!AA560</f>
        <v>{"id":"M3-G-10b-E-2","stimulus":"&lt;p&gt;Escolha as figuras cujos formatos lembram um círculo.&lt;/p&gt;","hint":"&lt;p&gt;Um círculo é formado por uma circunferência e seu interior.&lt;/p&gt;","feedback":"&lt;p&gt;Um círculo é formado por uma circunferência e seu interior. Uma circunferência é uma linha curva fechada na qual todos os pontos estão a uma mesma distância do centro.&lt;/p&gt;","seed":{"parameters":[],"calculated":[{"name":"A1","label":"&lt;img src=\"https://blueberry-assets.oneclick.es/M3_G_10b_1.svg\" width=\"300\"&gt;&lt;/img&gt;","incorrect":true},{"name":"A2","label":"&lt;img src=\"https://blueberry-assets.oneclick.es/M3_G_10b_2.svg\" width=\"300\"&gt;&lt;/img&gt;","incorrect":true},{"name":"A3","label":"&lt;img src=\"https://blueberry-assets.oneclick.es/M3_G_10b_3.svg\" width=\"300\"&gt;&lt;/img&gt;","incorrect":true},{"name":"A4","label":"&lt;img src=\"https://blueberry-assets.oneclick.es/M3_G_10b_4.svg\" width=\"300\"&gt;&lt;/img&gt;"},{"name":"A5","label":"&lt;img src=\"https://blueberry-assets.oneclick.es/M3_G_10b_5.svg\" width=\"300\"&gt;&lt;/img&gt;"},{"name":"A6","label":"&lt;img src=\"https://blueberry-assets.oneclick.es/M3_G_10b_6.svg\" width=\"300\"&gt;&lt;/img&gt;"}],"uniques":true},"algorithm":{"name":"trueFalse","template":"Multiple choice – multiple response","params":{"countCorrect":2,"countIncorrect":1,"showCheckIcon":false,"columns":3}}}</v>
      </c>
      <c r="D814" s="217" t="str">
        <f t="shared" si="2"/>
        <v>#REF!</v>
      </c>
    </row>
    <row r="815" ht="15.75" customHeight="1">
      <c r="A815" s="215" t="str">
        <f>Seeds!AB561</f>
        <v>M3-G-11a-I-1</v>
      </c>
      <c r="B815" s="216" t="str">
        <f t="shared" si="285"/>
        <v>#REF!</v>
      </c>
      <c r="C815" s="216" t="str">
        <f>Seeds!AA561</f>
        <v>{"id":"M3-G-11a-I-1","stimulus":"&lt;p&gt;Qual é o perímetro desse triângulo?&lt;/p&gt;&lt;div style=\"display:flex; justify-content:center;\"&gt;&lt;div class=\"lemo-fixed-to-responsive\" style=\"max-width: 300px;max-height: 182px;position: relative;width: 100%;display: inline-block;\"&gt;&lt;img src=\"https://blueberry-assets.oneclick.es/M3_G_11a_1.svg\" alt=\"\" tabindex=\"0\"&gt;&lt;/img&gt;&lt;div class=\"lemo-graphie-container\" style=\"position: absolute;top: 0;left: 0;width: 100%;height: 100%;\"&gt;&lt;div class=\"lemo-graphie\" style=\"position: relative; width: 100%; height: 100%;\"&gt;&lt;span class=\"lemo-graphie-label\" style=\"position: absolute; left: 13%; top: 35%; transform: rotate(303deg);\"&gt;{{T1}} cm&lt;/span&gt;&lt;span class=\"lemo-graphie-label\" style=\"position: absolute; left: 58%; top: 32%; transform: rotate(35deg);\"&gt;{{T2}} cm&lt;/span&gt;&lt;span class=\"lemo-graphie-label\" style=\"position: absolute; left: 40%; top: 85.0543%;\"&gt;{{T3}} cm&lt;/span&gt;&lt;/div&gt;&lt;/div&gt;&lt;/div&gt;&lt;/div&gt;","hint":"&lt;p&gt;O perímetro de um polígono é obtido somando-se os comprimentos de todos os seus lados.&lt;/p&gt;","feedback":"&lt;p&gt;O perímetro de um polígono é obtido somando-se os comprimentos de todos os seus lados.&lt;/p&gt;&lt;p style=\"text-align: center\"&gt;Perímetro do triângulo = {{T1}} cm + {{T2}} cm + {{T3}} cm = {{A1}} cm&lt;/p&gt;","seed":{"parameters":[{"name":"Q1","label":null,"list":[1,2,3,4]}],"calculated":[{"name":"T1","label":"{{function}}","function":"3*{{Q1}}","temp":true},{"name":"T2","label":"{{function}}","function":"4*{{Q1}}","temp":true},{"name":"T3","label":"{{function}}","function":"5*{{Q1}}","temp":true},{"name":"A1","label":"{{function}} cm","function":"{{T1}}+{{T2}}+{{T3}}"},{"name":"A2","label":"{{function}} cm","function":"{{T1}}+{{T2}}+{{T3}}-1","incorrect":true},{"name":"A3","label":"{{function}} cm","function":"{{T1}}+{{T2}}+{{T3}}+1","incorrect":true},{"name":"A4","label":"{{function}} cm","function":"{{T1}}+{{T2}}+{{T3}}-2","incorrect":true}],"uniques":true},"algorithm":{"name":"trueFalse","template":"Multiple choice – standard","params":{"countCorrect":1,"countIncorrect":2,"showCheckIcon":false,
            "columns": 3
        }
    }
}</v>
      </c>
      <c r="D815" s="217" t="str">
        <f t="shared" si="2"/>
        <v>#REF!</v>
      </c>
    </row>
    <row r="816" ht="15.75" customHeight="1">
      <c r="A816" s="215" t="str">
        <f>Seeds!AB562</f>
        <v>M3-G-11a-I-2</v>
      </c>
      <c r="B816" s="216" t="str">
        <f t="shared" si="285"/>
        <v>#REF!</v>
      </c>
      <c r="C816" s="216" t="str">
        <f>Seeds!AA562</f>
        <v>{"id":"M3-G-11a-I-2","stimulus":"&lt;p&gt;Qual é o perímetro desse hexágono regular?&lt;/p&gt;&lt;div style=\"display:flex; justify-content:center;\"&gt;&lt;div class=\"lemo-fixed-to-responsive\" style=\"max-width: 300px;max-height: 300px;position: relative;width: 100%;display: inline-block;\"&gt;&lt;img src=\"https://blueberry-assets.oneclick.es/M3_G_11a_2.svg\" alt=\"\" tabindex=\"0\"&gt;&lt;/img&gt;&lt;div class=\"lemo-graphie-container\" style=\"position: absolute;top: 0;left: 0;width: 100%;height: 100%;\"&gt;&lt;div class=\"lemo-graphie\" style=\"position: relative; width: 100%; height: 100%;\"&gt;&lt;span class=\"lemo-graphie-label\" style=\"position: absolute; left: 43.8793%; top: 4.9928%;\"&gt;{{Q1}} cm&lt;/span&gt;&lt;/div&gt;&lt;/div&gt;&lt;/div&gt;&lt;/div&gt;","hint":"&lt;p&gt;O perímetro de um polígono é obtido somando-se os comprimentos de todos os seus lados.&lt;/p&gt;","feedback":"&lt;p&gt;O perímetro de um polígono é obtido somando-se os comprimentos de todos os seus lados.&lt;/p&gt;&lt;p style=\"text-align: center\"&gt;Perímetro do hexágono regular = {{Q1}} cm + {{Q1}} cm + {{Q1}} cm + {{Q1}} cm + {{Q1}} cm + {{Q1}} cm = {{A1}} cm&lt;/p&gt;","seed":{"parameters":[{"name":"Q1","label":null,"min":3,"max":10,"step":1}],"calculated":[{"name":"A1","label":"{{function}} cm","function":"6*{{Q1}}"},{"name":"A2","label":"{{function}} cm","function":"5*{{Q1}}","incorrect":true},{"name":"A3","label":"{{function}} cm","function":"7*{{Q1}}","incorrect":true},{"name":"A4","label":"{{function}} cm","function":"6*{{Q1}}+2","incorrect":true},{"name":"A5","label":"{{function}} cm","function":"6*{{Q1}}-2","incorrect":true}],"uniques":true},"algorithm":{"name":"trueFalse","template":"Multiple choice – standard","params":{"countCorrect":1,"countIncorrect":2,"showCheckIcon":false,
            "columns": 3
        }
    }
}</v>
      </c>
      <c r="D816" s="217" t="str">
        <f t="shared" si="2"/>
        <v>#REF!</v>
      </c>
    </row>
    <row r="817" ht="15.75" customHeight="1">
      <c r="A817" s="215" t="str">
        <f>Seeds!AB563</f>
        <v>M3-G-11a-E-1</v>
      </c>
      <c r="B817" s="216" t="str">
        <f t="shared" si="285"/>
        <v>#REF!</v>
      </c>
      <c r="C817" s="216" t="str">
        <f>Seeds!AA563</f>
        <v>{"id":"M3-G-11a-E-1","seed":{"parameters":[{"name":"Q1","label":null,"min":2,"max":25,"step":1}],"uniques":true},"scaffolding":[{"id":"step-0","stimulus":"&lt;p&gt;Determine o perímetro do seguinte pentágono regular.&lt;/p&gt;&lt;div style=\"display:flex; justify-content:center;\"&gt;&lt;div class=\"lemo-fixed-to-responsive\" style=\"max-width: 300px;max-height: 300px;position: relative;width: 100%;display: inline-block;\"&gt;&lt;img src=\"https://blueberry-assets.oneclick.es/M3_G_11a_3.svg\" alt=\"\" tabindex=\"0\"&gt;&lt;/img&gt;&lt;div class=\"lemo-graphie-container\" style=\"position: absolute;top: 0;left: 0;width: 100%;height: 100%;\"&gt;&lt;div class=\"lemo-graphie\" style=\"position: relative; width: 100%; height: 100%;\"&gt;&lt;span class=\"lemo-graphie-label\" style=\"position: absolute; left: 65%; top: 19%; transform: rotate(38deg);\"&gt;{{Q1}} cm&lt;/span&gt;&lt;/div&gt;&lt;/div&gt;&lt;/div&gt;&lt;/div&gt;","template":"&lt;p&gt;O perímetro mede {{response}} cm.&lt;/p&gt;","seed":{"calculated":[{"name":"0-A1","label":"{{function}}","function":"5*{{Q1}}"}]},"algorithm":{"name":"calculateOperation","params":{"method":"equivLiteral","keyboard":"NUMERICAL"}}},{"id":"step-1","stimulus":"&lt;p&gt;Quanto mede o lado do pentágono?&lt;/p&gt;","template":"&lt;p&gt;O lado mede {{response}} cm.&lt;/p&gt;","seed":{"calculated":[{"name":"1-A1","label":"{{function}}","function":"{{Q1}}"}]},"algorithm":{"name":"calculateOperation","params":{"method":"equivLiteral","keyboard":"NUMERICAL"}}},{"id":"step-2","stimulus":"&lt;p&gt;O que precisa ser calculado?&lt;/p&gt;","seed":{"calculated":[{"name":"2-A1","label":"&lt;p&gt;O perímetro do pentágono.&lt;/p&gt;"},{"name":"2-A2","label":"&lt;p&gt;A área do pentágono.&lt;/p&gt;","incorrect":true},{"name":"2-A3","label":"&lt;p&gt;O lado maior do pentágono.&lt;/p&gt;","incorrect":true}]},"algorithm":{"name":"trueFalse","template":"Multiple choice – standard"}},{"id":"step-3","stimulus":"&lt;p&gt;Como se calcula o perímetro de um polígono?&lt;/p&gt;","seed":{"calculated":[{"name":"3-A1","label":"&lt;p&gt;Adicionando o comprimento de todos os seus lados.&lt;/p&gt;"},{"name":"3-A2","label":"&lt;p&gt;Multiplicando o comprimento de todos os seus lados.&lt;/p&gt;","incorrect":true},{"name":"3-A3","label":"&lt;p&gt;Dividindo o comprimento de todos os seus lados.&lt;/p&gt;","incorrect":true}]},"algorithm":{"name":"trueFalse","template":"Multiple choice – standard"}},{"id":"step-4","stimulus":"&lt;p&gt;Então, efetue a adição dos comprimentos dos lados do pentágono.&lt;/p&gt;","template":"&lt;p style=\"text-align: center\"&gt;Perímetro do pentágono = {{Q1}} cm + {{Q1}} cm + {{Q1}} cm + {{Q1}} cm + {{Q1}} cm = {{response}} cm&lt;/p&gt;","seed":{"calculated":[{"name":"4-A1","label":"{{function}}","function":"5*{{Q1}}"}]},"algorithm":{"name":"calculateOperation","params":{"method":"equivLiteral","keyboard":"NUMERICAL"}}}]}</v>
      </c>
      <c r="D817" s="217" t="str">
        <f t="shared" si="2"/>
        <v>#REF!</v>
      </c>
    </row>
    <row r="818" ht="15.75" customHeight="1">
      <c r="A818" s="215" t="str">
        <f>Seeds!AB564</f>
        <v>M3-G-11a-E-2</v>
      </c>
      <c r="B818" s="216" t="str">
        <f t="shared" si="285"/>
        <v>#REF!</v>
      </c>
      <c r="C818" s="216" t="str">
        <f>Seeds!AA564</f>
        <v>{"id":"M3-G-11a-E-2","seed":{"parameters":[{"name":"Q1","label":null,"list":[2,3,4,5]},{"name":"Q2","label":null,"list":[0,1,2]}],"uniques":true},"scaffolding":[{"id":"step-0","stimulus":"&lt;p&gt;Calcule o perímetro do retângulo a seguir.&lt;/p&gt;&lt;div style=\"display:flex; justify-content:center;\"&gt;&lt;div class=\"lemo-fixed-to-responsive\" style=\"max-width: 300px;max-height: 200px;position: relative;width: 100%;display: inline-block;\"&gt;&lt;img src=\"https://blueberry-assets.oneclick.es/M3_G_11a_4.svg\" alt=\"\" tabindex=\"0\"&gt;&lt;/img&gt;&lt;div class=\"lemo-graphie-container\" style=\"position: absolute;top: 0;left: 0;width: 110%;height: 100%;\"&gt;&lt;div class=\"lemo-graphie\" style=\"position: relative; width: 100%; height: 100%;\"&gt;&lt;span class=\"lemo-graphie-label\" style=\"position: absolute; left: 41%; top: 4.0377%;\"&gt;{{T1}} cm&lt;/span&gt;&lt;span class=\"lemo-graphie-label\" style=\"position: absolute; left: 86%; top: 43.4561%;\"&gt;{{Q1}} cm&lt;/span&gt;&lt;/div&gt;&lt;/div&gt;&lt;/div&gt;&lt;/div&gt;","template":"&lt;p&gt;O perímetro mede {{response}} cm.&lt;/p&gt;","seed":{"calculated":[{"name":"T1","label":"{{function}}","function":"{{Q1}}*2-1+{{Q2}}","temp":true},{"name":"0-A1","label":"{{function}}","function":"{{Q1}}*2 + {{T1}}*2"}]},"algorithm":{"name":"calculateOperation","params":{"method":"equivLiteral","keyboard":"NUMERICAL"}}},{"id":"step-1","stimulus":"&lt;p&gt;Quanto medem a base e a altura do retângulo?&lt;/p&gt;","template":"&lt;p&gt;Base = {{response}} cm&lt;/p&gt;&lt;p&gt;Altura = {{response}} cm&lt;/p&gt;","seed":{"calculated":[{"name":"T1","label":"{{function}}","function":"{{Q1}}*2-1+{{Q2}}","temp":true},{"name":"1-A1","label":"{{function}}","function":"{{T1}}"},{"name":"1-A2","label":"{{function}}","function":"{{Q1}}"}]},"algorithm":{"name":"calculateOperation","params":{"method":"equivLiteral","keyboard":"NUMERICAL"}}},{"id":"step-2","stimulus":"&lt;p&gt;O que precisa ser calculado?&lt;/p&gt;","seed":{"calculated":[{"name":"2-A1","label":"&lt;p&gt;O perímetro do retângulo.&lt;/p&gt;"},{"name":"2-A2","label":"&lt;p&gt;A área do retângulo.&lt;/p&gt;","incorrect":true},{"name":"2-A3","label":"&lt;p&gt;O lado maior do retângulo.&lt;/p&gt;","incorrect":true}]},"algorithm":{"name":"trueFalse","template":"Multiple choice – standard"}},{"id":"step-3","stimulus":"&lt;p&gt;Como se calcula o perímetro de um polígono?&lt;/p&gt;","seed":{"calculated":[{"name":"3-A1","label":"&lt;p&gt;Adicionando o comprimento de todos os seus lados.&lt;/p&gt;"},{"name":"3-A2","label":"&lt;p&gt;Multiplicando o comprimento de todos os seus lados.&lt;/p&gt;","incorrect":true},{"name":"3-A3","label":"&lt;p&gt;Dividindo o comprimento de todos os seus lados.&lt;/p&gt;","incorrect":true}]},"algorithm":{"name":"trueFalse","template":"Multiple choice – standard"}},{"id":"step-4","stimulus":"&lt;p&gt;Então, adicione as medidas dos lados do retângulo.&lt;/p&gt;","template":"&lt;p style=\"text-align: center\"&gt;Perímetro do retângulo = {{T1}} cm + {{Q1}} cm + {{T1}} cm + {{Q1}} cm = {{response}} cm&lt;/p&gt;","seed":{"calculated":[{"name":"T1","label":"{{function}}","function":"{{Q1}}*2-1+{{Q2}}","temp":true},{"name":"4-A1","label":"{{function}}","function":"{{Q1}}*2 + {{T1}}*2"}]},"algorithm":{"name":"calculateOperation","params":{"method":"equivLiteral","keyboard":"NUMERICAL"}}}]}</v>
      </c>
      <c r="D818" s="217" t="str">
        <f t="shared" si="2"/>
        <v>#REF!</v>
      </c>
    </row>
    <row r="819" ht="15.75" customHeight="1">
      <c r="A819" s="215" t="str">
        <f>Seeds!AB565</f>
        <v>M3-G-11a-A-1</v>
      </c>
      <c r="B819" s="216" t="str">
        <f t="shared" si="285"/>
        <v>#REF!</v>
      </c>
      <c r="C819" s="216" t="str">
        <f>Seeds!AA565</f>
        <v>{"id":"M3-G-11a-A-1","seed":{"parameters":[{"name":"Q1","label":null,"min":90,"max":120,"step":1}],"uniques":true},"scaffolding":[{"id":"step-0","stimulus":"&lt;p&gt;Calcule o perímetro desta mesa quadrada.&lt;/p&gt;&lt;div style=\"display:flex; justify-content:center;\"&gt;&lt;div class=\"lemo-fixed-to-responsive\" style=\"max-width: 300px;max-height: 300px;position: relative;width: 100%;display: inline-block;\"&gt;&lt;img src=\"https://blueberry-assets.oneclick.es/M3_G_11a_5.svg\" alt=\"\" tabindex=\"0\"&gt;&lt;/img&gt;&lt;div class=\"lemo-graphie-container\" style=\"position: absolute;top: 0;left: 0;width: 100%;height: 100%;\"&gt;&lt;div class=\"lemo-graphie\" style=\"position: relative; width: 100%; height: 100%;\"&gt;&lt;span class=\"lemo-graphie-label\" style=\"position: absolute; left: 68.4085%; top: 12.0188%;\"&gt;{{Q1}} cm&lt;/span&gt;&lt;/div&gt;&lt;/div&gt;&lt;/div&gt;&lt;/div&gt;","template":"&lt;p&gt;O perímetro mede {{response}} cm.&lt;/p&gt;","seed":{"calculated":[{"name":"0-A1","label":"{{function}}","function":"4*{{Q1}}"}]},"algorithm":{"name":"calculateOperation","params":{"method":"equivLiteral","keyboard":"NUMERICAL"}}},{"id":"step-1","stimulus":"&lt;p&gt;Quanto mede cada lado do quadrado?&lt;/p&gt;","template":"&lt;p&gt;Cada lado mede {{response}} cm.&lt;/p&gt;","seed":{"calculated":[{"name":"1-A1","label":"{{function}}","function":"{{Q1}}"}]},"algorithm":{"name":"calculateOperation","params":{"method":"equivLiteral","keyboard":"NUMERICAL"}}},{"id":"step-2","stimulus":"&lt;p&gt;O que precisa ser calculado?&lt;/p&gt;","seed":{"calculated":[{"name":"2-A1","label":"&lt;p&gt;O perímetro da mesa.&lt;/p&gt;"},{"name":"2-A2","label":"&lt;p&gt;A área da mesa.&lt;/p&gt;","incorrect":true},{"name":"2-A3","label":"&lt;p&gt;O lado maior da mesa.&lt;/p&gt;","incorrect":true}]},"algorithm":{"name":"trueFalse","template":"Multiple choice – standard"}},{"id":"step-3","stimulus":"&lt;p&gt;Como se calcula o perímetro de um polígono?&lt;/p&gt;","seed":{"calculated":[{"name":"3-A1","label":"&lt;p&gt;Adicionando o comprimento de todos os seus lados.&lt;/p&gt;"},{"name":"3-A2","label":"&lt;p&gt;Multiplicando o comprimento de todos os seus lados.&lt;/p&gt;","incorrect":true},{"name":"3-A3","label":"&lt;p&gt;Dividindo o comprimento de todos os seus lados.&lt;/p&gt;","incorrect":true}]},"algorithm":{"name":"trueFalse","template":"Multiple choice – standard"}},{"id":"step-4","stimulus":"&lt;p&gt;Portanto, adicione as medidas dos lados da mesa.&lt;/p&gt;","template":"&lt;p style=\"text-align: center\"&gt;Perímetro do quadrado = {{Q1}} cm + {{Q1}} cm + {{Q1}} cm + {{Q1}} cm = {{response}} cm&lt;/p&gt;","seed":{"calculated":[{"name":"4-A1","label":"{{function}}","function":"4*{{Q1}}"}]},"algorithm":{"name":"calculateOperation","params":{"method":"equivLiteral","keyboard":"NUMERICAL"}}}]}</v>
      </c>
      <c r="D819" s="217" t="str">
        <f t="shared" si="2"/>
        <v>#REF!</v>
      </c>
    </row>
    <row r="820" ht="15.75" customHeight="1">
      <c r="A820" s="215" t="str">
        <f>Seeds!AB566</f>
        <v>M3-G-11a-A-2</v>
      </c>
      <c r="B820" s="216" t="str">
        <f t="shared" si="285"/>
        <v>#REF!</v>
      </c>
      <c r="C820" s="216" t="str">
        <f>Seeds!AA566</f>
        <v>{"id":"M3-G-11a-A-2","seed":{"parameters":[{"name":"Q1","label":null,"min":35,"max":80,"step":1}],"uniques":true},"scaffolding":[{"id":"step-0","stimulus":"&lt;p&gt;Em uma cidade há uma praça que cuja forma lembra o triâgulo regular representado na figura a seguir. Calcule o perímetro da praça.&lt;/p&gt;&lt;div style=\"display:flex; justify-content:center;\"&gt;&lt;div class=\"lemo-fixed-to-responsive\" style=\"max-width: 250px;max-height: 250px;position: relative;width: 100%;display: inline-block;\"&gt;&lt;img src=\"https://blueberry-assets.oneclick.es/M3_G_11a_6.svg\" alt=\"\" tabindex=\"0\"&gt;&lt;/img&gt;&lt;div class=\"lemo-graphie-container\" style=\"position: absolute;top: 0;left: 0;width: 100%;height: 100%;\"&gt;&lt;div class=\"lemo-graphie\" style=\"position: relative; width: 100%; height: 100%;\"&gt;&lt;span class=\"lemo-graphie-label\" style=\"position: absolute; left: 71.8336%; top: 40.1166%;\"&gt;{{Q1}} m&lt;/span&gt;&lt;/div&gt;&lt;/div&gt;&lt;/div&gt;&lt;/div&gt;","template":"&lt;p&gt;O perímetro mede {{response}} m.&lt;/p&gt;","seed":{"calculated":[{"name":"0-A1","label":"{{function}}","function":"3*{{Q1}}"}]},"algorithm":{"name":"calculateOperation","params":{"method":"equivLiteral","keyboard":"NUMERICAL"}}},{"id":"step-1","stimulus":"&lt;p&gt;Quanto mede cada lado do triângulo?&lt;/p&gt;","template":"&lt;p&gt;Cada lado mede {{response}} m.&lt;/p&gt;","seed":{"calculated":[{"name":"1-A1","label":"{{function}}","function":"{{Q1}}"}]},"algorithm":{"name":"calculateOperation","params":{"method":"equivLiteral","keyboard":"NUMERICAL"}}},{"id":"step-2","stimulus":"&lt;p&gt;O que precisa ser calculado?&lt;/p&gt;","seed":{"calculated":[{"name":"2-A1","label":"&lt;p&gt;O perímetro da praça.&lt;/p&gt;"},{"name":"2-A2","label":"&lt;p&gt;A área da praça.&lt;/p&gt;","incorrect":true},{"name":"2-A3","label":"&lt;p&gt;O lado maior da praça.&lt;/p&gt;","incorrect":true}]},"algorithm":{"name":"trueFalse","template":"Multiple choice – standard"}},{"id":"step-3","stimulus":"&lt;p&gt;Como se calcula o perímetro de um polígono?&lt;/p&gt;","seed":{"calculated":[{"name":"3-A1","label":"&lt;p&gt;Adicionando o comprimento de todos os seus lados.&lt;/p&gt;"},{"name":"3-A2","label":"&lt;p&gt;Multiplicando o comprimento de todos os seus lados.&lt;/p&gt;","incorrect":true},{"name":"3-A3","label":"&lt;p&gt;Dividindo o comprimento de todos os seus lados.&lt;/p&gt;","incorrect":true}]},"algorithm":{"name":"trueFalse","template":"Multiple choice – standard"}},{"id":"step-4","stimulus":"&lt;p&gt;Portanto, efetue a adição de todos os lados do triângulo.&lt;/p&gt;","template":"&lt;p style=\"text-align: center\"&gt;Perímetro da praça = {{Q1}} m + {{Q1}} m + {{Q1}} m = {{response}} m&lt;/p&gt;","seed":{"calculated":[{"name":"4-A1","label":"{{function}}","function":"3*{{Q1}}"}]},"algorithm":{"name":"calculateOperation","params":{"method":"equivLiteral","keyboard":"NUMERICAL"}}}]}</v>
      </c>
      <c r="D820" s="217" t="str">
        <f t="shared" si="2"/>
        <v>#REF!</v>
      </c>
    </row>
    <row r="821" ht="15.75" customHeight="1">
      <c r="A821" s="215" t="str">
        <f>Seeds!AB567</f>
        <v>M3-G-11a-A-3</v>
      </c>
      <c r="B821" s="216" t="str">
        <f t="shared" si="285"/>
        <v>#REF!</v>
      </c>
      <c r="C821" s="216" t="str">
        <f>Seeds!AA567</f>
        <v>{"id":"M3-G-11a-A-3","seed":{"parameters":[{"name":"Q1","label":null,"min":20,"max":50,"step":1},{"name":"Q2","label":null,"list":[0,1,2,3,4]}],"uniques":true},"scaffolding":[{"id":"step-0","stimulus":"&lt;p&gt;Renata fez uma pintura em uma tela retângular cujas medidas estão representadas na figura a seguir. Calcule o perímetro da pintura.&lt;/p&gt;&lt;div style=\"display:flex; justify-content:center;\"&gt;&lt;div class=\"lemo-fixed-to-responsive\" style=\"max-width: 300px;max-height: 140px;position: relative;width: 100%;display: inline-block;\"&gt;&lt;img src=\"https://blueberry-assets.oneclick.es/M3_G_11a_7.svg\" alt=\"\" tabindex=\"0\"&gt;&lt;/img&gt;&lt;div class=\"lemo-graphie-container\" style=\"position: absolute;top: 0;left: 0;width: 130%;height: 100%;\"&gt;&lt;div class=\"lemo-graphie\" style=\"position: relative; width: 100%; height: 100%;\"&gt;&lt;span class=\"lemo-graphie-label\" style=\"position: absolute; left: 75%; top: 38.8424%;\"&gt;{{Q1}} cm&lt;/span&gt;&lt;span class=\"lemo-graphie-label\" style=\"position: absolute; left: 33%; top: 0.7923%;\"&gt;{{T1}} cm&lt;/span&gt;&lt;/div&gt;&lt;/div&gt;&lt;/div&gt;&lt;/div&gt;","template":"&lt;p&gt;O perímetro mede {{response}} cm.&lt;/p&gt;","seed":{"calculated":[{"name":"T1","label":"{{function}}","function":"3*{{Q1}}-2+{{Q2}}","temp":true},{"name":"0-A1","label":"{{function}}","function":"2*{{Q1}}+2*{{T1}}"}]},"algorithm":{"name":"calculateOperation","params":{"method":"equivLiteral","keyboard":"NUMERICAL"}}},{"id":"step-1","stimulus":"&lt;p&gt;Quanto medem a base e a altura do retângulo?&lt;/p&gt;","template":"&lt;p&gt;Base = {{response}} cm&lt;/p&gt;&lt;p&gt;Altura = {{response}} cm&lt;/p&gt;","seed":{"calculated":[{"name":"T1","label":"{{function}}","function":"3*{{Q1}}-2+{{Q2}}","temp":true},{"name":"1-A1","label":"{{function}}","function":"{{T1}}"},{"name":"1-A2","label":"{{function}}","function":"{{Q1}}"}]},"algorithm":{"name":"calculateOperation","params":{"method":"equivLiteral","keyboard":"NUMERICAL"}}},{"id":"step-2","stimulus":"&lt;p&gt;O que precisa ser calculado?&lt;/p&gt;","seed":{"calculated":[{"name":"2-A1","label":"&lt;p&gt;O perímetro da pintura.&lt;/p&gt;"},{"name":"2-A2","label":"&lt;p&gt;A área da pintura.&lt;/p&gt;","incorrect":true},{"name":"2-A3","label":"&lt;p&gt;O lado maior da pintura.&lt;/p&gt;","incorrect":true}]},"algorithm":{"name":"trueFalse","template":"Multiple choice – standard"}},{"id":"step-3","stimulus":"&lt;p&gt;Como se calcula o perímetro de um polígono?&lt;/p&gt;","seed":{"calculated":[{"name":"3-A1","label":"&lt;p&gt;Adicionando o comprimento de todos os seus lados.&lt;/p&gt;"},{"name":"3-A2","label":"&lt;p&gt;Multiplicando o comprimento de todos os seus lados.&lt;/p&gt;","incorrect":true},{"name":"3-A3","label":"&lt;p&gt;Dividindo o comprimento de todos os seus lados.&lt;/p&gt;","incorrect":true}]},"algorithm":{"name":"trueFalse","template":"Multiple choice – standard"}},{"id":"step-4","stimulus":"&lt;p&gt;Portanto, efetue a adição de todos os lados da pintura.&lt;/p&gt;","template":"&lt;p style=\"text-align: center\"&gt;Perímetro da pintura = {{Q1}} cm + {{T1}} cm + {{Q1}} cm + {{T1}} cm = {{response}} cm&lt;/p&gt;","seed":{"calculated":[{"name":"T1","label":"{{function}}","function":"3*{{Q1}}-2+{{Q2}}","temp":true},{"name":"4-A1","label":"{{function}}","function":"2*{{Q1}}+2*{{T1}}"}]},"algorithm":{"name":"calculateOperation","params":{"method":"equivLiteral","keyboard":"NUMERICAL"}}}]}</v>
      </c>
      <c r="D821" s="217" t="str">
        <f t="shared" si="2"/>
        <v>#REF!</v>
      </c>
    </row>
    <row r="822" ht="15.75" customHeight="1">
      <c r="A822" s="215" t="str">
        <f>Seeds!AB568</f>
        <v>M3-G-15a-I-1</v>
      </c>
      <c r="B822" s="216" t="str">
        <f t="shared" si="285"/>
        <v>#REF!</v>
      </c>
      <c r="C822" s="216" t="str">
        <f>Seeds!AA568</f>
        <v>{"id":"M3-G-15a-I-1","stimulus":"&lt;p&gt;Selecione o hexágono que é uma ampliação da figura a seguir.&lt;/p&gt;&lt;div style=\"display:flex; justify-content:center;\"&gt;&lt;img src=\"https://blueberry-assets.oneclick.es/M3_G_15a_2.svg\" width=\"300\"&gt;&lt;/img&gt;&lt;/div&gt;","hint":"&lt;p&gt;Para ampliar uma figura, multiplique seus lados por um número.&lt;/p&gt;","feedback":"&lt;p&gt;Para ampliar uma figura, multiplique seus lados por um número.&lt;/p&gt;","seed":{"parameters":[],"calculated":[{"name":"A1","label":"&lt;div style=\"display:flex; justify-content:center;\"&gt;&lt;img src=\"https://blueberry-assets.oneclick.es/M3_G_15a_1.svg\" width=\"300\"&gt;&lt;/img&gt;&lt;/div&gt;"},{"name":"A2","label":"&lt;div style=\"display:flex; justify-content:center;\"&gt;&lt;img src=\"https://blueberry-assets.oneclick.es/M3_G_15a_2.svg\" width=\"300\"&gt;&lt;/img&gt;&lt;/div&gt;","incorrect":true},{"name":"A3","label":"&lt;div style=\"display:flex; justify-content:center;\"&gt;&lt;img src=\"https://blueberry-assets.oneclick.es/M3_G_15a_3.svg\" width=\"300\"&gt;&lt;/img&gt;&lt;/div&gt;","incorrect":true}],"uniques":true},"algorithm":{"name":"trueFalse","template":"Multiple choice – standard","params":{"countCorrect":1,"countIncorrect":2,"showCheckIcon":false,"columns":3}}}</v>
      </c>
      <c r="D822" s="217" t="str">
        <f t="shared" si="2"/>
        <v>#REF!</v>
      </c>
    </row>
    <row r="823" ht="15.75" customHeight="1">
      <c r="A823" s="215" t="str">
        <f>Seeds!AB569</f>
        <v>M3-G-15a-I-2</v>
      </c>
      <c r="B823" s="216" t="str">
        <f t="shared" si="285"/>
        <v>#REF!</v>
      </c>
      <c r="C823" s="216" t="str">
        <f>Seeds!AA569</f>
        <v>{"id":"M3-G-15a-I-2","stimulus":"&lt;p&gt;Selecione o hexágono que é uma redução da figura a seguir.&lt;/p&gt;&lt;div style=\"display:flex; justify-content:center;\"&gt;&lt;img src=\"https://blueberry-assets.oneclick.es/M3_G_15a_2.svg\" width=\"300\"&gt;&lt;/img&gt;&lt;/div&gt;","hint":"&lt;p&gt;Para reduzir uma figura, divida seus lados por um número.&lt;/p&gt;","feedback":"&lt;p&gt;Para reduzir uma figura, divida seus lados por um número.&lt;/p&gt;","seed":{"parameters":[],"calculated":[{"name":"A1","label":"&lt;div style=\"display:flex; justify-content:center;\"&gt;&lt;img src=\"https://blueberry-assets.oneclick.es/M3_G_15a_1.svg\" width=\"300\"&gt;&lt;/img&gt;&lt;/div&gt;","incorrect":true},{"name":"A2","label":"&lt;div style=\"display:flex; justify-content:center;\"&gt;&lt;img src=\"https://blueberry-assets.oneclick.es/M3_G_15a_2.svg\" width=\"300\"&gt;&lt;/img&gt;&lt;/div&gt;","incorrect":true},{"name":"A3","label":"&lt;div style=\"display:flex; justify-content:center;\"&gt;&lt;img src=\"https://blueberry-assets.oneclick.es/M3_G_15a_3.svg\" width=\"300\"&gt;&lt;/img&gt;&lt;/div&gt;"}],"uniques":true},"algorithm":{"name":"trueFalse","template":"Multiple choice – standard","params":{"countCorrect":1,"countIncorrect":2,"showCheckIcon":false,"columns":3}}}</v>
      </c>
      <c r="D823" s="217" t="str">
        <f t="shared" si="2"/>
        <v>#REF!</v>
      </c>
    </row>
    <row r="824" ht="15.75" customHeight="1">
      <c r="A824" s="215" t="str">
        <f>Seeds!AB570</f>
        <v>M3-G-15a-I-3</v>
      </c>
      <c r="B824" s="216" t="str">
        <f t="shared" si="285"/>
        <v>#REF!</v>
      </c>
      <c r="C824" s="216" t="str">
        <f>Seeds!AA570</f>
        <v>{"id":"M3-G-15a-I-3","stimulus":"&lt;p&gt;Selecione a casa que é uma ampliação da figura a seguir.&lt;/p&gt;&lt;div style=\"display:flex; justify-content:center;\"&gt;&lt;img src=\"https://blueberry-assets.oneclick.es/M3_G_15a_5.svg\" width=\"300\"&gt;&lt;/img&gt;&lt;/div&gt;","hint":"&lt;p&gt;Para ampliar uma figura, multiplique seus lados por um número.&lt;/p&gt;","feedback":"&lt;p&gt;Para ampliar uma figura, multiplique seus lados por um número.&lt;/p&gt;","seed":{"parameters":[],"calculated":[{"name":"A1","label":"&lt;div style=\"display:flex; justify-content:center;\"&gt;&lt;img src=\"https://blueberry-assets.oneclick.es/M3_G_15a_4.svg\" width=\"300\"&gt;&lt;/img&gt;&lt;/div&gt;"},{"name":"A2","label":"&lt;div style=\"display:flex; justify-content:center;\"&gt;&lt;img src=\"https://blueberry-assets.oneclick.es/M3_G_15a_5.svg\" width=\"300\"&gt;&lt;/img&gt;&lt;/div&gt;","incorrect":true},{"name":"A3","label":"&lt;div style=\"display:flex; justify-content:center;\"&gt;&lt;img src=\"https://blueberry-assets.oneclick.es/M3_G_15a_6.svg\" width=\"300\"&gt;&lt;/img&gt;&lt;/div&gt;","incorrect":true}],"uniques":true},"algorithm":{"name":"trueFalse","template":"Multiple choice – standard","params":{"countCorrect":1,"countIncorrect":2,"showCheckIcon":false,"columns":3}}}</v>
      </c>
      <c r="D824" s="217" t="str">
        <f t="shared" si="2"/>
        <v>#REF!</v>
      </c>
    </row>
    <row r="825" ht="15.75" customHeight="1">
      <c r="A825" s="215" t="str">
        <f>Seeds!AB571</f>
        <v>M3-G-15a-I-4</v>
      </c>
      <c r="B825" s="216" t="str">
        <f t="shared" si="285"/>
        <v>#REF!</v>
      </c>
      <c r="C825" s="216" t="str">
        <f>Seeds!AA571</f>
        <v>{"id":"M3-G-15a-I-4","stimulus":"&lt;p&gt;Selecione a casa que é uma redução da figura a seguir.&lt;/p&gt;&lt;div style=\"display:flex; justify-content:center;\"&gt;&lt;img src=\"https://blueberry-assets.oneclick.es/M3_G_15a_5.svg\" width=\"300\"&gt;&lt;/img&gt;&lt;/div&gt;","hint":"&lt;p&gt;Para reduzir uma figura, divida seus lados por um número.&lt;/p&gt;","feedback":"&lt;p&gt;Para reduzir uma figura, divida seus lados por um número.&lt;/p&gt;","seed":{"parameters":[],"calculated":[{"name":"A1","label":"&lt;div style=\"display:flex; justify-content:center;\"&gt;&lt;img src=\"https://blueberry-assets.oneclick.es/M3_G_15a_4.svg\" width=\"300\"&gt;&lt;/img&gt;&lt;/div&gt;","incorrect":true},{"name":"A2","label":"&lt;div style=\"display:flex; justify-content:center;\"&gt;&lt;img src=\"https://blueberry-assets.oneclick.es/M3_G_15a_5.svg\" width=\"300\"&gt;&lt;/img&gt;&lt;/div&gt;","incorrect":true},{"name":"A3","label":"&lt;div style=\"display:flex; justify-content:center;\"&gt;&lt;img src=\"https://blueberry-assets.oneclick.es/M3_G_15a_6.svg\" width=\"300\"&gt;&lt;/img&gt;&lt;/div&gt;"}],"uniques":true},"algorithm":{"name":"trueFalse","template":"Multiple choice – standard","params":{"countCorrect":1,"countIncorrect":2,"showCheckIcon":false,"columns":3}}}</v>
      </c>
      <c r="D825" s="217" t="str">
        <f t="shared" si="2"/>
        <v>#REF!</v>
      </c>
    </row>
    <row r="826" ht="15.75" customHeight="1">
      <c r="A826" s="215" t="str">
        <f>Seeds!AB572</f>
        <v>M3-G-15a-I-5</v>
      </c>
      <c r="B826" s="216" t="str">
        <f t="shared" si="285"/>
        <v>#REF!</v>
      </c>
      <c r="C826" s="216" t="str">
        <f>Seeds!AA572</f>
        <v>{"id":"M3-G-15a-I-5","stimulus":"&lt;p&gt;Selecione a estrela que é uma ampliação da figura a seguir.&lt;/p&gt;&lt;div style=\"display:flex; justify-content:center;\"&gt;&lt;img src=\"https://blueberry-assets.oneclick.es/M3_G_15a_8.svg\" width=\"300\"&gt;&lt;/img&gt;&lt;/div&gt;","hint":"&lt;p&gt;Para ampliar uma figura, multiplique seus lados por um número.&lt;/p&gt;","feedback":"&lt;p&gt;Para ampliar uma figura, multiplique seus lados por um número.&lt;/p&gt;","seed":{"parameters":[],"calculated":[{"name":"A1","label":"&lt;div style=\"display:flex; justify-content:center;\"&gt;&lt;img src=\"https://blueberry-assets.oneclick.es/M3_G_15a_7.svg\" width=\"300\"&gt;&lt;/img&gt;&lt;/div&gt;"},{"name":"A2","label":"&lt;div style=\"display:flex; justify-content:center;\"&gt;&lt;img src=\"https://blueberry-assets.oneclick.es/M3_G_15a_8.svg\" width=\"300\"&gt;&lt;/img&gt;&lt;/div&gt;","incorrect":true},{"name":"A3","label":"&lt;div style=\"display:flex; justify-content:center;\"&gt;&lt;img src=\"https://blueberry-assets.oneclick.es/M3_G_15a_9.svg\" width=\"300\"&gt;&lt;/img&gt;&lt;/div&gt;","incorrect":true}],"uniques":true},"algorithm":{"name":"trueFalse","template":"Multiple choice – standard","params":{"countCorrect":1,"countIncorrect":2,"showCheckIcon":false,"columns":3}}}</v>
      </c>
      <c r="D826" s="217" t="str">
        <f t="shared" si="2"/>
        <v>#REF!</v>
      </c>
    </row>
    <row r="827" ht="15.75" customHeight="1">
      <c r="A827" s="215" t="str">
        <f>Seeds!AB573</f>
        <v>M3-G-15a-I-6</v>
      </c>
      <c r="B827" s="216" t="str">
        <f t="shared" si="285"/>
        <v>#REF!</v>
      </c>
      <c r="C827" s="216" t="str">
        <f>Seeds!AA573</f>
        <v>{"id":"M3-G-15a-I-6","stimulus":"&lt;p&gt;Selecione a estrela que é uma redução da figura a seguir.&lt;/p&gt;&lt;div style=\"display:flex; justify-content:center;\"&gt;&lt;img src=\"https://blueberry-assets.oneclick.es/M3_G_15a_8.svg\" width=\"300\"&gt;&lt;/img&gt;&lt;/div&gt;","hint":"&lt;p&gt;Para reduzir uma figura, divida seus lados por um número.&lt;/p&gt;","feedback":"&lt;p&gt;Para reduzir uma figura, divida seus lados por um número.&lt;/p&gt;","seed":{"parameters":[],"calculated":[{"name":"A1","label":"&lt;div style=\"display:flex; justify-content:center;\"&gt;&lt;img src=\"https://blueberry-assets.oneclick.es/M3_G_15a_7.svg\" width=\"300\"&gt;&lt;/img&gt;&lt;/div&gt;","incorrect":true},{"name":"A2","label":"&lt;div style=\"display:flex; justify-content:center;\"&gt;&lt;img src=\"https://blueberry-assets.oneclick.es/M3_G_15a_8.svg\" width=\"300\"&gt;&lt;/img&gt;&lt;/div&gt;","incorrect":true},{"name":"A3","label":"&lt;div style=\"display:flex; justify-content:center;\"&gt;&lt;img src=\"https://blueberry-assets.oneclick.es/M3_G_15a_9.svg\" width=\"300\"&gt;&lt;/img&gt;&lt;/div&gt;"}],"uniques":true},"algorithm":{"name":"trueFalse","template":"Multiple choice – standard","params":{"countCorrect":1,"countIncorrect":2,"showCheckIcon":false,"columns":3}}}</v>
      </c>
      <c r="D827" s="217" t="str">
        <f t="shared" si="2"/>
        <v>#REF!</v>
      </c>
    </row>
    <row r="828" ht="15.75" customHeight="1">
      <c r="A828" s="215" t="str">
        <f>Seeds!AB574</f>
        <v>M3-G-12a-I-1</v>
      </c>
      <c r="B828" s="216" t="str">
        <f t="shared" si="285"/>
        <v>#REF!</v>
      </c>
      <c r="C828" s="216" t="str">
        <f>Seeds!AA574</f>
        <v>{"id":"M3-G-12a-I-1","stimulus":"&lt;p&gt;Indique se as seguintes afirmações são verdadeiras ou falsas.&lt;/p&gt;","hint":"&lt;p&gt;Os &lt;b&gt;prismas&lt;/b&gt; têm duas bases paralelas e suas faces laterais são paralelogramos. As &lt;b&gt;pirâmides&lt;/b&gt; têm apenas uma base e suas faces laterais são triângulos.&lt;/p&gt;","feedback":"&lt;p&gt;Os &lt;b&gt;prismas&lt;/b&gt; têm duas bases paralelas e suas faces laterais são paralelogramos. As &lt;b&gt;pirâmides&lt;/b&gt; têm apenas uma base e suas faces laterais são triângulos.&lt;/p&gt;","seed":{"parameters":[],"calculated":[{"name":"A1","label":"Os prismas são corpos geométricos formados por polígonos.","function":""},{"name":"A2","label":"Os prismas têm duas bases iguais e várias faces laterais.","function":""},{"name":"A3","label":"As faces de uma pirâmide são triângulos.","function":""},{"name":"A4","label":"O nome de uma pirâmide depende do polígono de sua base.","function":""},{"name":"A5","label":"As faces laterais de uma pirâmide quadrangular são quadrados.","function":"","incorrect":true,"feedback":"&lt;p&gt;As faces laterais de uma pirâmide são sempre triângulos.&lt;/p&gt;"},{"name":"A6","label":"As faces laterais de um prisma triangular são triângulos.","function":"","incorrect":true,"feedback":"&lt;p&gt;As faces laterais de um prisma são sempre paralelogramos.&lt;/p&gt;"},{"name":"A7","label":"As faces laterais das pirâmides nem sempre são triângulos.","function":"","incorrect":true,"feedback":"&lt;p&gt;As faces laterais de uma pirâmide são sempre triângulos.&lt;/p&gt;"},{"name":"A8","label":"Prismas têm duas bases diferentes uma da outra.","function":"","incorrect":true,"feedback":"&lt;p&gt;As bases de um prisma são sempre iguais entre si.&lt;/p&gt;"},{"name":"A9","label":"As bases dos prismas são sempre quadradas.","function":"","incorrect":true,"feedback":"&lt;p&gt;As bases de um prisma podem ter a forma de qualquer polígono.&lt;/p&gt;"},{"name":"A10","label":"As bases das pirâmides são sempre triangulares.","function":"","incorrect":true,"feedback":"&lt;p&gt;As bases de uma pirâmide podem ter a forma de qualquer polígono.&lt;/p&gt;"}],"uniques":true},"algorithm":{"name":"trueFalse","template":"Choice matrix – inline","params":{"countCorrect":2,"countIncorrect":1,"showCheckIcon":false,"options":["Verdadeira","Falsa"]}}}</v>
      </c>
      <c r="D828" s="217" t="str">
        <f t="shared" si="2"/>
        <v>#REF!</v>
      </c>
    </row>
    <row r="829" ht="15.75" customHeight="1">
      <c r="A829" s="215" t="str">
        <f>Seeds!AB575</f>
        <v>M3-G-12a-E-1</v>
      </c>
      <c r="B829" s="216" t="str">
        <f t="shared" si="285"/>
        <v>#REF!</v>
      </c>
      <c r="C829" s="216" t="str">
        <f>Seeds!AA575</f>
        <v>{"id":"M3-G-12a-E-1","stimulus":"&lt;p&gt;Responda a estas perguntas sobre a seguinte pirâmide.&lt;/p&gt;&lt;div style=\"display:flex; justify-content:center;\"&gt;&lt;img src=\"https://blueberry-assets.oneclick.es/M3_G_12a_1.svg\" width=\"300\"&gt;&lt;/img&gt;&lt;/div&gt;","template":"&lt;p&gt;Quantas bases tem? {{response}}&lt;/p&gt;&lt;p&gt;Quantas arestas tem? {{response}}&lt;/p&gt;&lt;p&gt;Quantos vértices tem? {{response}}&lt;/p&gt;","hint":"&lt;p&gt;As pirâmides tem apenas uma base.&lt;/p&gt;","feedback":"&lt;p&gt;Os elementos básicos de uma pirâmide são as faces, as arestas e os vértices.&lt;/p&gt;&lt;div style=\"display:flex; justify-content:center;\"&gt;&lt;img src=\"https://blueberry-assets.oneclick.es/M3_G_12a_9a.svg\" width=\"400\"&gt;&lt;/img&gt;&lt;/div&gt;","seed":{"parameters":[],"calculated":[{"name":"A1","label":"{{function}}","function":"1"},{"name":"A2","label":"{{function}}","function":"6"},{"name":"A3","label":"{{function}}","function":"4"}],"uniques":true},"algorithm":{"name":"calculateOperation","params":{"method":"equivLiteral","keyboard":"NUMERICAL"}}}</v>
      </c>
      <c r="D829" s="217" t="str">
        <f t="shared" si="2"/>
        <v>#REF!</v>
      </c>
    </row>
    <row r="830" ht="15.75" customHeight="1">
      <c r="A830" s="215" t="str">
        <f>Seeds!AB576</f>
        <v>M3-G-12a-E-2</v>
      </c>
      <c r="B830" s="216" t="str">
        <f t="shared" si="285"/>
        <v>#REF!</v>
      </c>
      <c r="C830" s="216" t="str">
        <f>Seeds!AA576</f>
        <v>{"id":"M3-G-12a-E-2","stimulus":"&lt;p&gt;Responda a estas perguntas sobre a seguinte pirâmide.&lt;/p&gt;&lt;div style=\"display:flex; justify-content:center;\"&gt;&lt;img src=\"https://blueberry-assets.oneclick.es/M3_G_12a_2.svg\" width=\"300\"&gt;&lt;/img&gt;&lt;/div&gt;","template":"&lt;p&gt;Quantas bases tem? {{response}}&lt;/p&gt;&lt;p&gt;Quantas arestas tem? {{response}}&lt;/p&gt;&lt;p&gt;Quantos vértices tem? {{response}}&lt;/p&gt;","hint":"&lt;p&gt;As pirâmides têm apenas uma base.&lt;/p&gt;","feedback":"&lt;p&gt;Os elementos básicos de uma pirâmide são as faces, as arestas e os vértices.&lt;/p&gt;&lt;div style=\"display:flex; justify-content:center;\"&gt;&lt;img src=\"https://blueberry-assets.oneclick.es/M3_G_12a_10a.svg\" width=\"400\"&gt;&lt;/img&gt;&lt;/div&gt;","seed":{"parameters":[],"calculated":[{"name":"A1","label":"{{function}}","function":"1"},{"name":"A2","label":"{{function}}","function":"8"},{"name":"A3","label":"{{function}}","function":"5"}],"uniques":true},"algorithm":{"name":"calculateOperation","params":{"method":"equivLiteral","keyboard":"NUMERICAL"}}}</v>
      </c>
      <c r="D830" s="217" t="str">
        <f t="shared" si="2"/>
        <v>#REF!</v>
      </c>
    </row>
    <row r="831" ht="15.75" customHeight="1">
      <c r="A831" s="215" t="str">
        <f>Seeds!AB577</f>
        <v>M3-G-12a-E-3</v>
      </c>
      <c r="B831" s="216" t="str">
        <f t="shared" si="285"/>
        <v>#REF!</v>
      </c>
      <c r="C831" s="216" t="str">
        <f>Seeds!AA577</f>
        <v>{"id":"M3-G-12a-E-3","stimulus":"&lt;p&gt;Responda a estas perguntas sobre o seguinte prisma.&lt;/p&gt;&lt;div style=\"display:flex; justify-content:center;\"&gt;&lt;img src=\"https://blueberry-assets.oneclick.es/M3_G_12a_4.svg\" width=\"300\"&gt;&lt;/img&gt;&lt;/div&gt;","template":"&lt;p&gt;Quantas bases tem? {{response}}&lt;/p&gt;&lt;p&gt;Quantas arestas tem? {{response}}&lt;/p&gt;&lt;p&gt;Quantos vértices tem? {{response}}&lt;/p&gt;","hint":"&lt;p&gt;Os prismas têm duas bases.&lt;/p&gt;","feedback":"&lt;p&gt;Os elementos básicos de um prisma são as faces, as arestas e os vértices.&lt;/p&gt;&lt;div style=\"display:flex; justify-content:center;\"&gt;&lt;img src=\"https://blueberry-assets.oneclick.es/M3_G_12a_7a.svg\" width=\"420\"&gt;&lt;/img&gt;&lt;/div&gt;","seed":{"parameters":[],"calculated":[{"name":"A1","label":"{{function}}","function":"2"},{"name":"A2","label":"{{function}}","function":"9"},{"name":"A3","label":"{{function}}","function":"6"}],"uniques":true},"algorithm":{"name":"calculateOperation","params":{"method":"equivLiteral","keyboard":"NUMERICAL"}}}</v>
      </c>
      <c r="D831" s="217" t="str">
        <f t="shared" si="2"/>
        <v>#REF!</v>
      </c>
    </row>
    <row r="832" ht="15.75" customHeight="1">
      <c r="A832" s="215" t="str">
        <f>Seeds!AB578</f>
        <v>M3-G-12a-E-4</v>
      </c>
      <c r="B832" s="216" t="str">
        <f t="shared" si="285"/>
        <v>#REF!</v>
      </c>
      <c r="C832" s="216" t="str">
        <f>Seeds!AA578</f>
        <v>{"id":"M3-G-12a-E-4","stimulus":"&lt;p&gt;Responda a estas perguntas sobre o seguinte prisma.&lt;/p&gt;&lt;div style=\"display:flex; justify-content:center;\"&gt;&lt;img src=\"https://blueberry-assets.oneclick.es/M3_G_12a_5.svg\" width=\"300\"&gt;&lt;/img&gt;&lt;/div&gt;","template":"&lt;p&gt;Quantas bases tem? {{response}}&lt;/p&gt;&lt;p&gt;Quantas arestas tem? {{response}}&lt;/p&gt;&lt;p&gt;Quantos vértices tem? {{response}}&lt;/p&gt;","hint":"&lt;p&gt;Os prismas têm duas bases.&lt;/p&gt;","feedback":"&lt;p&gt;Os elementos básicos de um prisma são as faces, as arestas e os vértices.&lt;/p&gt;&lt;div style=\"display:flex; justify-content:center;\"&gt;&lt;img src=\"https://blueberry-assets.oneclick.es/M3_G_12a_8a.svg\" width=\"420\"&gt;&lt;/img&gt;&lt;/div&gt;","seed":{"parameters":[],"calculated":[{"name":"A1","label":"{{function}}","function":"2"},{"name":"A2","label":"{{function}}","function":"12"},{"name":"A3","label":"{{function}}","function":"8"}],"uniques":true},"algorithm":{"name":"calculateOperation","params":{"method":"equivLiteral","keyboard":"NUMERICAL"}}}</v>
      </c>
      <c r="D832" s="217" t="str">
        <f t="shared" si="2"/>
        <v>#REF!</v>
      </c>
    </row>
    <row r="833" ht="15.75" customHeight="1">
      <c r="A833" s="215" t="str">
        <f>Seeds!AB579</f>
        <v>M3-G-17a-I-1</v>
      </c>
      <c r="B833" s="216" t="str">
        <f t="shared" si="285"/>
        <v>#REF!</v>
      </c>
      <c r="C833" s="216" t="str">
        <f>Seeds!AA579</f>
        <v>{"id":"M3-G-17a-I-1","stimulus":"&lt;p&gt;Marque as afirmações corretas.&lt;/p&gt;","hint":"&lt;p&gt;Os corpos redondos são sólidos cuja superfície contém curvas. Os corpos redondos são o cilindro, o cone e a esfera.&lt;/p&gt;","feedback":"&lt;p&gt;Os corpos redondos são sólidos cuja superfície contém curvas. Os corpos redondos são o cilindro, o cone e a esfera.&lt;/p&gt;","seed":{"parameters":[],"calculated":[{"name":"A1","label":"Os corpos redondos têm superfícies arredondadas."},{"name":"A2","label":"A esfera é completamente redonda."},{"name":"A3","label":"O cone tem uma base circular e uma superfície curva."},{"name":"A4","label":"O cilindro tem duas bases circulares."},{"name":"A5","label":"Os corpos redondos são o cilindro, o cone e a esfera."},{"name":"A6","label":"As esferas não têm bases."},{"name":"A7","label":"A esfera tem uma base.","incorrect":true,"feedback":"&lt;p&gt;A esfera não tem base.&lt;/p&gt;"},{"name":"A8","label":"O cone tem duas bases circulares.","incorrect":true,"feedback":"&lt;p&gt;O cone tem apenas uma base circular.&lt;/p&gt;"},{"name":"A9","label":"O cilindro tem apenas uma base circular.","incorrect":true,"feedback":"&lt;p&gt;O cilindro tem duas bases circulares.&lt;/p&gt;"},{"name":"A10","label":"A esfera tem duas bases circulares.","incorrect":true,"feedback":"&lt;p&gt;A esfera não tem base.&lt;/p&gt;"},{"name":"A11","label":"Os corpos redondos são o prisma e a pirâmide.","incorrect":true,"feedback":"&lt;p&gt;Os corpos redondos são o cilindro, o cone e a esfera.&lt;/p&gt;"},{"name":"A12","label":"Os corpos redondos são o cone e a esfera.","incorrect":true,"feedback":"&lt;p&gt;Os corpos redondos são o cilindro, o cone e a esfera.&lt;/p&gt;"}],"uniques":true},"algorithm":{"name":"trueFalse","template":"Multiple choice – multiple response","params":{"countCorrect":2,"countIncorrect":1,"showCheckIcon":true
        }
    }
}</v>
      </c>
      <c r="D833" s="217" t="str">
        <f t="shared" si="2"/>
        <v>#REF!</v>
      </c>
    </row>
    <row r="834" ht="15.75" customHeight="1">
      <c r="A834" s="215" t="str">
        <f>Seeds!AB580</f>
        <v>M3-G-17a-E-1</v>
      </c>
      <c r="B834" s="216" t="str">
        <f t="shared" si="285"/>
        <v>#REF!</v>
      </c>
      <c r="C834" s="216" t="str">
        <f>Seeds!AA580</f>
        <v>{"id":"M3-G-17a-E-1","stimulus":"&lt;p&gt;Arraste o nome das partes indicadas neste cone.&lt;/p&gt;","hint":"&lt;p&gt;O cone tem uma base, que é um círculo, e uma superfície curva.&lt;/p&gt;","feedback":"&lt;p&gt;Os elementos básicos que compõem um cone são a base e a superfície curva. A &lt;b&gt;base&lt;/b&gt; é a face inferior com formato circular. A &lt;b&gt;superfície curva&lt;/b&gt; é a que forma a lateral do cone.&lt;/p&gt;","seed":{"parameters":[{"name":"Q1","label":null,"list":["face","circunferência"]},{"name":"Q2","label":null,"list":["prisma","pirâmide"]}],"calculated":[{"name":"A1","label":"{{function}}","function":"superfície curva"},{"name":"A2","label":"{{function}}","function":"base"},{"name":"A3","label":"{{function}}","function":"{{Q1}}","incorrect":true},{"name":"A4","label":"{{function}}","function":"{{Q2}}","incorrect":true}],"uniques":true},"algorithm":{"name":"labelImage","template":"LabelImageDragDropV2","params":{"image":{"src":"https://blueberry-assets.oneclick.es/M3_G_12b_1.png","width":450,"height":600,"alt":"","title":"","percent":0.5},"responses":[{"x":113,"y":90,"z":15,"width":200,"height":70,"pointer":""},{"x":695,"y":330,"z":27,"width":200,"height":70,"pointer":""}],"fontSize":10}}}</v>
      </c>
      <c r="D834" s="217" t="str">
        <f t="shared" si="2"/>
        <v>#REF!</v>
      </c>
    </row>
    <row r="835" ht="15.75" customHeight="1">
      <c r="A835" s="215" t="str">
        <f>Seeds!AB581</f>
        <v>M3-G-17a-E-2</v>
      </c>
      <c r="B835" s="216" t="str">
        <f t="shared" si="285"/>
        <v>#REF!</v>
      </c>
      <c r="C835" s="216" t="str">
        <f>Seeds!AA581</f>
        <v>{"id":"M3-G-17a-E-2","stimulus":"&lt;p&gt;Arraste o nome das partes indicadas neste cilindro.&lt;/p&gt;","hint":"&lt;p&gt;O cilindro tem duas bases iguais em forma de círculos e uma superfície curva.&lt;/p&gt;","feedback":"&lt;p&gt;Os elementos básicos que compõem um cilindro são as duas bases e a superfície curva. As &lt;b&gt;bases&lt;/b&gt; são as faces superior e inferior com formato circular. A &lt;b&gt;superfície curva&lt;/b&gt; é a que forma a lateral do cilindro.&lt;/p&gt;","seed":{"parameters":[{"name":"Q1","label":null,"list":["vértice","face"]},{"name":"Q2","label":null,"list":["circunferência","perímetro"]},{"name":"Q3","label":null,"list":["triângulo","quadrado"]}],"calculated":[{"name":"A1","label":"{{function}}","function":"superfície curva"},{"name":"A2","label":"{{function}}","function":"base"},{"name":"A3","label":"{{function}}","function":"{{Q1}}","incorrect":true},{"name":"A4","label":"{{function}}","function":"{{Q2}}","incorrect":true},{"name":"A5","label":"{{function}}","function":"{{Q3}}","incorrect":true}],"uniques":true},"algorithm":{"name":"labelImage","template":"LabelImageDragDropV2","params":{"image":{"src":"https://blueberry-assets.oneclick.es/M3_G_12b_2.png","width":450,"height":600,"alt":"","title":"","percent":0.5},"responses":[{"x":110,"y":140,"z":15,"width":200,"height":70,"pointer":""},{"x":700,"y":70,"z":27,"width":200,"height":70,"pointer":""}],"fontSize":10}}}</v>
      </c>
      <c r="D835" s="217" t="str">
        <f t="shared" si="2"/>
        <v>#REF!</v>
      </c>
    </row>
    <row r="836" ht="15.75" customHeight="1">
      <c r="A836" s="215" t="str">
        <f>Seeds!AB582</f>
        <v>M3-G-17a-A-1</v>
      </c>
      <c r="B836" s="216" t="str">
        <f t="shared" si="285"/>
        <v>#REF!</v>
      </c>
      <c r="C836" s="216" t="str">
        <f>Seeds!AA582</f>
        <v>{
    "id": "M3-G-17a-A-1",
    "stimulus": "&lt;p&gt;Escreva o nome do corpo redondo com o qual cada objeto se parece.&lt;/p&gt;",
    "template": "&lt;table style=\"width: 100%;\"&gt;&lt;tbody&gt;&lt;tr&gt;&lt;td style=\"width: 33%; text-align: center; vertical-align: middle;border:none;\"&gt;&lt;div style=\"display:flex; justify-content:center;\"&gt;&lt;img src=\"https://blueberry-assets.oneclick.es/{{Q1}}\" width=\"300\"&gt;&lt;/img&gt;&lt;/div&gt;&lt;/td&gt;&lt;td style=\"width: 33%; text-align: center; vertical-align: middle;border:none;\"&gt;&lt;div style=\"display:flex; justify-content:center;\"&gt;&lt;img src=\"https://blueberry-assets.oneclick.es/{{Q2}}\" width=\"300\"&gt;&lt;/img&gt;&lt;/div&gt;&lt;/td&gt;&lt;td style=\"width: 33%; text-align: center; vertical-align: middle;border:none;\"&gt;&lt;div style=\"display:flex; justify-content:center;\"&gt;&lt;img src=\"https://blueberry-assets.oneclick.es/{{Q3}}\" width=\"300\"&gt;&lt;/img&gt;&lt;/div&gt;&lt;/td&gt;&lt;/tr&gt;&lt;tr&gt;&lt;td style=\"width: 33%; text-align: center; vertical-align: middle;border:none;\"&gt;Tem forma de {{response}}.&lt;/td&gt;&lt;td style=\"width: 33%; text-align: center; vertical-align: middle;border:none;\"&gt;Tem forma de {{response}}.&lt;/td&gt;&lt;td style=\"width: 33%; text-align: center; vertical-align: middle;border:none;\"&gt;Tem forma de {{response}}.&lt;/td&gt;&lt;/tr&gt;&lt;/tbody&gt;&lt;/table&gt;",
    "hint": "&lt;p&gt;Os corpos redondos são sólidos cuja superfície contém curvas. Os corpos redondos são o cilindro, o cone e a esfera.&lt;/p&gt;",
    "feedback": "&lt;p&gt;Corpos redondos são caracterizados por terem superfícies curvas. Os &lt;b&gt;cilindros&lt;/b&gt; têm duas bases circulares, os &lt;b&gt;cones&lt;/b&gt; têm uma e as &lt;b&gt;esferas&lt;/b&gt; nenhuma.&lt;/p&gt;",
    "seed": {
        "parameters": [
            {
                "name": "Q1",
                "label": null,
                "list": [
                    "M3_G_12b_3.svg",
                    "M3_G_12b_4.svg"
                ]
            },
            {
                "name": "Q2",
                "label": null,
                "list": [
                    "M3_G_12b_5.svg",
                    "M3_G_12b_6.svg"
                ]
            },
            {
                "name": "Q3",
                "label": null,
                "list": [
                    "M3_G_12b_7.svg",
                    "M3_G_12b_8.svg"
                ]
            }
        ],
        "calculated": [
            {
                "name": "A1",
                "label": "cone"
            },
            {
                "name": "A2",
                "label": "esfera"
            },
            {
                "name": "A3",
                "label": "cilindro"
            }
        ],
        "uniques": true
    },
    "algorithm": {
        "name": "calculateOperation",
        "template": "Cloze with text"
    }
}</v>
      </c>
      <c r="D836" s="217" t="str">
        <f t="shared" si="2"/>
        <v>#REF!</v>
      </c>
    </row>
    <row r="837" ht="15.75" customHeight="1">
      <c r="A837" s="215" t="str">
        <f>Seeds!AB583</f>
        <v>M3-G-17a-A-2</v>
      </c>
      <c r="B837" s="216" t="str">
        <f t="shared" si="285"/>
        <v>#REF!</v>
      </c>
      <c r="C837" s="216" t="str">
        <f>Seeds!AA583</f>
        <v>{
    "id": "M3-G-17a-A-2",
    "stimulus": "&lt;p&gt;Escreva o nome do corpo redondo com o qual cada objeto se parece.&lt;/p&gt;",
    "template": "&lt;table style=\"width: 100%;\"&gt;&lt;tbody&gt;&lt;tr&gt;&lt;td style=\"width: 33%; text-align: center; vertical-align: middle;border:none;\"&gt;&lt;div style=\"display:flex; justify-content:center;\"&gt;&lt;img src=\"https://blueberry-assets.oneclick.es/{{Q3}}\" width=\"300\"&gt;&lt;/img&gt;&lt;/div&gt;&lt;/td&gt;&lt;td style=\"width: 33%; text-align: center; vertical-align: middle;border:none;\"&gt;&lt;div style=\"display:flex; justify-content:center;\"&gt;&lt;img src=\"https://blueberry-assets.oneclick.es/{{Q1}}\" width=\"300\"&gt;&lt;/img&gt;&lt;/div&gt;&lt;/td&gt;&lt;td style=\"width: 33%; text-align: center; vertical-align: middle;border:none;\"&gt;&lt;div style=\"display:flex; justify-content:center;\"&gt;&lt;img src=\"https://blueberry-assets.oneclick.es/{{Q2}}\" width=\"300\"&gt;&lt;/img&gt;&lt;/div&gt;&lt;/td&gt;&lt;/tr&gt;&lt;tr&gt;&lt;td style=\"width: 33%; text-align: center; vertical-align: middle;border:none;\"&gt;Tem forma de {{response}}.&lt;/td&gt;&lt;td style=\"width: 33%; text-align: center; vertical-align: middle;border:none;\"&gt;Tem forma de {{response}}.&lt;/td&gt;&lt;td style=\"width: 33%; text-align: center; vertical-align: middle;border:none;\"&gt;Tem forma de {{response}}.&lt;/td&gt;&lt;/tr&gt;&lt;/tbody&gt;&lt;/table&gt;",
    "hint": "&lt;p&gt;Os corpos redondos são sólidos cuja superfície contém curvas. Os corpos redondos são o cilindro, o cone e a esfera.&lt;/p&gt;",
    "feedback": "&lt;p&gt;Corpos redondos são caracterizados por terem superfícies curvas. Os &lt;b&gt;cilindros&lt;/b&gt; têm duas bases circulares, os &lt;b&gt;cones&lt;/b&gt; têm uma e as &lt;b&gt;esferas&lt;/b&gt; nenhuma.&lt;/p&gt;",
    "seed": {
        "parameters": [
            {
                "name": "Q1",
                "label": null,
                "list": [
                    "M3_G_12b_3.svg",
                    "M3_G_12b_4.svg"
                ]
            },
            {
                "name": "Q2",
                "label": null,
                "list": [
                    "M3_G_12b_5.svg",
                    "M3_G_12b_6.svg"
                ]
            },
            {
                "name": "Q3",
                "label": null,
                "list": [
                    "M3_G_12b_7.svg",
                    "M3_G_12b_8.svg"
                ]
            }
        ],
        "calculated": [
            {
                "name": "A1",
                "label": "cilindro"
            },
            {
                "name": "A2",
                "label": "cone"
            },
            {
                "name": "A3",
                "label": "esfera"
            }
        ],
        "uniques": true
    },
    "algorithm": {
        "name": "calculateOperation",
        "template": "Cloze with text"
    }
}</v>
      </c>
      <c r="D837" s="217" t="str">
        <f t="shared" si="2"/>
        <v>#REF!</v>
      </c>
    </row>
    <row r="838" ht="15.75" customHeight="1">
      <c r="A838" s="215" t="str">
        <f>Seeds!AB584</f>
        <v>M3-G-13a-I-1</v>
      </c>
      <c r="B838" s="216" t="str">
        <f t="shared" si="285"/>
        <v>#REF!</v>
      </c>
      <c r="C838" s="216" t="str">
        <f>Seeds!AA584</f>
        <v>{"id":"M3-G-13a-I-1","stimulus":"&lt;p&gt;Selecione as figuras que representam as planificações do prisma quadrangular e da pirâmide.&lt;/p&gt;","hint":"&lt;p&gt;A planificação de um sólido é a representação de todas as suas faces desdobradas em um plano.&lt;/p&gt;","feedback":"&lt;p&gt;A planificação de um sólido é a representação de todas as suas faces desdobradas em um plano.&lt;/p&gt;","seed":{"parameters":[],"calculated":[{"name":"A1","label":"&lt;div style=\"display:flex; justify-content:center;\"&gt;&lt;img src=\"https://blueberry-assets.oneclick.es/M3_G_12c_1.svg\" width=\"300\"&gt;&lt;/img&gt;&lt;/div&gt;","incorrect":true,"feedback":"&lt;p&gt;Esta figura representa a planificação de um cilindro.&lt;/p&gt;"},{"name":"A2","label":"&lt;div style=\"display:flex; justify-content:center;\"&gt;&lt;img src=\"https://blueberry-assets.oneclick.es/M3_G_12c_2.svg\" width=\"300\"&gt;&lt;/img&gt;&lt;/div&gt;","incorrect":true,"feedback":"&lt;p&gt;Esta figura representa a planificação de um cone.&lt;/p&gt;"},{"name":"A3","label":"&lt;div style=\"display:flex; justify-content:center;\"&gt;&lt;img src=\"https://blueberry-assets.oneclick.es/M3_G_12c_3.svg\" width=\"300\"&gt;&lt;/img&gt;&lt;/div&gt;"},{"name":"A4","label":"&lt;div style=\"display:flex; justify-content:center;\"&gt;&lt;img src=\"https://blueberry-assets.oneclick.es/M3_G_12c_4.svg\" width=\"300\"&gt;&lt;/img&gt;&lt;/div&gt;"},{"name":"A5","label":"&lt;div style=\"display:flex; justify-content:center;\"&gt;&lt;img src=\"https://blueberry-assets.oneclick.es/M3_G_12c_5.svg\" width=\"300\"&gt;&lt;/img&gt;&lt;/div&gt;","incorrect":true,"feedback":"&lt;p&gt;Esta figura representa a planificação de um prisma pentagonal.&lt;/p&gt;"},{"name":"A6","label":"&lt;div style=\"display:flex; justify-content:center;\"&gt;&lt;img src=\"https://blueberry-assets.oneclick.es/M3_G_12c_6.svg\" width=\"300\"&gt;&lt;/img&gt;&lt;/div&gt;","incorrect":true,"feedback":"&lt;pEsta figura representa a planificação de uma pirâmide hexagonal.&lt;/p&gt;"}],"uniques":true},"algorithm":{"name":"trueFalse","template":"Multiple choice – multiple response","params":{"countCorrect":2,"countIncorrect":2,"showCheckIcon":false,"columns":4}}}</v>
      </c>
      <c r="D838" s="217" t="str">
        <f t="shared" si="2"/>
        <v>#REF!</v>
      </c>
    </row>
    <row r="839" ht="15.75" customHeight="1">
      <c r="A839" s="215" t="str">
        <f>Seeds!AB585</f>
        <v>M3-G-13a-I-2</v>
      </c>
      <c r="B839" s="216" t="str">
        <f t="shared" si="285"/>
        <v>#REF!</v>
      </c>
      <c r="C839" s="216" t="str">
        <f>Seeds!AA585</f>
        <v>{"id":"M3-G-13a-I-2","stimulus":"&lt;p&gt;Selecione as figuras que representam as planificações do prisma quadrangular e da pirâmide hexagonal.&lt;/p&gt;","hint":"&lt;p&gt;A planificação de um sólido é a representação de todas as suas faces desdobradas em um plano.&lt;/p&gt;","feedback":"&lt;p&gt;A planificação de um sólido é a representação de todas as suas faces desdobradas em um plano.&lt;/p&gt;","seed":{"parameters":[],"calculated":[{"name":"A1","label":"&lt;div style=\"display:flex; justify-content:center;\"&gt;&lt;img src=\"https://blueberry-assets.oneclick.es/M3_G_12c_1.svg\" width=\"300\"&gt;&lt;/img&gt;&lt;/div&gt;","incorrect":true,"feedback":"&lt;p&gt;Esta figura representa a planificação de um cilindro.&lt;/p&gt;"},{"name":"A2","label":"&lt;div style=\"display:flex; justify-content:center;\"&gt;&lt;img src=\"https://blueberry-assets.oneclick.es/M3_G_12c_2.svg\" width=\"300\"&gt;&lt;/img&gt;&lt;/div&gt;","incorrect":true,"feedback":"&lt;p&gt;Esta figura representa a planificação de um cone.&lt;/p&gt;"},{"name":"A3","label":"&lt;div style=\"display:flex; justify-content:center;\"&gt;&lt;img src=\"https://blueberry-assets.oneclick.es/M3_G_12c_3.svg\" width=\"300\"&gt;&lt;/img&gt;&lt;/div&gt;"},{"name":"A4","label":"&lt;div style=\"display:flex; justify-content:center;\"&gt;&lt;img src=\"https://blueberry-assets.oneclick.es/M3_G_12c_4.svg\" width=\"300\"&gt;&lt;/img&gt;&lt;/div&gt;","incorrect":true,"feedback":"&lt;p&gt;Esta figura representa a planificação de uma pirâmide quadrangular.&lt;/p&gt;"},{"name":"A5","label":"&lt;div style=\"display:flex; justify-content:center;\"&gt;&lt;img src=\"https://blueberry-assets.oneclick.es/M3_G_12c_5.svg\" width=\"300\"&gt;&lt;/img&gt;&lt;/div&gt;","incorrect":true,"feedback":"&lt;p&gt;Esta figura representa a planificação de um prisma pentagonal.&lt;/p&gt;"},{"name":"A6","label":"&lt;div style=\"display:flex; justify-content:center;\"&gt;&lt;img src=\"https://blueberry-assets.oneclick.es/M3_G_12c_6.svg\" width=\"300\"&gt;&lt;/img&gt;&lt;/div&gt;"}],"uniques":true},"algorithm":{"name":"trueFalse","template":"Multiple choice – multiple response","params":{"countCorrect":2,"countIncorrect":2,"showCheckIcon":false,"columns":4}}}</v>
      </c>
      <c r="D839" s="217" t="str">
        <f t="shared" si="2"/>
        <v>#REF!</v>
      </c>
    </row>
    <row r="840" ht="15.75" customHeight="1">
      <c r="A840" s="215" t="str">
        <f>Seeds!AB586</f>
        <v>M3-G-13a-E-1</v>
      </c>
      <c r="B840" s="216" t="str">
        <f t="shared" si="285"/>
        <v>#REF!</v>
      </c>
      <c r="C840" s="216" t="str">
        <f>Seeds!AA586</f>
        <v>{"id":"M3-G-13a-E-1","stimulus":"&lt;p&gt;Escreva o nome dos corpos geométricos cujas planificações estão representadas a seguir.&lt;/p&gt;","template":"&lt;table style=\"width: 100%;\"&gt;&lt;tbody&gt;&lt;tr&gt;&lt;td style=\"width: 50%; text-align: center; border: none;\"&gt;&lt;div style=\"display: inline-block;\"&gt;&lt;img src=\"https://blueberry-assets.oneclick.es/M3_G_12c_3.svg\" width=\"350\"&gt;&lt;/img&gt;&lt;/div&gt;&lt;/td&gt;&lt;td style=\"width: 50%; text-align: center; border: none;\"&gt;&lt;div style=\"display: inline-block;\"&gt;&lt;img src=\"https://blueberry-assets.oneclick.es/M3_G_12c_5.svg\" width=\"350\"&gt;&lt;/img&gt;&lt;/div&gt;&lt;/td&gt;&lt;/tr&gt;&lt;tr&gt;&lt;td style=\"width: 50%; text-align: center; border: none;\"&gt;Seu nome é {{response}}.&lt;/td&gt;&lt;td style=\"width: 50%; text-align: center; border: none;\"&gt;Seu nome é {{response}}.&lt;/td&gt;&lt;/tr&gt;&lt;/tbody&gt;&lt;/table&gt;","feedback":"&lt;p&gt;A planificação de um sólido é a representação de todas as suas faces desdobradas em um plano.&lt;/p&gt;","hint":"&lt;p&gt;A planificação de um sólido é a representação de todas as suas faces desdobradas em um plano.&lt;/p&gt;","seed":{"parameters":[],"calculated":[{"name":"A1","label":"{{function}}","function":"prisma quadrangular"},{"name":"A2","label":"{{function}}","function":"prisma pentagonal"}],"uniques":true},"algorithm":{"name":"calculateOperation","template":"Cloze with text"}}</v>
      </c>
      <c r="D840" s="217" t="str">
        <f t="shared" si="2"/>
        <v>#REF!</v>
      </c>
    </row>
    <row r="841" ht="15.75" customHeight="1">
      <c r="A841" s="215" t="str">
        <f>Seeds!AB587</f>
        <v>M3-G-13a-E-2</v>
      </c>
      <c r="B841" s="216" t="str">
        <f t="shared" si="285"/>
        <v>#REF!</v>
      </c>
      <c r="C841" s="216" t="str">
        <f>Seeds!AA587</f>
        <v>{"id":"M3-G-13a-E-2","stimulus":"&lt;p&gt;Escreva o nome dos corpos geométricos associados às planificações a seguir.&lt;/p&gt;","template":"&lt;table style=\"width: 100%;\"&gt;&lt;tbody&gt;&lt;tr&gt;&lt;td style=\"width: 50%; text-align: center; border: none;\"&gt;&lt;div style=\"display: inline-block;\"&gt;&lt;img src=\"https://blueberry-assets.oneclick.es/M3_G_12c_4.svg\" width=\"350\"&gt;&lt;/img&gt;&lt;/div&gt;&lt;/td&gt;&lt;td style=\"width: 50%; text-align: center; border: none;\"&gt;&lt;div style=\"display: inline-block;\"&gt;&lt;img src=\"https://blueberry-assets.oneclick.es/M3_G_12c_6.svg\" width=\"350\"&gt;&lt;/img&gt;&lt;/div&gt;&lt;/td&gt;&lt;/tr&gt;&lt;tr&gt;&lt;td style=\"width: 50%; text-align: center; border: none;\"&gt;O nome é {{response}}.&lt;/td&gt;&lt;td style=\"width: 50%; text-align: center; border: none;\"&gt;O nome é {{response}}.&lt;/td&gt;&lt;/tr&gt;&lt;/tbody&gt;&lt;/table&gt;","feedback":"&lt;p&gt;A planificação de um sólido é a representação de todas as suas faces desdobradas em um plano.&lt;/p&gt;","hint":"&lt;p&gt;A planificação de um sólido é a representação de todas as suas faces desdobradas em um plano.&lt;/p&gt;","seed":{"parameters":[],"calculated":[{"name":"A1","label":"{{function}}","function":"pirâmide quadrangular"},{"name":"A2","label":"{{function}}","function":"pirâmide hexagonal"}],"uniques":true},"algorithm":{"name":"calculateOperation","template":"Cloze with text"}}</v>
      </c>
      <c r="D841" s="217" t="str">
        <f t="shared" si="2"/>
        <v>#REF!</v>
      </c>
    </row>
    <row r="842" ht="15.75" customHeight="1">
      <c r="A842" s="215" t="str">
        <f>Seeds!AB588</f>
        <v>M3-G-13a-E-3</v>
      </c>
      <c r="B842" s="216" t="str">
        <f t="shared" si="285"/>
        <v>#REF!</v>
      </c>
      <c r="C842" s="216" t="str">
        <f>Seeds!AA588</f>
        <v>{"id":"M3-G-13a-E-3","stimulus":"&lt;p&gt;Escreva o nome dos corpos geométricos associados às planificações a seguir.&lt;/p&gt;","template":"&lt;table style=\"width: 100%;\"&gt;&lt;tbody&gt;&lt;tr&gt;&lt;td style=\"width: 50%; text-align: center; border: none;\"&gt;&lt;div style=\"display: inline-block;\"&gt;&lt;img src=\"https://blueberry-assets.oneclick.es/M3_G_12c_1.svg\" width=\"300\"&gt;&lt;/img&gt;&lt;/div&gt;&lt;/td&gt;&lt;td style=\"width: 50%; text-align: center; border: none;\"&gt;&lt;div style=\"display: inline-block;\"&gt;&lt;img src=\"https://blueberry-assets.oneclick.es/M3_G_12c_4.svg\" width=\"300\"&gt;&lt;/img&gt;&lt;/div&gt;&lt;/td&gt;&lt;/tr&gt;&lt;tr&gt;&lt;td style=\"width: 50%; text-align: center; border: none;\"&gt;O nome é {{response}}.&lt;/td&gt;&lt;td style=\"width: 50%; text-align: center; border: none;\"&gt;O nome é {{response}}.&lt;/td&gt;&lt;/tr&gt;&lt;/tbody&gt;&lt;/table&gt;","feedback":"&lt;p&gt;A planificação de um sólido é a representação de todas as suas faces desdobradas em um plano.&lt;/p&gt;","hint":"&lt;p&gt;A planificação de um sólido é a representação de todas as suas faces desdobradas em um plano.&lt;/p&gt;","seed":{"parameters":[],"calculated":[{"name":"A1","label":"{{function}}","function":"cilindro"},{"name":"A2","label":"{{function}}","function":"pirâmide quadrangular"}],"uniques":true},"algorithm":{"name":"calculateOperation","template":"Cloze with text"}}</v>
      </c>
      <c r="D842" s="217" t="str">
        <f t="shared" si="2"/>
        <v>#REF!</v>
      </c>
    </row>
    <row r="843" ht="15.75" customHeight="1">
      <c r="A843" s="215" t="str">
        <f>Seeds!AB589</f>
        <v>M3-G-18a-I-1</v>
      </c>
      <c r="B843" s="216" t="str">
        <f t="shared" si="285"/>
        <v>#REF!</v>
      </c>
      <c r="C843" s="216" t="str">
        <f>Seeds!AA589</f>
        <v>{"id":"M3-G-18a-I-1","stimulus":"&lt;p&gt;Selecione a figura que representa a planificação de um cilindro.&lt;/p&gt;","hint":"&lt;p&gt;A planificação de um sólido é a representação de todas as suas faces desdobradas em um plano.&lt;/p&gt;","seed":{"parameters":[],"calculated":[{"name":"A1","label":"&lt;div style=\"display:flex; justify-content:center;\"&gt;&lt;img src=\"https://blueberry-assets.oneclick.es/M3_G_12c_1.svg\" width=\"300\"&gt;&lt;/img&gt;&lt;/div&gt;"},{"name":"A2","label":"&lt;div style=\"display:flex; justify-content:center;\"&gt;&lt;img src=\"https://blueberry-assets.oneclick.es/M3_G_12c_2.svg\" width=\"300\"&gt;&lt;/img&gt;&lt;/div&gt;","incorrect":true,"feedback":"&lt;p&gt;Esta figura representa a planificação de um cone.&lt;/p&gt;"},{"name":"A3","label":"&lt;div style=\"display:flex; justify-content:center;\"&gt;&lt;img src=\"https://blueberry-assets.oneclick.es/M3_G_12c_3.svg\" width=\"300\"&gt;&lt;/img&gt;&lt;/div&gt;","incorrect":true,"feedback":"&lt;p&gt;Esta figura representa a planificação de um prisma quadrangular.&lt;/p&gt;"},{"name":"A4","label":"&lt;div style=\"display:flex; justify-content:center;\"&gt;&lt;img src=\"https://blueberry-assets.oneclick.es/M3_G_12c_4.svg\" width=\"300\"&gt;&lt;/img&gt;&lt;/div&gt;","incorrect":true,"feedback":"&lt;p&gt;Esta figura representa a planificação de uma pirâmide quadrangular.&lt;/p&gt;"},{"name":"A5","label":"&lt;div style=\"display:flex; justify-content:center;\"&gt;&lt;img src=\"https://blueberry-assets.oneclick.es/M3_G_12c_5.svg\" width=\"300\"&gt;&lt;/img&gt;&lt;/div&gt;","incorrect":true,"feedback":"&lt;p&gt;Esta figura representa a planificação de um prisma pentagonal.&lt;/p&gt;"},{"name":"A6","label":"&lt;div style=\"display:flex; justify-content:center;\"&gt;&lt;img src=\"https://blueberry-assets.oneclick.es/M3_G_12c_6.svg\" width=\"300\"&gt;&lt;/img&gt;&lt;/div&gt;","incorrect":true,"feedback":"&lt;p&gt;Esta figura representa a planificação de uma pirâmide hexagonal.&lt;/p&gt;"}],"uniques":true},"algorithm":{"name":"trueFalse","template":"Multiple choice – standard","params":{"countCorrect":1,"countIncorrect":2,"showCheckIcon":false,"columns":3}}}</v>
      </c>
      <c r="D843" s="217" t="str">
        <f t="shared" si="2"/>
        <v>#REF!</v>
      </c>
    </row>
    <row r="844" ht="15.75" customHeight="1">
      <c r="A844" s="215" t="str">
        <f>Seeds!AB590</f>
        <v>M3-G-18a-I-2</v>
      </c>
      <c r="B844" s="216" t="str">
        <f t="shared" si="285"/>
        <v>#REF!</v>
      </c>
      <c r="C844" s="216" t="str">
        <f>Seeds!AA590</f>
        <v>{"id":"M3-G-18a-I-2","stimulus":"&lt;p&gt;Selecione a figura que representa a planificação de um cone.&lt;/p&gt;","hint":"&lt;p&gt;A planificação de um sólido é a representação de todas as suas faces desdobradas em um plano.&lt;/p&gt;","seed":{"parameters":[],"calculated":[{"name":"A1","label":"&lt;div style=\"display:flex; justify-content:center;\"&gt;&lt;img src=\"https://blueberry-assets.oneclick.es/M3_G_12c_1.svg\" width=\"300\"&gt;&lt;/img&gt;&lt;/div&gt;","incorrect":true,"feedback":"&lt;p&gt;Esta figura representa a planificação de um cilindro.&lt;/p&gt;"},{"name":"A2","label":"&lt;div style=\"display:flex; justify-content:center;\"&gt;&lt;img src=\"https://blueberry-assets.oneclick.es/M3_G_12c_2.svg\" width=\"300\"&gt;&lt;/img&gt;&lt;/div&gt;"},{"name":"A3","label":"&lt;div style=\"display:flex; justify-content:center;\"&gt;&lt;img src=\"https://blueberry-assets.oneclick.es/M3_G_12c_3.svg\" width=\"300\"&gt;&lt;/img&gt;&lt;/div&gt;","incorrect":true,"feedback":"&lt;p&gt;Esta figura representa a planificação de um prisma quadrangular.&lt;/p&gt;"},{"name":"A4","label":"&lt;div style=\"display:flex; justify-content:center;\"&gt;&lt;img src=\"https://blueberry-assets.oneclick.es/M3_G_12c_4.svg\" width=\"300\"&gt;&lt;/img&gt;&lt;/div&gt;","incorrect":true,"feedback":"&lt;p&gt;Esta figura representa a planificação de uma pirâmide quadrangular.&lt;/p&gt;"},{"name":"A5","label":"&lt;div style=\"display:flex; justify-content:center;\"&gt;&lt;img src=\"https://blueberry-assets.oneclick.es/M3_G_12c_5.svg\" width=\"300\"&gt;&lt;/img&gt;&lt;/div&gt;","incorrect":true,"feedback":"&lt;p&gt;Esta figura representa a planificação de um prisma pentagonal.&lt;/p&gt;"},{"name":"A6","label":"&lt;div style=\"display:flex; justify-content:center;\"&gt;&lt;img src=\"https://blueberry-assets.oneclick.es/M3_G_12c_6.svg\" width=\"300\"&gt;&lt;/img&gt;&lt;/div&gt;","incorrect":true,"feedback":"&lt;p&gt;Esta figura representa a planificação de uma pirâmide hexagonal.&lt;/p&gt;"}],"uniques":true},"algorithm":{"name":"trueFalse","template":"Multiple choice – standard","params":{"countCorrect":1,"countIncorrect":2,"showCheckIcon":false,"columns":3}}}</v>
      </c>
      <c r="D844" s="217" t="str">
        <f t="shared" si="2"/>
        <v>#REF!</v>
      </c>
    </row>
    <row r="845" ht="15.75" customHeight="1">
      <c r="A845" s="215" t="str">
        <f>Seeds!AB591</f>
        <v>M3-G-18a-E-1</v>
      </c>
      <c r="B845" s="216" t="str">
        <f t="shared" si="285"/>
        <v>#REF!</v>
      </c>
      <c r="C845" s="216" t="str">
        <f>Seeds!AA591</f>
        <v>{"id":"M3-G-18a-E-1","stimulus":"&lt;p&gt;Para cada planificação, escreva o nome do sólido que ela representa.&lt;/p&gt;","template":"&lt;table style=\"width: 100%;\"&gt;&lt;tbody&gt;&lt;tr&gt;&lt;td style=\"width: 50%; text-align: center; border: none;\"&gt;&lt;div style=\"display: inline-block;\"&gt;&lt;img src=\"https://blueberry-assets.oneclick.es/M3_G_12c_1.svg\" width=\"300\"&gt;&lt;/img&gt;&lt;/div&gt;&lt;/td&gt;&lt;td style=\"width: 50%; text-align: center; border: none;\"&gt;&lt;div style=\"display: inline-block;\"&gt;&lt;img src=\"https://blueberry-assets.oneclick.es/M3_G_12c_2.svg\" width=\"300\"&gt;&lt;/img&gt;&lt;/div&gt;&lt;/td&gt;&lt;/tr&gt;&lt;tr&gt;&lt;td style=\"width: 50%; text-align: center; border: none;\"&gt;{{response}}&lt;/td&gt;&lt;td style=\"width: 50%; text-align: center; border: none;\"&gt;{{response}}&lt;/td&gt;&lt;/tr&gt;&lt;/tbody&gt;&lt;/table&gt;","feedback":"&lt;p&gt;Os cilindros têm duas bases, enquanto os cones têm uma.&lt;/p&gt;","hint":"&lt;p&gt;Os cilindros têm duas bases, enquanto os cones têm uma.&lt;/p&gt;","seed":{"parameters":[],"calculated":[{"name":"A1","label":"{{function}}","function":"Cilindro"},{"name":"A2","label":"{{function}}","function":"Cone"}],"uniques":true},"algorithm":{"name":"calculateOperation","template":"Cloze with text"}}</v>
      </c>
      <c r="D845" s="217" t="str">
        <f t="shared" si="2"/>
        <v>#REF!</v>
      </c>
    </row>
    <row r="846" ht="15.75" customHeight="1">
      <c r="A846" s="215" t="str">
        <f>Seeds!AB592</f>
        <v>M3-G-18a-E-2</v>
      </c>
      <c r="B846" s="216" t="str">
        <f t="shared" si="285"/>
        <v>#REF!</v>
      </c>
      <c r="C846" s="216" t="str">
        <f>Seeds!AA592</f>
        <v>{"id":"M3-G-18a-E-2","stimulus":"&lt;p&gt;Para cada planificação, escreva o nome do sólido que ela representa.&lt;/p&gt;","template":"&lt;table style=\"width: 100%;\"&gt;&lt;tbody&gt;&lt;tr&gt;&lt;td style=\"width: 50%; text-align: center; border: none;\"&gt;&lt;div style=\"display: inline-block;\"&gt;&lt;img src=\"https://blueberry-assets.oneclick.es/M3_G_12c_2.svg\" width=\"300\"&gt;&lt;/img&gt;&lt;/div&gt;&lt;/td&gt;&lt;td style=\"width: 50%; text-align: center; border: none;\"&gt;&lt;div style=\"display: inline-block;\"&gt;&lt;img src=\"https://blueberry-assets.oneclick.es/M3_G_12c_1.svg\" width=\"300\"&gt;&lt;/img&gt;&lt;/div&gt;&lt;/td&gt;&lt;/tr&gt;&lt;tr&gt;&lt;td style=\"width: 50%; text-align: center; border: none;\"&gt;{{response}}&lt;/td&gt;&lt;td style=\"width: 50%; text-align: center; border: none;\"&gt;{{response}}&lt;/td&gt;&lt;/tr&gt;&lt;/tbody&gt;&lt;/table&gt;","feedback":"&lt;p&gt;Os cilindros têm duas bases, enquanto os cones têm uma.&lt;/p&gt;","hint":"&lt;p&gt;Os cilindros têm duas bases, enquanto os cones têm uma.&lt;/p&gt;","seed":{"parameters":[],"calculated":[{"name":"A1","label":"{{function}}","function":"Cone"},{"name":"A2","label":"{{function}}","function":"Cilindro"}],"uniques":true},"algorithm":{"name":"calculateOperation","template":"Cloze with text"}}</v>
      </c>
      <c r="D846" s="217" t="str">
        <f t="shared" si="2"/>
        <v>#REF!</v>
      </c>
    </row>
    <row r="847" ht="15.75" customHeight="1">
      <c r="A847" s="215" t="str">
        <f>Seeds!AB593</f>
        <v>M3-EyP-1a-I-1</v>
      </c>
      <c r="B847" s="216" t="str">
        <f t="shared" si="285"/>
        <v>#REF!</v>
      </c>
      <c r="C847" s="216" t="str">
        <f>Seeds!AA593</f>
        <v>{"id":"M3-EyP-1a-I-1","stimulus":"&lt;p&gt;Qual tabela de frequência representa esses valores?&lt;/p&gt;&lt;div style=\"border: 3px solid #C77CB7; padding: 0.5rem;\"&gt;&lt;table style=\"width: 100%; background: none !important;\"&gt;&lt;tbody&gt;&lt;tr&gt;&lt;td style=\"width: 20%; text-align: center; border: none; background: none !important;\"&gt;{{Q2}}&lt;/td&gt;&lt;td style=\"width: 20%; text-align: center; border: none; background: none !important;\"&gt;{{Q1}}&lt;/td&gt;&lt;td style=\"width: 20%; text-align: center; border: none; background: none !important;\"&gt;{{Q4}}&lt;/td&gt;&lt;td style=\"width: 20%; text-align: center; border: none; background: none !important;\"&gt;{{Q4}}&lt;/td&gt;&lt;td style=\"width: 20%; text-align: center; border: none; background: none !important;\"&gt;{{Q1}}&lt;/td&gt;&lt;/tr&gt;&lt;tr&gt;&lt;td style=\"width: 20%; text-align: center; border: none; background: none !important;\"&gt;{{Q4}}&lt;/td&gt;&lt;td style=\"width: 20%; text-align: center; border: none; background: none !important;\"&gt;{{Q3}}&lt;/td&gt;&lt;td style=\"width: 20%; text-align: center; border: none; background: none !important;\"&gt;{{Q2}}&lt;/td&gt;&lt;td style=\"width: 20%; text-align: center; border: none; background: none !important;\"&gt;{{Q4}}&lt;/td&gt;&lt;td style=\"width: 20%; text-align: center; border: none; background: none !important;\"&gt;{{Q3}}&lt;/td&gt;&lt;/tr&gt;&lt;/tbody&gt;&lt;/table&gt;&lt;/div&gt;","hint":"&lt;p&gt;A frequência absoluta de um dado é o número de vezes que ele é repetido.&lt;/p&gt;","feedback":"&lt;p&gt;A frequência absoluta é o número que indica a quantidade de vezes que um dado é repetido. Por exemplo, o valor {{Q2}} aparece repetido duas vezes, então sua frequência absoluta é 2.&lt;/p&gt;","seed":{"parameters":[{"name":"Q1","label":null,"min":1,"max":12,"step":1},{"name":"Q2","label":null,"min":1,"max":12,"step":1},{"name":"Q3","label":null,"min":1,"max":12,"step":1},{"name":"Q4","label":null,"min":1,"max":12,"step":1}],"calculated":[{"name":"A1","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center;\"&gt;2&lt;/td&gt;&lt;/tr&gt;&lt;tr&gt;&lt;td style=\"width: 50%; text-align: center;\"&gt;{{Q2}}&lt;/td&gt;&lt;td style=\"width: 50%; text-align: center;\"&gt;2&lt;/td&gt;&lt;/tr&gt;&lt;tr&gt;&lt;td style=\"width: 50%; text-align: center;\"&gt;{{Q3}}&lt;/td&gt;&lt;td style=\"width: 50%; text-align: center;\"&gt;2&lt;/td&gt;&lt;/tr&gt;&lt;tr&gt;&lt;td style=\"width: 50%; text-align: center;\"&gt;{{Q4}}&lt;/td&gt;&lt;td style=\"width: 50%; text-align: center;\"&gt;4&lt;/td&gt;&lt;/tr&gt;&lt;/tbody&gt;&lt;/table&gt;"},{"name":"A2","label":"&lt;table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center;\"&gt;{{Q1}}&lt;/td&gt;&lt;/tr&gt;&lt;tr&gt;&lt;td style=\"width: 50%; text-align: center;\"&gt;{{Q2}}&lt;/td&gt;&lt;td style=\"width: 50%; text-align: center;\"&gt;{{Q2}}&lt;/td&gt;&lt;/tr&gt;&lt;tr&gt;&lt;td style=\"width: 50%; text-align: center;\"&gt;{{Q3}}&lt;/td&gt;&lt;td style=\"width: 50%; text-align: center;\"&gt;{{Q3}}&lt;/td&gt;&lt;/tr&gt;&lt;tr&gt;&lt;td style=\"width: 50%; text-align: center;\"&gt;{{Q4}}&lt;/td&gt;&lt;td style=\"width: 50%; text-align: center;\"&gt;{{Q4}}&lt;/td&gt;&lt;/tr&gt;&lt;/tbody&gt;&lt;/table&gt;","incorrect":true},{"name":"A3","label":"&lt;table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center;\"&gt;4&lt;/td&gt;&lt;/tr&gt;&lt;tr&gt;&lt;td style=\"width: 50%; text-align: center;\"&gt;{{Q2}}&lt;/td&gt;&lt;td style=\"width: 50%; text-align: center;\"&gt;2&lt;/td&gt;&lt;/tr&gt;&lt;tr&gt;&lt;td style=\"width: 50%; text-align: center;\"&gt;{{Q3}}&lt;/td&gt;&lt;td style=\"width: 50%; text-align: center;\"&gt;2&lt;/td&gt;&lt;/tr&gt;&lt;tr&gt;&lt;td style=\"width: 50%; text-align: center;\"&gt;{{Q4}}&lt;/td&gt;&lt;td style=\"width: 50%; text-align: center;\"&gt;2&lt;/td&gt;&lt;/tr&gt;&lt;/tbody&gt;&lt;/table&gt;","incorrect":true},{"name":"A4","label":"&lt;table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center;\"&gt;2&lt;/td&gt;&lt;/tr&gt;&lt;tr&gt;&lt;td style=\"width: 50%; text-align: center;\"&gt;{{Q2}}&lt;/td&gt;&lt;td style=\"width: 50%; text-align: center;\"&gt;4&lt;/td&gt;&lt;/tr&gt;&lt;tr&gt;&lt;td style=\"width: 50%; text-align: center;\"&gt;{{Q3}}&lt;/td&gt;&lt;td style=\"width: 50%; text-align: center;\"&gt;2&lt;/td&gt;&lt;/tr&gt;&lt;tr&gt;&lt;td style=\"width: 50%; text-align: center;\"&gt;{{Q4}}&lt;/td&gt;&lt;td style=\"width: 50%; text-align: center;\"&gt;2&lt;/td&gt;&lt;/tr&gt;&lt;/tbody&gt;&lt;/table&gt;","incorrect":true},{"name":"A5","label":"&lt;table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center;\"&gt;2&lt;/td&gt;&lt;td style=\"width: 50%; text-align: center;\"&gt;{{Q1}}&lt;/td&gt;&lt;/tr&gt;&lt;tr&gt;&lt;td style=\"width: 50%; text-align: center;\"&gt;2&lt;/td&gt;&lt;td style=\"width: 50%; text-align: center;\"&gt;{{Q2}}&lt;/td&gt;&lt;/tr&gt;&lt;tr&gt;&lt;td style=\"width: 50%; text-align: center;\"&gt;2&lt;/td&gt;&lt;td style=\"width: 50%; text-align: center;\"&gt;{{Q3}}&lt;/td&gt;&lt;/tr&gt;&lt;tr&gt;&lt;td style=\"width: 50%; text-align: center;\"&gt;4&lt;/td&gt;&lt;td style=\"width: 50%; text-align: center;\"&gt;{{Q4}}&lt;/td&gt;&lt;/tr&gt;&lt;/tbody&gt;&lt;/table&gt;","incorrect":true}],"uniques":true},"algorithm":{"name":"trueFalse","template":"Multiple choice – standard","params":{"countCorrect":1,"countIncorrect":2,"showCheckIcon":false,"columns":3}}}</v>
      </c>
      <c r="D847" s="217" t="str">
        <f t="shared" si="2"/>
        <v>#REF!</v>
      </c>
    </row>
    <row r="848" ht="15.75" customHeight="1">
      <c r="A848" s="215" t="str">
        <f>Seeds!AB594</f>
        <v>M3-EyP-1a-I-2</v>
      </c>
      <c r="B848" s="216" t="str">
        <f t="shared" si="285"/>
        <v>#REF!</v>
      </c>
      <c r="C848" s="216" t="str">
        <f>Seeds!AA594</f>
        <v>{"id":"M3-EyP-1a-I-2","stimulus":"&lt;p&gt;Qual tabela de frequência representa esses valores?&lt;/p&gt;&lt;div style=\"border: 3px solid #C77CB7; padding: 0.5rem;\"&gt;&lt;table style=\"width: 100%; background: none !important;\"&gt;&lt;tbody&gt;&lt;tr&gt;&lt;td style=\"width: 20%; text-align: center; border: none; background: none !important;\"&gt;{{Q2}}&lt;/td&gt;&lt;td style=\"width: 20%; text-align: center; border: none; background: none !important;\"&gt;{{Q3}}&lt;/td&gt;&lt;td style=\"width: 20%; text-align: center; border: none; background: none !important;\"&gt;{{Q2}}&lt;/td&gt;&lt;td style=\"width: 20%; text-align: center; border: none; background: none !important;\"&gt;{{Q4}}&lt;/td&gt;&lt;td style=\"width: 20%; text-align: center; border: none; background: none !important;\"&gt;{{Q1}}&lt;/td&gt;&lt;/tr&gt;&lt;tr&gt;&lt;td style=\"width: 20%; text-align: center; border: none; background: none !important;\"&gt;{{Q3}}&lt;/td&gt;&lt;td style=\"width: 20%; text-align: center; border: none; background: none !important;\"&gt;{{Q3}}&lt;/td&gt;&lt;td style=\"width: 20%; text-align: center; border: none; background: none !important;\"&gt;{{Q2}}&lt;/td&gt;&lt;td style=\"width: 20%; text-align: center; border: none; background: none !important;\"&gt;{{Q4}}&lt;/td&gt;&lt;td style=\"width: 20%; text-align: center; border: none; background: none !important;\"&gt;{{Q3}}&lt;/td&gt;&lt;/tr&gt;&lt;/tbody&gt;&lt;/table&gt;&lt;/div&gt;","hint":"&lt;p&gt;A frequência absoluta de um dado é o número de vezes que ele é repetido.&lt;/p&gt;","feedback":"&lt;p&gt;A frequência absoluta é o número que indica a quantidade de vezes que um dado é repetido. Por exemplo, o valor {{Q2}} aparece repetido três vezes, então sua frequência absoluta é 3.&lt;/p&gt;","seed":{"parameters":[{"name":"Q1","label":null,"min":1,"max":12,"step":1},{"name":"Q2","label":null,"min":1,"max":12,"step":1},{"name":"Q3","label":null,"min":1,"max":12,"step":1},{"name":"Q4","label":null,"min":1,"max":12,"step":1}],"calculated":[{"name":"A1","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center;\"&gt;1&lt;/td&gt;&lt;/tr&gt;&lt;tr&gt;&lt;td style=\"width: 50%; text-align: center;\"&gt;{{Q2}}&lt;/td&gt;&lt;td style=\"width: 50%; text-align: center;\"&gt;3&lt;/td&gt;&lt;/tr&gt;&lt;tr&gt;&lt;td style=\"width: 50%; text-align: center;\"&gt;{{Q3}}&lt;/td&gt;&lt;td style=\"width: 50%; text-align: center;\"&gt;4&lt;/td&gt;&lt;/tr&gt;&lt;tr&gt;&lt;td style=\"width: 50%; text-align: center;\"&gt;{{Q4}}&lt;/td&gt;&lt;td style=\"width: 50%; text-align: center;\"&gt;2&lt;/td&gt;&lt;/tr&gt;&lt;/tbody&gt;&lt;/table&gt;"},{"name":"A2","label":"&lt;table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center;\"&gt;{{Q1}}&lt;/td&gt;&lt;/tr&gt;&lt;tr&gt;&lt;td style=\"width: 50%; text-align: center;\"&gt;{{Q2}}&lt;/td&gt;&lt;td style=\"width: 50%; text-align: center;\"&gt;{{Q2}}&lt;/td&gt;&lt;/tr&gt;&lt;tr&gt;&lt;td style=\"width: 50%; text-align: center;\"&gt;{{Q3}}&lt;/td&gt;&lt;td style=\"width: 50%; text-align: center;\"&gt;{{Q3}}&lt;/td&gt;&lt;/tr&gt;&lt;tr&gt;&lt;td style=\"width: 50%; text-align: center;\"&gt;{{Q4}}&lt;/td&gt;&lt;td style=\"width: 50%; text-align: center;\"&gt;{{Q4}}&lt;/td&gt;&lt;/tr&gt;&lt;/tbody&gt;&lt;/table&gt;","incorrect":true},{"name":"A3","label":"&lt;table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center;\"&gt;1&lt;/td&gt;&lt;/tr&gt;&lt;tr&gt;&lt;td style=\"width: 50%; text-align: center;\"&gt;{{Q2}}&lt;/td&gt;&lt;td style=\"width: 50%; text-align: center;\"&gt;2&lt;/td&gt;&lt;/tr&gt;&lt;tr&gt;&lt;td style=\"width: 50%; text-align: center;\"&gt;{{Q3}}&lt;/td&gt;&lt;td style=\"width: 50%; text-align: center;\"&gt;4&lt;/td&gt;&lt;/tr&gt;&lt;tr&gt;&lt;td style=\"width: 50%; text-align: center;\"&gt;{{Q4}}&lt;/td&gt;&lt;td style=\"width: 50%; text-align: center;\"&gt;3&lt;/td&gt;&lt;/tr&gt;&lt;/tbody&gt;&lt;/table&gt;","incorrect":true},{"name":"A4","label":"&lt;table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center;\"&gt;{{Q1}}&lt;/td&gt;&lt;td style=\"width: 50%; text-align: center;\"&gt;2&lt;/td&gt;&lt;/tr&gt;&lt;tr&gt;&lt;td style=\"width: 50%; text-align: center;\"&gt;{{Q2}}&lt;/td&gt;&lt;td style=\"width: 50%; text-align: center;\"&gt;1&lt;/td&gt;&lt;/tr&gt;&lt;tr&gt;&lt;td style=\"width: 50%; text-align: center;\"&gt;{{Q3}}&lt;/td&gt;&lt;td style=\"width: 50%; text-align: center;\"&gt;4&lt;/td&gt;&lt;/tr&gt;&lt;tr&gt;&lt;td style=\"width: 50%; text-align: center;\"&gt;{{Q4}}&lt;/td&gt;&lt;td style=\"width: 50%; text-align: center;\"&gt;3&lt;/td&gt;&lt;/tr&gt;&lt;/tbody&gt;&lt;/table&gt;","incorrect":true},{"name":"A5","label":"&lt;table style=\"width: 100%;\"&gt;&lt;tbody&gt;&lt;tr&gt;&lt;td style=\"width: 50%; text-align: center; color: white; font-weight: bold; background-color: #C77CB7; vertical-align: middle;\"&gt;Valores&lt;/td&gt;&lt;td style=\"width: 50%; text-align: center; color: white; font-weight: bold; background-color: #C77CB7; vertical-align: middle;\"&gt;Frequência absoluta&lt;/td&gt;&lt;/tr&gt;&lt;tr&gt;&lt;td style=\"width: 50%; text-align: center;\"&gt;1&lt;/td&gt;&lt;td style=\"width: 50%; text-align: center;\"&gt;{{Q1}}&lt;/td&gt;&lt;/tr&gt;&lt;tr&gt;&lt;td style=\"width: 50%; text-align: center;\"&gt;3&lt;/td&gt;&lt;td style=\"width: 50%; text-align: center;\"&gt;{{Q2}}&lt;/td&gt;&lt;/tr&gt;&lt;tr&gt;&lt;td style=\"width: 50%; text-align: center;\"&gt;4&lt;/td&gt;&lt;td style=\"width: 50%; text-align: center;\"&gt;{{Q3}}&lt;/td&gt;&lt;/tr&gt;&lt;tr&gt;&lt;td style=\"width: 50%; text-align: center;\"&gt;2&lt;/td&gt;&lt;td style=\"width: 50%; text-align: center;\"&gt;{{Q4}}&lt;/td&gt;&lt;/tr&gt;&lt;/tbody&gt;&lt;/table&gt;","incorrect":true}],"uniques":true},"algorithm":{"name":"trueFalse","template":"Multiple choice – standard","params":{"countCorrect":1,"countIncorrect":2,"showCheckIcon":false,"columns":3}}}</v>
      </c>
      <c r="D848" s="217" t="str">
        <f t="shared" si="2"/>
        <v>#REF!</v>
      </c>
    </row>
    <row r="849" ht="15.75" customHeight="1">
      <c r="A849" s="215" t="str">
        <f>Seeds!AB595</f>
        <v>M3-EyP-1a-E-1</v>
      </c>
      <c r="B849" s="216" t="str">
        <f t="shared" si="285"/>
        <v>#REF!</v>
      </c>
      <c r="C849" s="216" t="str">
        <f>Seeds!AA595</f>
        <v>{"id":"M3-EyP-1a-E-1","stimulus":"&lt;p&gt;Observe os dados no quadro e complete a tabela de frequências.&lt;/p&gt;&lt;div style=\"border: 3px solid #BEE072; padding: 0.5rem;\"&gt;&lt;table style=\"width: 100%; background: none !important;\"&gt;&lt;tbody&gt;&lt;tr&gt;&lt;td style=\"width: 20%; text-align: center; border: none; background: none !important;\"&gt;{{Q1}}&lt;/td&gt;&lt;td style=\"width: 20%; text-align: center; border: none; background: none !important;\"&gt;{{Q3}}&lt;/td&gt;&lt;td style=\"width: 20%; text-align: center; border: none; background: none !important;\"&gt;{{Q4}}&lt;/td&gt;&lt;td style=\"width: 20%; text-align: center; border: none; background: none !important;\"&gt;{{Q3}}&lt;/td&gt;&lt;td style=\"width: 20%; text-align: center; border: none; background: none !important;\"&gt;{{Q1}}&lt;/td&gt;&lt;/tr&gt;&lt;tr&gt;&lt;td style=\"width: 20%; text-align: center; border: none; background: none !important;\"&gt;{{Q3}}&lt;/td&gt;&lt;td style=\"width: 20%; text-align: center; border: none; background: none !important;\"&gt;{{Q2}}&lt;/td&gt;&lt;td style=\"width: 20%; text-align: center; border: none; background: none !important;\"&gt;{{Q2}}&lt;/td&gt;&lt;td style=\"width: 20%; text-align: center; border: none; background: none !important;\"&gt;{{Q4}}&lt;/td&gt;&lt;td style=\"width: 20%; text-align: center; border: none; background: none !important;\"&gt;{{Q1}}&lt;/td&gt;&lt;/tr&gt;&lt;/tbody&gt;&lt;/table&gt;&lt;/div&gt;","template":"&lt;table style=\"width: 100%;\"&gt;&lt;tbody&gt;&lt;tr&gt;&lt;td style=\"width: 50%; text-align: center; color: black; font-weight: bold; background-color: #BEE072; vertical-align: middle;\"&gt;Valores&lt;/td&gt;&lt;td style=\"width: 50%; text-align: center; color: black; font-weight: bold; background-color: #BEE072; vertical-align: middle;\"&gt;Frequência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center;\"&gt;{{response}}&lt;/td&gt;&lt;/tr&gt;&lt;tr&gt;&lt;td style=\"width: 50%; text-align: center;\"&gt;{{Q4}}&lt;/td&gt;&lt;td style=\"width: 50%; text-align: center;\"&gt;{{response}}&lt;/td&gt;&lt;/tr&gt;&lt;/tbody&gt;&lt;/table&gt;","hint":"&lt;p&gt;A frequência absoluta de um dado é o número de vezes que ele é repetido.&lt;/p&gt;","feedback":"&lt;p&gt;A frequência absoluta é o número que indica a quantidade de vezes que um dado é repetido. Por exemplo, o valor {{Q1}} aparece repetido três vezes, então sua frequência absoluta é 3.&lt;/p&gt;","seed":{"parameters":[{"name":"Q1","label":null,"min":1,"max":12,"step":1},{"name":"Q2","label":null,"min":1,"max":12,"step":1},{"name":"Q3","label":null,"min":1,"max":12,"step":1},{"name":"Q4","label":null,"min":1,"max":12,"step":1}],"calculated":[{"name":"A1","label":"{{function}}","function":3},{"name":"A2","label":"{{function}}","function":2},{"name":"A3","label":"{{function}}","function":3},{"name":"A4","label":"{{function}}","function":2}],"uniques":true},"algorithm":{"name":"calculateOperation","params":{"method":"equivLiteral","keyboard":"NUMERICAL"}}}</v>
      </c>
      <c r="D849" s="217" t="str">
        <f t="shared" si="2"/>
        <v>#REF!</v>
      </c>
    </row>
    <row r="850" ht="15.75" customHeight="1">
      <c r="A850" s="215" t="str">
        <f>Seeds!AB596</f>
        <v>M3-EyP-1a-E-2</v>
      </c>
      <c r="B850" s="216" t="str">
        <f t="shared" si="285"/>
        <v>#REF!</v>
      </c>
      <c r="C850" s="216" t="str">
        <f>Seeds!AA596</f>
        <v>{"id":"M3-EyP-1a-E-2","stimulus":"&lt;p&gt;Observe os dados no quadro e complete a tabela de frequências.&lt;/p&gt;&lt;div style=\"border: 3px solid #BEE072; padding: 0.5rem;\"&gt;&lt;table style=\"width: 100%; background: none !important;\"&gt;&lt;tbody&gt;&lt;tr&gt;&lt;td style=\"width: 20%; text-align: center; border: none; background: none !important;\"&gt;{{Q1}}&lt;/td&gt;&lt;td style=\"width: 20%; text-align: center; border: none; background: none !important;\"&gt;{{Q3}}&lt;/td&gt;&lt;td style=\"width: 20%; text-align: center; border: none; background: none !important;\"&gt;{{Q4}}&lt;/td&gt;&lt;td style=\"width: 20%; text-align: center; border: none; background: none !important;\"&gt;{{Q3}}&lt;/td&gt;&lt;td style=\"width: 20%; text-align: center; border: none; background: none !important;\"&gt;{{Q2}}&lt;/td&gt;&lt;/tr&gt;&lt;tr&gt;&lt;td style=\"width: 20%; text-align: center; border: none; background: none !important;\"&gt;{{Q1}}&lt;/td&gt;&lt;td style=\"width: 20%; text-align: center; border: none; background: none !important;\"&gt;{{Q3}}&lt;/td&gt;&lt;td style=\"width: 20%; text-align: center; border: none; background: none !important;\"&gt;{{Q2}}&lt;/td&gt;&lt;td style=\"width: 20%; text-align: center; border: none; background: none !important;\"&gt;{{Q3}}&lt;/td&gt;&lt;td style=\"width: 20%; text-align: center; border: none; background: none !important;\"&gt;{{Q2}}&lt;/td&gt;&lt;/tr&gt;&lt;/tbody&gt;&lt;/table&gt;&lt;/div&gt;","template":"&lt;table style=\"width: 100%;\"&gt;&lt;tbody&gt;&lt;tr&gt;&lt;td style=\"width: 50%; text-align: center; color: black; font-weight: bold; background-color: #BEE072; vertical-align: middle;\"&gt;Valores&lt;/td&gt;&lt;td style=\"width: 50%; text-align: center; color: black; font-weight: bold; background-color: #BEE072; vertical-align: middle;\"&gt;Frequência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center;\"&gt;{{response}}&lt;/td&gt;&lt;/tr&gt;&lt;tr&gt;&lt;td style=\"width: 50%; text-align: center;\"&gt;{{Q4}}&lt;/td&gt;&lt;td style=\"width: 50%; text-align: center;\"&gt;{{response}}&lt;/td&gt;&lt;/tr&gt;&lt;/tbody&gt;&lt;/table&gt;","hint":"&lt;p&gt;A frequência absoluta de um dado é o número de vezes que ele é repetido.&lt;/p&gt;","feedback":"&lt;p&gt;A frequência absoluta é o número que indica a quantidade de vezes que um dado é repetido. Por exemplo, o valor {{Q1}} aparece repetido duas vezes, então sua frequência absoluta é 2.&lt;/p&gt;","seed":{"parameters":[{"name":"Q1","label":null,"min":1,"max":15,"step":1},{"name":"Q2","label":null,"min":1,"max":15,"step":1},{"name":"Q3","label":null,"min":1,"max":15,"step":1},{"name":"Q4","label":null,"min":1,"max":15,"step":1}],"calculated":[{"name":"A1","label":"{{function}}","function":2},{"name":"A2","label":"{{function}}","function":3},{"name":"A3","label":"{{function}}","function":4},{"name":"A4","label":"{{function}}","function":1}],"uniques":true},"algorithm":{"name":"calculateOperation","params":{"method":"equivLiteral","keyboard":"NUMERICAL"}}}</v>
      </c>
      <c r="D850" s="217" t="str">
        <f t="shared" si="2"/>
        <v>#REF!</v>
      </c>
    </row>
    <row r="851" ht="15.75" customHeight="1">
      <c r="A851" s="215" t="str">
        <f>Seeds!AB597</f>
        <v>M3-EyP-1a-E-3</v>
      </c>
      <c r="B851" s="216" t="str">
        <f t="shared" si="285"/>
        <v>#REF!</v>
      </c>
      <c r="C851" s="216" t="str">
        <f>Seeds!AA597</f>
        <v>{"id":"M3-EyP-1a-E-3","stimulus":"&lt;p&gt;Observe os dados no quadro e complete a tabela de frequências.&lt;/p&gt;&lt;div style=\"border: 3px solid #BEE072; padding: 0.5rem;\"&gt;&lt;table style=\"width: 100%; background: none !important;\"&gt;&lt;tbody&gt;&lt;tr&gt;&lt;td style=\"width: 20%; text-align: center; border: none; background: none !important;\"&gt;{{Q4}}&lt;/td&gt;&lt;td style=\"width: 20%; text-align: center; border: none; background: none !important;\"&gt;{{Q3}}&lt;/td&gt;&lt;td style=\"width: 20%; text-align: center; border: none; background: none !important;\"&gt;{{Q4}}&lt;/td&gt;&lt;td style=\"width: 20%; text-align: center; border: none; background: none !important;\"&gt;{{Q3}}&lt;/td&gt;&lt;td style=\"width: 20%; text-align: center; border: none; background: none !important;\"&gt;{{Q2}}&lt;/td&gt;&lt;/tr&gt;&lt;tr&gt;&lt;td style=\"width: 20%; text-align: center; border: none; background: none !important;\"&gt;{{Q3}}&lt;/td&gt;&lt;td style=\"width: 20%; text-align: center; border: none; background: none !important;\"&gt;{{Q3}}&lt;/td&gt;&lt;td style=\"width: 20%; text-align: center; border: none; background: none !important;\"&gt;{{Q2}}&lt;/td&gt;&lt;td style=\"width: 20%; text-align: center; border: none; background: none !important;\"&gt;{{Q3}}&lt;/td&gt;&lt;td style=\"width: 20%; text-align: center; border: none; background: none !important;\"&gt;{{Q1}}&lt;/td&gt;&lt;/tr&gt;&lt;/tbody&gt;&lt;/table&gt;&lt;/div&gt;","template":"&lt;table style=\"width: 100%;\"&gt;&lt;tbody&gt;&lt;tr&gt;&lt;td style=\"width: 50%; text-align: center; color: black; font-weight: bold; background-color: #BEE072; vertical-align: middle;\"&gt;Valores&lt;/td&gt;&lt;td style=\"width: 50%; text-align: center; color: black; font-weight: bold; background-color: #BEE072; vertical-align: middle;\"&gt;Frequência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center;\"&gt;{{response}}&lt;/td&gt;&lt;/tr&gt;&lt;tr&gt;&lt;td style=\"width: 50%; text-align: center;\"&gt;{{Q4}}&lt;/td&gt;&lt;td style=\"width: 50%; text-align: center;\"&gt;{{response}}&lt;/td&gt;&lt;/tr&gt;&lt;/tbody&gt;&lt;/table&gt;","hint":"&lt;p&gt;A frequência absoluta de um dado é o número de vezes que ele é repetido.&lt;/p&gt;","feedback":"&lt;p&gt;A frequência absoluta é o número que indica a quantidade de vezes que um dado é repetido. Por exemplo, o valor {{Q1}} aparece repetido uma vez, então sua frequência absoluta é 1.&lt;/p&gt;","seed":{"parameters":[{"name":"Q1","label":null,"min":1,"max":15,"step":1},{"name":"Q2","label":null,"min":1,"max":15,"step":1},{"name":"Q3","label":null,"min":1,"max":15,"step":1},{"name":"Q4","label":null,"min":1,"max":15,"step":1}],"calculated":[{"name":"A1","label":"{{function}}","function":1},{"name":"A2","label":"{{function}}","function":2},{"name":"A3","label":"{{function}}","function":5},{"name":"A4","label":"{{function}}","function":2}],"uniques":true},"algorithm":{"name":"calculateOperation","params":{"method":"equivLiteral","keyboard":"NUMERICAL"}}}</v>
      </c>
      <c r="D851" s="217" t="str">
        <f t="shared" si="2"/>
        <v>#REF!</v>
      </c>
    </row>
    <row r="852" ht="15.75" customHeight="1">
      <c r="A852" s="215" t="str">
        <f>Seeds!AB598</f>
        <v>M3-EyP-1a-A-1</v>
      </c>
      <c r="B852" s="216" t="str">
        <f t="shared" si="285"/>
        <v>#REF!</v>
      </c>
      <c r="C852" s="216" t="str">
        <f>Seeds!AA598</f>
        <v>{"id":"M3-EyP-1a-A-1","stimulus":"&lt;p&gt;Um oftalmologista registrou a cor dos olhos de seus pacientes. Observe os dados e complete a tabela de frequências.&lt;/p&gt;&lt;div style=\"border: 3px solid #9FC1FD; padding: 0.5rem;\"&gt;&lt;table style=\"width: 100%; background: none !important;\"&gt;&lt;tbody&gt;&lt;tr&gt;&lt;td style=\"width: 25%; text-align: center; border: none; background: none !important;\"&gt;{{Q1}}&lt;/td&gt;&lt;td style=\"width: 25%; text-align: center; border: none; background: none !important;\"&gt;{{Q2}}&lt;/td&gt;&lt;td style=\"width: 25%; text-align: center; border: none; background: none !important;\"&gt;{{Q1}}&lt;/td&gt;&lt;td style=\"width: 25%; text-align: center; border: none; background: none !important;\"&gt;{{Q3}}&lt;/td&gt;&lt;/tr&gt;&lt;tr&gt;&lt;td style=\"width: 25%; text-align: center; border: none; background: none !important;\"&gt;{{Q1}}&lt;/td&gt;&lt;td style=\"width: 25%; text-align: center; border: none; background: none !important;\"&gt;{{Q1}}&lt;/td&gt;&lt;td style=\"width: 25%; text-align: center; border: none; background: none !important;\"&gt;{{Q2}}&lt;/td&gt;&lt;td style=\"width: 25%; text-align: center; border: none; background: none !important;\"&gt;{{Q2}}&lt;/td&gt;&lt;/tr&gt;&lt;tr&gt;&lt;td style=\"width: 25%; text-align: center; border: none; background: none !important;\"&gt;{{Q1}}&lt;/td&gt;&lt;td style=\"width: 25%; text-align: center; border: none; background: none !important;\"&gt;{{Q3}}&lt;/td&gt;&lt;td style=\"width: 25%; text-align: center; border: none; background: none !important;\"&gt;{{Q3}}&lt;/td&gt;&lt;td style=\"width: 25%; text-align: center; border: none; background: none !important;\"&gt;{{Q3}}&lt;/td&gt;&lt;/tr&gt;&lt;tr&gt;&lt;td style=\"width: 25%; text-align: center; border: none; background: none !important;\"&gt;{{Q1}}&lt;/td&gt;&lt;td style=\"width: 25%; text-align: center; border: none; background: none !important;\"&gt;{{Q1}}&lt;/td&gt;&lt;td style=\"width: 25%; text-align: center; border: none; background: none !important;\"&gt;{{Q1}}&lt;/td&gt;&lt;td style=\"width: 25%; text-align: center; border: none; background: none !important;\"&gt;{{Q2}}&lt;/td&gt;&lt;/tr&gt;&lt;/tbody&gt;&lt;/table&gt;&lt;/div&gt;","template":"&lt;table style=\"width: 100%;\"&gt;&lt;tbody&gt;&lt;tr&gt;&lt;td style=\"width: 50%; text-align: center; color: white; font-weight: bold; background-color: #9FC1FD; vertical-align: middle;\"&gt;Cor dos olhos&lt;/td&gt;&lt;td style=\"width: 50%; text-align: center; color: white; font-weight: bold; background-color: #9FC1FD; vertical-align: middle;\"&gt;Frequência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center;\"&gt;{{response}}&lt;/td&gt;&lt;/tbody&gt;&lt;/table&gt;","hint":"&lt;p&gt;A frequência absoluta de um dado é o número de vezes que ele é repetido.&lt;/p&gt;","feedback":"&lt;p&gt;A frequência absoluta é o número que indica a quantidade de vezes que um dado é repetido. Por exemplo, o valor &lt;i&gt;{{Q1}}&lt;/i&gt; aparece repetido oito vezes, então sua frequência absoluta é 8.&lt;/p&gt;","seed":{"parameters":[{"name":"Q1","label":null,"list":["Azuis","Castanhos","Verdes"]},{"name":"Q2","label":null,"list":["Azuis","Castanhos","Verdes"]},{"name":"Q3","label":null,"list":["Azuis","Castanhos","Verdes"]}],"calculated":[{"name":"A1","label":"{{function}}","function":"8"},{"name":"A2","label":"{{function}}","function":"4"},{"name":"A3","label":"{{function}}","function":"4"}],"uniques":true},"algorithm":{"name":"calculateOperation","params":{"method":"equivLiteral","keyboard":"NUMERICAL"}}}</v>
      </c>
      <c r="D852" s="217" t="str">
        <f t="shared" si="2"/>
        <v>#REF!</v>
      </c>
    </row>
    <row r="853" ht="15.75" customHeight="1">
      <c r="A853" s="215" t="str">
        <f>Seeds!AB599</f>
        <v>M3-EyP-1a-A-2</v>
      </c>
      <c r="B853" s="216" t="str">
        <f t="shared" si="285"/>
        <v>#REF!</v>
      </c>
      <c r="C853" s="216" t="str">
        <f>Seeds!AA599</f>
        <v>{"id":"M3-EyP-1a-A-2","stimulus":"&lt;p&gt;César fez uma pesquisa com seus amigos para descobrir qual era a bebida preferida de cada um deles no café da manhã. Observe os dados e complete a tabela de frequências.&lt;/p&gt;&lt;div style=\"border: 3px solid #FEA487; padding: 0.5rem;\"&gt;&lt;table style=\"width: 100%; background: none !important;\"&gt;&lt;tbody&gt;&lt;tr&gt;&lt;td style=\"width: 25%; text-align: center; border: none; background: none !important;\"&gt;{{Q1}}&lt;/td&gt;&lt;td style=\"width: 25%; text-align: center; border: none; background: none !important;\"&gt;{{Q1}}&lt;/td&gt;&lt;td style=\"width: 25%; text-align: center; border: none; background: none !important;\"&gt;{{Q2}}&lt;/td&gt;&lt;td style=\"width: 25%; text-align: center; border: none; background: none !important;\"&gt;{{Q3}}&lt;/td&gt;&lt;/tr&gt;&lt;tr&gt;&lt;td style=\"width: 25%; text-align: center; border: none; background: none !important;\"&gt;{{Q2}}&lt;/td&gt;&lt;td style=\"width: 25%; text-align: center; border: none; background: none !important;\"&gt;{{Q1}}&lt;/td&gt;&lt;td style=\"width: 25%; text-align: center; border: none; background: none !important;\"&gt;{{Q2}}&lt;/td&gt;&lt;td style=\"width: 25%; text-align: center; border: none; background: none !important;\"&gt;{{Q2}}&lt;/td&gt;&lt;/tr&gt;&lt;tr&gt;&lt;td style=\"width: 25%; text-align: center; border: none; background: none !important;\"&gt;{{Q2}}&lt;/td&gt;&lt;td style=\"width: 25%; text-align: center; border: none; background: none !important;\"&gt;{{Q2}}&lt;/td&gt;&lt;td style=\"width: 25%; text-align: center; border: none; background: none !important;\"&gt;{{Q1}}&lt;/td&gt;&lt;td style=\"width: 25%; text-align: center; border: none; background: none !important;\"&gt;{{Q3}}&lt;/td&gt;&lt;/tr&gt;&lt;tr&gt;&lt;td style=\"width: 25%; text-align: center; border: none; background: none !important;\"&gt;{{Q1}}&lt;/td&gt;&lt;td style=\"width: 25%; text-align: center; border: none; background: none !important;\"&gt;{{Q2}}&lt;/td&gt;&lt;td style=\"width: 25%; text-align: center; border: none; background: none !important;\"&gt;{{Q3}}&lt;/td&gt;&lt;td style=\"width: 25%; text-align: center; border: none; background: none !important;\"&gt;{{Q3}}&lt;/td&gt;&lt;/tr&gt;&lt;/tbody&gt;&lt;/table&gt;&lt;/div&gt;","template":"&lt;table style=\"width: 100%;\"&gt;&lt;tbody&gt;&lt;tr&gt;&lt;td style=\"width: 50%; text-align: center; color: white; font-weight: bold; background-color: #FEA487; vertical-align: middle;\"&gt;Bebida&lt;/td&gt;&lt;td style=\"width: 50%; text-align: center; color: white; font-weight: bold; background-color: #FEA487; vertical-align: middle;\"&gt;Frequência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center;\"&gt;{{response}}&lt;/td&gt;&lt;/tbody&gt;&lt;/table&gt;","hint":"&lt;p&gt;A frequência absoluta de um dado é o número de vezes que ele é repetido.&lt;/p&gt;","feedback":"&lt;p&gt;A frequência absoluta é o número que indica a quantidade de vezes que um dado é repetido. Por exemplo, o valor &lt;i&gt;{{Q1}}&lt;/i&gt; aparece repetido cinco vezes, então sua frequência absoluta é 5.&lt;/p&gt;","seed":{"parameters":[{"name":"Q1","label":null,"list":["Chá","Café","Leite"]},{"name":"Q2","label":null,"list":["Chá","Café","Leite"]},{"name":"Q3","label":null,"list":["Chá","Café","Leite"]}],"calculated":[{"name":"A1","label":"{{function}}","function":"5"},{"name":"A2","label":"{{function}}","function":"7"},{"name":"A3","label":"{{function}}","function":"4"}],"uniques":true},"algorithm":{"name":"calculateOperation","params":{"method":"equivLiteral","keyboard":"NUMERICAL"}}}</v>
      </c>
      <c r="D853" s="217" t="str">
        <f t="shared" si="2"/>
        <v>#REF!</v>
      </c>
    </row>
    <row r="854" ht="15.75" customHeight="1">
      <c r="A854" s="215" t="str">
        <f>Seeds!AB600</f>
        <v>M3-EyP-1a-A-3</v>
      </c>
      <c r="B854" s="216" t="str">
        <f t="shared" si="285"/>
        <v>#REF!</v>
      </c>
      <c r="C854" s="216" t="str">
        <f>Seeds!AA600</f>
        <v>{"id":"M3-EyP-1a-A-3","stimulus":"&lt;p&gt;No quadro a seguir estão as notas de um teste de Matemática de uma turma de 3º ano do Ensino Fundamental. A partir dos dados, complete a tabela de frequências.&lt;/p&gt;&lt;div style=\"border: 3px solid #C77CB7; padding: 0.5rem;\"&gt;&lt;table style=\"width: 100%; background: none !important;\"&gt;&lt;tbody&gt;&lt;tr&gt;&lt;td style=\"width: 25%; text-align: center; border: none; background: none !important;\"&gt;{{Q1}}&lt;/td&gt;&lt;td style=\"width: 25%; text-align: center; border: none; background: none !important;\"&gt;{{Q2}}&lt;/td&gt;&lt;td style=\"width: 25%; text-align: center; border: none; background: none !important;\"&gt;{{Q3}}&lt;/td&gt;&lt;td style=\"width: 25%; text-align: center; border: none; background: none !important;\"&gt;{{Q2}}&lt;/td&gt;&lt;/tr&gt;&lt;tr&gt;&lt;td style=\"width: 25%; text-align: center; border: none; background: none !important;\"&gt;{{Q2}}&lt;/td&gt;&lt;td style=\"width: 25%; text-align: center; border: none; background: none !important;\"&gt;{{Q1}}&lt;/td&gt;&lt;td style=\"width: 25%; text-align: center; border: none; background: none !important;\"&gt;{{Q3}}&lt;/td&gt;&lt;td style=\"width: 25%; text-align: center; border: none; background: none !important;\"&gt;{{Q2}}&lt;/td&gt;&lt;/tr&gt;&lt;tr&gt;&lt;td style=\"width: 25%; text-align: center; border: none; background: none !important;\"&gt;{{Q1}}&lt;/td&gt;&lt;td style=\"width: 25%; text-align: center; border: none; background: none !important;\"&gt;{{Q2}}&lt;/td&gt;&lt;td style=\"width: 25%; text-align: center; border: none; background: none !important;\"&gt;{{Q2}}&lt;/td&gt;&lt;td style=\"width: 25%; text-align: center; border: none; background: none !important;\"&gt;{{Q3}}&lt;/td&gt;&lt;/tr&gt;&lt;tr&gt;&lt;td style=\"width: 25%; text-align: center; border: none; background: none !important;\"&gt;{{Q2}}&lt;/td&gt;&lt;td style=\"width: 25%; text-align: center; border: none; background: none !important;\"&gt;{{Q3}}&lt;/td&gt;&lt;td style=\"width: 25%; text-align: center; border: none; background: none !important;\"&gt;{{Q3}}&lt;/td&gt;&lt;td style=\"width: 25%; text-align: center; border: none; background: none !important;\"&gt;{{Q1}}&lt;/td&gt;&lt;/tr&gt;&lt;/tbody&gt;&lt;/table&gt;&lt;/div&gt;","template":"&lt;table style=\"width: 100%;\"&gt;&lt;tbody&gt;&lt;tr&gt;&lt;td style=\"width: 50%; text-align: center; color: white; font-weight: bold; background-color: #C77CB7; vertical-align: middle;\"&gt;Nota&lt;/td&gt;&lt;td style=\"width: 50%; text-align: center; color: white; font-weight: bold; background-color: #C77CB7; vertical-align: middle;\"&gt;Frequência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center;\"&gt;{{response}}&lt;/td&gt;&lt;/tbody&gt;&lt;/table&gt;","hint":"&lt;p&gt;A frequência absoluta de um dado é o número de vezes que ele é repetido.&lt;/p&gt;","feedback":"&lt;p&gt;A frequência absoluta é o número que indica a quantidade de vezes que um dado é repetido. Por exemplo, o valor {{Q1}} aparece repetido quatro vezes, então sua frequência absoluta é 4.&lt;/p&gt;","seed":{"parameters":[{"name":"Q1","label":null,"min":5,"max":10,"step":1},{"name":"Q2","label":null,"min":5,"max":10,"step":1},{"name":"Q3","label":null,"min":5,"max":10,"step":1}],"calculated":[{"name":"A1","label":"{{function}}","function":"4"},{"name":"A2","label":"{{function}}","function":"7"},{"name":"A3","label":"{{function}}","function":"5"}],"uniques":true},"algorithm":{"name":"calculateOperation","params":{"method":"equivLiteral","keyboard":"NUMERICAL"}}}</v>
      </c>
      <c r="D854" s="217" t="str">
        <f t="shared" si="2"/>
        <v>#REF!</v>
      </c>
    </row>
    <row r="855" ht="15.75" customHeight="1">
      <c r="A855" s="215" t="str">
        <f>Seeds!AB601</f>
        <v>M3-EyP-5a-I-1</v>
      </c>
      <c r="B855" s="216" t="str">
        <f t="shared" si="285"/>
        <v>#REF!</v>
      </c>
      <c r="C855" s="216" t="str">
        <f>Seeds!AA601</f>
        <v>{"id":"M3-EyP-5a-I-1","stimulus":"&lt;p&gt;Escolha quais dos seguintes valores são numéricos.&lt;/p&gt;","feedback":"&lt;p&gt;Os dados numéricos representam quantidades, ao contrário dos dados não numéricos. Por exemplo, a altura de um animal é &lt;b&gt;numérica&lt;/b&gt; porque só pode ser descrita com números.&lt;/p&gt;","hint":"&lt;p&gt;Os dados numéricos representam quantidades, ao contrário dos dados não numéricos.&lt;/p&gt;","seed":{"parameters":[{"name":"Q1","list":["A altura de uma criança","Os pontos obtidos em um jogo","A idade de uma pessoa","A quantidade de seguidores de um &lt;i&gt;influencer&lt;/i&gt;","O número de biscoitos em um pacote","A quantidade de peixes em um aquário","O preço de um videogame"]},{"name":"Q2","list":["A distância entre dua cidades","O preço de um celular","O número de pessoas que participam de um evento","O número de visitas a uma plataforma de vídeos","O tempo de duração de uma corrida de bicicleta?"]},{"name":"Q3","list":["O cheiro de um perfume","O sabor de um sorvete","A cor dos olhos","O cheiro das flores","O sabor de uma fruta","O doce favorito de uma criança","O tipo de tecido usado em um vestido de noiva","A cor de um cabelo","O tempero que dá sabor a um prato"]}],"calculated":[{"name":"A1","label":"{{Q1}}"},{"name":"A2","label":"{{Q2}}"},{"name":"A3","label":"{{Q3}}","incorrect":true}],"uniques":true},"algorithm":{"name":"trueFalse","template":"Multiple choice – multiple response","params":{"countCorrect":2,"countIncorrect":1,"showCheckIcon":true
        }
    }
}</v>
      </c>
      <c r="D855" s="217" t="str">
        <f t="shared" si="2"/>
        <v>#REF!</v>
      </c>
    </row>
    <row r="856" ht="15.75" customHeight="1">
      <c r="A856" s="215" t="str">
        <f>Seeds!AB602</f>
        <v>M3-EyP-5a-I-2</v>
      </c>
      <c r="B856" s="216" t="str">
        <f t="shared" si="285"/>
        <v>#REF!</v>
      </c>
      <c r="C856" s="216" t="str">
        <f>Seeds!AA602</f>
        <v>{"id":"M3-EyP-5a-I-2","stimulus":"&lt;p&gt;Escolha quais dos seguintes valores não são numéricos.&lt;/p&gt;","feedback":"&lt;p&gt;Os dados numéricos representam quantidades, ao contrário dos dados não numéricos. Por exemplo, a cor de cabelo é uma variável &lt;b&gt;não numérica&lt;/b&gt; porque pode ser descrita como &lt;i&gt;loiro&lt;/i&gt; ou &lt;i&gt;castanho&lt;/i&gt;, mas não pode ser &lt;i&gt;três &lt;/i&gt; nem &lt;i&gt;dez.&lt;/i&gt;&lt;/p&gt;","hint":"&lt;p&gt;Os dados numéricos representam quantidades, ao contrário dos dados não numéricos.&lt;/p&gt;","seed":{"parameters":[{"name":"Q1","list":["A cor de um lápis.","O sabor de um sorvete.","A cor de um carro.","O formato de uma toalha de mesa.","O sabor de um suco."]},{"name":"Q2","list":["O cheiro de um perfume.","A cor dos olhos.","O cheiro das flores.","O sabor de uma fruta.","O doce favorito de uma criança.","O tipo de tecido usado em um vestido de noiva.","A cor de um cabelo.","O tempero que dá sabor a um prato."]},{"name":"Q3","list":["A altura de uma criança.","Os pontos obtidos em um jogo.","A idade de uma pessoa.","A quantidade de seguidores de um &lt;i&gt;influencer&lt;/i&gt;.","O número de biscoitos em um pacote.","A quantidade de peixes em um aquário.","O preço de um videogame."]}],"calculated":[{"name":"A1","label":"{{Q1}}"},{"name":"A2","label":"{{Q2}}"},{"name":"A3","label":"{{Q3}}","incorrect":true}],"uniques":true},"algorithm":{"name":"trueFalse","template":"Multiple choice – multiple response","params":{"countCorrect":2,"countIncorrect":1,"showCheckIcon":true
        }
    }
}</v>
      </c>
      <c r="D856" s="217" t="str">
        <f t="shared" si="2"/>
        <v>#REF!</v>
      </c>
    </row>
    <row r="857" ht="15.75" customHeight="1">
      <c r="A857" s="215" t="str">
        <f>Seeds!AB603</f>
        <v>M3-EyP-5a-E-1</v>
      </c>
      <c r="B857" s="216" t="str">
        <f t="shared" si="285"/>
        <v>#REF!</v>
      </c>
      <c r="C857" s="216" t="str">
        <f>Seeds!AA603</f>
        <v>{"id":"M3-EyP-5a-E-1","stimulus":"&lt;p&gt;Que tipo de variável estatística é: &lt;i&gt;{{Q1}}? &lt;/i&gt;É uma variável qualitativa ou quantitativa?&lt;/p&gt;","template":"&lt;p&gt;É uma variável {{response}}.&lt;/p&gt;","hint":"&lt;p&gt;Variáveis ​​quantitativas representam quantidades, enquanto variáveis ​​qualitativas não.&lt;/p&gt;","feedback":"&lt;p&gt;Variáveis ​​quantitativas representam quantidades, enquanto variáveis ​​qualitativas não.&lt;/p&gt;","seed":{"parameters":[{"name":"Q1","label":null,"list":["O número de episódios em uma série","O número de páginas de um livro","Os dias que faltam até um aniversário","O número de doces em um pacote","A altura das árvores em um parque","As velas em um bolo","A idade dos alunos de um curso","O número de lápis de cor em um estojo","O número de pessoas em uma sala de cinema","O número de carros em um estacionamento","O tempo que um ônibus leva para fazer um trajeto"]}],"calculated":[{"name":"A1","label":"quantitativa","function":""}],"uniques":true},"algorithm":{"name":"calculateOperation","template":"Cloze with text"}}</v>
      </c>
      <c r="D857" s="217" t="str">
        <f t="shared" si="2"/>
        <v>#REF!</v>
      </c>
    </row>
    <row r="858" ht="15.75" customHeight="1">
      <c r="A858" s="215" t="str">
        <f>Seeds!AB604</f>
        <v>M3-EyP-5a-E-2</v>
      </c>
      <c r="B858" s="216" t="str">
        <f t="shared" si="285"/>
        <v>#REF!</v>
      </c>
      <c r="C858" s="216" t="str">
        <f>Seeds!AA604</f>
        <v>{"id":"M3-EyP-5a-E-2","stimulus":"&lt;p&gt;Que tipo de variável estatística é: &lt;i&gt;{{Q1}}? &lt;/i&gt;É uma variável qualitativa ou quantitativa?&lt;/p&gt;","template":"&lt;p&gt;É uma variável {{response}}.&lt;/p&gt;","hint":"&lt;p&gt;Variáveis ​​quantitativas representam quantidades, enquanto variáveis ​​qualitativas não.&lt;/p&gt;","feedback":"&lt;p&gt;Variáveis ​​quantitativas representam quantidades, enquanto variáveis ​​qualitativas não.&lt;/p&gt;","seed":{"parameters":[{"name":"Q1","label":null,"list":["O perfume das flores em um jardim","Os sabores de sorvete em uma sorveteria","As cores do arco-íris","As cores de potes de tinta","Os sabores das especiarias usadas em um prato","Os times de futebol de um jogo de videogame","Os gêneros dos filmes em uma plataforma de &lt;i&gt;streaming&lt;/i&gt;","Os nomes dos alunos de uma classe"]}],"calculated":[{"name":"A1","label":"qualitativa","function":""}],"uniques":true},"algorithm":{"name":"calculateOperation","template":"Cloze with text"}}</v>
      </c>
      <c r="D858" s="217" t="str">
        <f t="shared" si="2"/>
        <v>#REF!</v>
      </c>
    </row>
    <row r="859" ht="15.75" customHeight="1">
      <c r="A859" s="215" t="str">
        <f>Seeds!AB605</f>
        <v>M3-EyP-1c-I-1</v>
      </c>
      <c r="B859" s="216" t="str">
        <f t="shared" si="285"/>
        <v>#REF!</v>
      </c>
      <c r="C859" s="216" t="str">
        <f>Seeds!AA605</f>
        <v>{
    "id": "M3-EyP-1c-I-1",
    "stimulus": "&lt;p&gt;Esta tabela de frequência foi preenchida com base no número de irmãos ou irmãs que cada aluno em uma sala de aula tem. Selecione a afirmação correta.&lt;/p&gt;&lt;p&gt;&lt;table style=\"width: 100%;\"&gt;&lt;tbody&gt;&lt;tr&gt;&lt;td style=\"width: 50%; vertical-align: middle; text-align: center; background-color: #72D2CD;\"&gt;&lt;span style=\"color: rgb(255, 255, 255);\"&gt;Número de irmãos ou irmãs &lt;/span&gt;&lt;/td&gt;&lt;td style=\"width: 50%; vertical-align: middle; text-align: center; background-color: #72D2CD;\"&gt;&lt;span style=\"color: rgb(255, 255, 255);\"&gt;Frequência absoluta&lt;/span&gt;&lt;/td&gt;&lt;/tr&gt;&lt;tr&gt;&lt;td style=\"width: 50%; vertical-align: middle; text-align: center;\"&gt;{{Q1}}&lt;/td&gt;&lt;td style=\"width: 50%; vertical-align: middle; text-align: center;\"&gt;{{Q2}}&lt;/td&gt;&lt;/tr&gt;&lt;tr&gt;&lt;td style=\"width: 50%; vertical-align: middle; text-align: center;\"&gt;{{Q3}}&lt;/td&gt;&lt;td style=\"width: 50%; vertical-align: middle; text-align: center;\"&gt;{{Q4}}&lt;/td&gt;&lt;/tr&gt;&lt;tr&gt;&lt;td style=\"width: 50%; vertical-align: middle; text-align: center;\"&gt;{{Q5}}&lt;/td&gt;&lt;td style=\"width: 50%; vertical-align: middle; text-align: center;\"&gt;{{Q6}}&lt;/td&gt;&lt;/tr&gt;&lt;/tbody&gt;&lt;/table&gt;&lt;/p&gt;",
    "hint": "&lt;p&gt;A frequência absoluta é o número de vezes que um valor é repetido.&lt;/p&gt;",
    "feedback": "&lt;p&gt;A frequência absoluta é o número de vezes que um valor é repetido. Nesse caso, o valor {{Q1}} tem uma frequência absoluta de {{Q2}} e isso significa que {{Q2}} alunos têm {{Q1}} irmãos ou irmãs.&lt;/p&gt;",
    "seed": {
        "parameters": [
            {
                "name": "Q1",
                "label": null,
                "min": 2,
                "max": 10,
                "step": 1
            },
            {
                "name": "Q2",
                "label": null,
                "min": 2,
                "max": 10,
                "step": 1
            },
            {
                "name": "Q3",
                "label": null,
                "min": 2,
                "max": 10,
                "step": 1
            },
            {
                "name": "Q4",
                "label": null,
                "min": 2,
                "max": 10,
                "step": 1
            },
            {
                "name": "Q5",
                "label": null,
                "min": 2,
                "max": 10,
                "step": 1
            },
            {
                "name": "Q6",
                "label": null,
                "min": 2,
                "max": 10,
                "step": 1
            }
        ],
        "calculated": [
            {
                "name": "A1",
                "label": "Há {{Q2}} alunos que tem {{Q1}} irmãos ou irmãs.",
                "function": ""
            },
            {
                "name": "A2",
                "label": "Há {{Q4}} alunos que tem {{Q3}} irmãos ou irmãs.",
                "function": ""
            },
            {
                "name": "A3",
                "label": "Há {{Q6}} alunos que tem {{Q5}} irmãos ou irmãs.",
                "function": ""
            },
            {
                "name": "A4",
                "label": "Há {{Q1}} alunos que tem {{Q2}} irmãos ou irmãs.",
                "function": "",
                "feedback": "&lt;p&gt;Na realidade, {{Q2}} alunos tem {{Q1}} irmãos ou irmãs.&lt;/p&gt;",
                "incorrect": true
            },
            {
                "name": "A5",
                "label": "Há {{Q3}} alunos que tem {{Q4}} irmãos ou irmãs.",
                "function": "",
                "feedback": "&lt;p&gt;Na realidade, {{Q4}} alunos tem {{Q3}} irmãos ou irmãs.&lt;/p&gt;",
                "incorrect": true
            },
            {
                "name": "A6",
                "label": "Há {{Q5}} alunos que tem {{Q6}} irmãos ou irmãs.",
                "function": "",
                "feedback": "&lt;p&gt;Na realidade, {{Q6}} alunos tem {{Q5}} irmãos ou irmãs.&lt;/p&gt;",
                "incorrect": true
            },
            {
                "name": "A7",
                "label": "Há {{Q2}} alunos que tem {{Q3}} irmãos ou irmãs.",
                "function": "",
                "feedback": "&lt;p&gt;Na realidade, {{Q2}} alunos tem {{Q1}} irmãos ou irmãs.&lt;/p&gt;",
                "incorrect": true
            },
            {
                "name": "A8",
                "label": "Há {{Q4}} alunos que tem {{Q5}} irmãos ou irmãs.",
                "function": "",
                "feedback": "&lt;p&gt;Na realidade, {{Q4}} alunos tem {{Q3}} irmãos ou irmãs.&lt;/p&gt;",
                "incorrect": true
            },
            {
                "name": "A9",
                "label": "Há {{Q6}} alunos que tem {{Q1}} irmãos ou irmãs.",
                "function": "",
                "feedback": "&lt;p&gt;Na realidade, {{Q6}} alunos tem {{Q5}} irmãos ou irmãs.&lt;/p&gt;",
                "incorrect": true
            }
        ],
        "uniques": true
    },
    "algorithm": {
        "name": "trueFalse",
        "template": "Multiple choice – standard",
        "params": {
            "countCorrect": 1,
            "countIncorrect": 2,
            "showCheckIcon":true
        }
    }
}</v>
      </c>
      <c r="D859" s="217" t="str">
        <f t="shared" si="2"/>
        <v>#REF!</v>
      </c>
    </row>
    <row r="860" ht="15.75" customHeight="1">
      <c r="A860" s="215" t="str">
        <f>Seeds!AB606</f>
        <v>M3-EyP-1c-E-1</v>
      </c>
      <c r="B860" s="216" t="str">
        <f t="shared" si="285"/>
        <v>#REF!</v>
      </c>
      <c r="C860" s="216" t="str">
        <f>Seeds!AA606</f>
        <v>{"id":"M3-EyP-1c-E-1","stimulus":"&lt;p&gt;Com a informação do número de convidados em cada mesa durante uma festa de aniversário, foi criada esta tabela de frequências absolutas. Complete as frases a seguir.&lt;/p&gt;&lt;table style=\"width: 100%;\"&gt;&lt;tbody&gt;&lt;tr&gt;&lt;td style=\"width: 50%; vertical-align: middle; text-align: center; background-color: #FEA487;\"&gt;&lt;span style=\"color: rgb(255, 255, 255);\"&gt;Convidados por mesa&lt;/span&gt;&lt;/td&gt;&lt;td style=\"width: 50%; vertical-align: middle; text-align: center; background-color: #FEA487;\"&gt;&lt;span style=\"color: rgb(255, 255, 255);\"&gt;Frequência absoluta&lt;/span&gt;&lt;/td&gt;&lt;/tr&gt;&lt;tr&gt;&lt;td style=\"width: 50%; vertical-align: middle; text-align: center;\"&gt;{{Q1}} &lt;/td&gt;&lt;td style=\"width: 50%; vertical-align: middle; text-align: center;\"&gt;{{Q2}} &lt;/td&gt;&lt;/tr&gt;&lt;tr&gt;&lt;td style=\"width: 50%; vertical-align: middle; text-align: center;\"&gt;{{Q3}} &lt;/td&gt;&lt;td style=\"width: 50%; text-align: center; vertical-align: middle;\"&gt;{{Q4}} &lt;/td&gt;&lt;/tr&gt;&lt;tr&gt;&lt;td style=\"width: 50%; text-align: center; vertical-align: middle;\"&gt;{{Q5}} &lt;/td&gt;&lt;td style=\"width: 50%; vertical-align: middle; text-align: center;\"&gt;{{Q6}} &lt;/td&gt;&lt;/tr&gt;&lt;tr&gt;&lt;td style=\"width: 50%; text-align: center; vertical-align: middle;\"&gt;{{Q7}} &lt;/td&gt;&lt;td style=\"width: 50%; text-align: center; vertical-align: middle;\"&gt;{{Q8}} &lt;/td&gt;&lt;/tr&gt;&lt;/tbody&gt;&lt;/table&gt;","template":"&lt;p&gt;Em {{Q6}} mesas há {{response}} convidados.&lt;/p&gt;&lt;p&gt;As mesas em que há {{Q3}} convidados são {{response}}.&lt;/p&gt;","hint":"&lt;p&gt;A frequência absoluta é o número de vezes que um valor é repetido.&lt;/p&gt;","feedback":"&lt;p&gt;A frequência absoluta é o número de vezes que um valor é repetido. Por exemplo, se {{Q5}} tiver uma frequência absoluta de {{Q6}}, significa que existem {{Q6}} mesas onde {{Q5}} convidados se sentaram.&lt;/p&gt;","seed":{"parameters":[{"name":"Q1","label":null,"min":2,"max":10,"step":1},{"name":"Q2","label":null,"min":2,"max":10,"step":1},{"name":"Q3","label":null,"min":2,"max":10,"step":1},{"name":"Q4","label":null,"min":2,"max":10,"step":1},{"name":"Q5","label":null,"min":2,"max":10,"step":1},{"name":"Q6","label":null,"min":2,"max":10,"step":1},{"name":"Q7","label":null,"min":2,"max":10,"step":1},{"name":"Q8","label":null,"min":2,"max":10,"step":1}],"calculated":[{"name":"A1","label":"{{Q5}}","function":"{{Q5}}"},{"name":"A2","label":"{{Q4}}","function":"{{Q4}}"}],"uniques":true},"algorithm":{"name":"calculateOperation","params":{"method":"equivLiteral","keyboard":"NUMERICAL"}}}</v>
      </c>
      <c r="D860" s="217" t="str">
        <f t="shared" si="2"/>
        <v>#REF!</v>
      </c>
    </row>
    <row r="861" ht="15.75" customHeight="1">
      <c r="A861" s="215" t="str">
        <f>Seeds!AB607</f>
        <v>M3-EyP-1c-E-2</v>
      </c>
      <c r="B861" s="216" t="str">
        <f t="shared" si="285"/>
        <v>#REF!</v>
      </c>
      <c r="C861" s="216" t="str">
        <f>Seeds!AA607</f>
        <v>{"id":"M3-EyP-1c-E-2","stimulus":"&lt;p&gt;Com a informação do número de convidados em cada mesa durante uma festa de aniversário, foi criada esta tabela de frequências absolutas. Complete as frases a seguir.&lt;/p&gt;&lt;table style=\"width: 100%;\"&gt;&lt;tbody&gt;&lt;tr&gt;&lt;td style=\"width: 50%; vertical-align: middle; text-align: center; background-color: #FEA487;\"&gt;&lt;span style=\"color: rgb(255, 255, 255);\"&gt;Convidados por mesa&lt;/span&gt;&lt;/td&gt;&lt;td style=\"width: 50%; vertical-align: middle; text-align: center; background-color: #FEA487;\"&gt;&lt;span style=\"color: rgb(255, 255, 255);\"&gt;Frequência absoluta&lt;/span&gt;&lt;/td&gt;&lt;/tr&gt;&lt;tr&gt;&lt;td style=\"width: 50%; vertical-align: middle; text-align: center;\"&gt;{{Q1}} &lt;/td&gt;&lt;td style=\"width: 50%; vertical-align: middle; text-align: center;\"&gt;{{Q2}} &lt;/td&gt;&lt;/tr&gt;&lt;tr&gt;&lt;td style=\"width: 50%; vertical-align: middle; text-align: center;\"&gt;{{Q3}} &lt;/td&gt;&lt;td style=\"width: 50%; text-align: center; vertical-align: middle;\"&gt;{{Q4}} &lt;/td&gt;&lt;/tr&gt;&lt;tr&gt;&lt;td style=\"width: 50%; text-align: center; vertical-align: middle;\"&gt;{{Q5}} &lt;/td&gt;&lt;td style=\"width: 50%; vertical-align: middle; text-align: center;\"&gt;{{Q6}} &lt;/td&gt;&lt;/tr&gt;&lt;tr&gt;&lt;td style=\"width: 50%; text-align: center; vertical-align: middle;\"&gt;{{Q7}} &lt;/td&gt;&lt;td style=\"width: 50%; text-align: center; vertical-align: middle;\"&gt;{{Q8}} &lt;/td&gt;&lt;/tr&gt;&lt;/tbody&gt;&lt;/table&gt;","template":"&lt;p&gt;Em {{Q2}} mesas há {{response}} convidados.&lt;/p&gt;&lt;p&gt;As mesas em que há {{Q7}} convidados são {{response}}.&lt;/p&gt;","hint":"&lt;p&gt;A frequência absoluta é o número de vezes que um valor é repetido.&lt;/p&gt;","feedback":"&lt;p&gt;A frequência absoluta é o número de vezes que um valor é repetido. Por exemplo, se {{Q1}} tiver uma frequência absoluta de {{Q2}}, significa que existem {{Q2}} mesas onde {{Q1}} convidados se sentaram.&lt;/p&gt;","seed":{"parameters":[{"name":"Q1","label":null,"min":2,"max":10,"step":1},{"name":"Q2","label":null,"min":2,"max":10,"step":1},{"name":"Q3","label":null,"min":2,"max":10,"step":1},{"name":"Q4","label":null,"min":2,"max":10,"step":1},{"name":"Q5","label":null,"min":2,"max":10,"step":1},{"name":"Q6","label":null,"min":2,"max":10,"step":1},{"name":"Q7","label":null,"min":2,"max":10,"step":1},{"name":"Q8","label":null,"min":2,"max":10,"step":1}],"calculated":[{"name":"A1","label":"{{Q1}}","function":"{{Q1}}"},{"name":"A2","label":"{{Q8}}","function":"{{Q8}}"}],"uniques":true},"algorithm":{"name":"calculateOperation","params":{"method":"equivLiteral","keyboard":"NUMERICAL"}}}</v>
      </c>
      <c r="D861" s="217" t="str">
        <f t="shared" si="2"/>
        <v>#REF!</v>
      </c>
    </row>
    <row r="862" ht="15.75" customHeight="1">
      <c r="A862" s="215" t="str">
        <f>Seeds!AB608</f>
        <v>M3-EyP-1c-A-1</v>
      </c>
      <c r="B862" s="216" t="str">
        <f t="shared" si="285"/>
        <v>#REF!</v>
      </c>
      <c r="C862" s="216" t="str">
        <f>Seeds!AA608</f>
        <v>{"id":"M3-EyP-1c-A-1","stimulus":"&lt;p&gt;Axel anotou nesta tabela de frequência os gêneros das primeiras {{T1}} músicas que ele tem em uma &lt;i&gt;playlist&lt;/i&gt;. Escreva quantas músicas de cada gêneros há na &lt;i&gt;playlist&lt;/i&gt;.&lt;/p&gt;&lt;table style=\"width: 100%;\"&gt;&lt;tbody&gt;&lt;tr&gt;&lt;td style=\"width: 50%; text-align: center; color: black; font-weight: bold; background-color: #FDCB7D; vertical-align: middle;\"&gt;Gênero&lt;/td&gt;&lt;td style=\"width: 50%; text-align: center; color: black; font-weight: bold; background-color: #FDCB7D; vertical-align: middle;\"&gt;Frequência absoluta&lt;/td&gt;&lt;/tr&gt;&lt;tr&gt;&lt;td style=\"width: 50%; text-align: center;\"&gt;{{Q5}}&lt;/td&gt;&lt;td style=\"width: 50%; text-align: center;\"&gt;{{Q1}}&lt;/td&gt;&lt;/tr&gt;&lt;tr&gt;&lt;td style=\"width: 50%; text-align: center;\"&gt;{{Q6}}&lt;/td&gt;&lt;td style=\"width: 50%; text-align: center;\"&gt;{{Q2}}&lt;/td&gt;&lt;/tr&gt;&lt;tr&gt;&lt;td style=\"width: 50%; text-align: center;\"&gt;{{Q7}}&lt;/td&gt;&lt;td style=\"width: 50%; text-align: center;\"&gt;{{Q3}}&lt;/td&gt;&lt;/tr&gt;&lt;tr&gt;&lt;td style=\"width: 50%; text-align: center;\"&gt;{{Q8}}&lt;/td&gt;&lt;td style=\"width: 50%; text-align: center;\"&gt;{{Q4}}&lt;/td&gt;&lt;/tr&gt;&lt;/tbody&gt;&lt;/table&gt;","template":"&lt;p&gt;Há {{response}} músicas do tipo {{Q6}}.&lt;/p&gt;&lt;p&gt;Há {{response}} músicas do tipo {{Q8}}.&lt;/p&gt;","hint":"&lt;p&gt;A frequência absoluta é o número de vezes que um valor é repetido.&lt;/p&gt;","feedback":"&lt;p&gt;A frequência absoluta é o número de vezes que um valor é repetido. Neste caso, a quantidade de músicas do tipo {{Q7}} que Axel tem na &lt;i&gt;playlist&lt;/i&gt; é {{Q3}}.&lt;/p&gt;","seed":{"parameters":[{"name":"Q1","label":null,"min":1,"max":15,"step":1},{"name":"Q2","label":null,"min":1,"max":15,"step":1},{"name":"Q3","label":null,"min":1,"max":15,"step":1},{"name":"Q4","label":null,"min":1,"max":15,"step":1},{"name":"Q5","label":null,"list":["rock","pop","eletrônica","jazz","clássica"]},{"name":"Q6","label":null,"list":["rock","pop","eletrônica","jazz","clássica"]},{"name":"Q7","label":null,"list":["rock","pop","eletrônica","jazz","clássica"]},{"name":"Q8","label":null,"list":["rock","pop","eletrônica","jazz","clássica"]}],"calculated":[{"name":"T1","label":"{{function}}","function":"{{Q1}}+{{Q2}}+{{Q3}}+{{Q4}}","temp":true},{"name":"A1","label":"{{function}}","function":"{{Q2}}"},{"name":"A2","label":"{{function}}","function":"{{Q4}}"}],"uniques":true},"algorithm":{"name":"calculateOperation","params":{"method":"equivLiteral","keyboard":"NUMERICAL"}}}</v>
      </c>
      <c r="D862" s="217" t="str">
        <f t="shared" si="2"/>
        <v>#REF!</v>
      </c>
    </row>
    <row r="863" ht="15.75" customHeight="1">
      <c r="A863" s="215" t="str">
        <f>Seeds!AB609</f>
        <v>M3-EyP-1c-A-2</v>
      </c>
      <c r="B863" s="216" t="str">
        <f t="shared" si="285"/>
        <v>#REF!</v>
      </c>
      <c r="C863" s="216" t="str">
        <f>Seeds!AA609</f>
        <v>{"id":"M3-EyP-1c-A-2","stimulus":"&lt;p&gt;Em uma escola haverá um concurso de artes. Os organizadores anotaram as idades dos participantes nesta tabela de frequência. Quantos alunos se inscreveram?&lt;/p&gt;&lt;table style=\"width: 100%;\"&gt;&lt;tbody&gt;&lt;tr&gt;&lt;td style=\"width: 50%; text-align: center; color: black; font-weight: bold; background-color: #A2E4FA; vertical-align: middle;\"&gt;Idade&lt;/td&gt;&lt;td style=\"width: 50%; text-align: center; color: black; font-weight: bold; background-color: #A2E4FA; vertical-align: middle;\"&gt;Frequência absoluta&lt;/td&gt;&lt;/tr&gt;&lt;tr&gt;&lt;td style=\"width: 50%; text-align: center;\"&gt;{{Q1}}&lt;/td&gt;&lt;td style=\"width: 50%; text-align: center;\"&gt;{{Q5}}&lt;/td&gt;&lt;/tr&gt;&lt;tr&gt;&lt;td style=\"width: 50%; text-align: center;\"&gt;{{Q2}}&lt;/td&gt;&lt;td style=\"width: 50%; text-align: center;\"&gt;{{Q6}}&lt;/td&gt;&lt;/tr&gt;&lt;tr&gt;&lt;td style=\"width: 50%; text-align: center;\"&gt;{{Q3}}&lt;/td&gt;&lt;td style=\"width: 50%; text-align: center;\"&gt;{{Q7}}&lt;/td&gt;&lt;/tr&gt;&lt;tr&gt;&lt;td style=\"width: 50%; text-align: center;\"&gt;{{Q4}}&lt;/td&gt;&lt;td style=\"width: 50%; text-align: center;\"&gt;{{Q8}}&lt;/td&gt;&lt;/tr&gt;&lt;/tbody&gt;&lt;/table&gt;","template":"&lt;p&gt;Foram inscritos {{response}} alunos.&lt;/p&gt;","hint":"&lt;p&gt;A frequência absoluta é o número de vezes que um valor é repetido.&lt;/p&gt;","feedback":"&lt;p&gt;Para calcular o número total de inscritos, é necesssário somar as frequências absolutas de todas as idades.&lt;/p&gt;&lt;p&gt;Participantes = {{Q5}} + {{Q6}} + {{Q7}} + {{Q8}} = {{A1}}&lt;/p&gt;","seed":{"parameters":[{"name":"Q1","label":null,"list":[6,7]},{"name":"Q2","label":null,"list":[8,9]},{"name":"Q3","label":null,"list":[10,11]},{"name":"Q4","label":null,"list":[12,13]},{"name":"Q5","label":null,"min":1,"max":15,"step":1},{"name":"Q6","label":null,"min":1,"max":15,"step":1},{"name":"Q7","label":null,"min":1,"max":15,"step":1},{"name":"Q8","label":null,"min":1,"max":15,"step":1}],"calculated":[{"name":"A1","label":"{{function}}","function":"{{Q5}}+{{Q6}}+{{Q7}}+{{Q8}}"}],"uniques":true},"algorithm":{"name":"calculateOperation","params":{"method":"equivLiteral","keyboard":"NUMERICAL"}}}</v>
      </c>
      <c r="D863" s="217" t="str">
        <f t="shared" si="2"/>
        <v>#REF!</v>
      </c>
    </row>
    <row r="864" ht="15.75" customHeight="1">
      <c r="A864" s="215" t="str">
        <f>Seeds!AB610</f>
        <v>M3-EyP-1c-A-3</v>
      </c>
      <c r="B864" s="216" t="str">
        <f t="shared" si="285"/>
        <v>#REF!</v>
      </c>
      <c r="C864" s="216" t="str">
        <f>Seeds!AA610</f>
        <v>{"id":"M3-EyP-1c-A-3","stimulus":"&lt;p&gt;Nesta tabela de frequências foram anotados os resultados obtidos no lançamento de um dado. Complete as frases a seguir.&lt;/p&gt;&lt;table style=\"width: 100%;\"&gt;&lt;tbody&gt;&lt;tr&gt;&lt;td style=\"width: 50%; text-align: center; color: black; font-weight: bold; background-color: #BEE072; vertical-align: middle;\"&gt;Resultado&lt;/td&gt;&lt;td style=\"width: 50%; text-align: center; color: black; font-weight: bold; background-color: #BEE072; vertical-align: middle;\"&gt;Frequência absoluta&lt;/td&gt;&lt;/tr&gt;&lt;tr&gt;&lt;td style=\"width: 50%; text-align: center;\"&gt;1&lt;/td&gt;&lt;td style=\"width: 50%; text-align: center;\"&gt;{{Q1}}&lt;/td&gt;&lt;/tr&gt;&lt;tr&gt;&lt;td style=\"width: 50%; text-align: center;\"&gt;2&lt;/td&gt;&lt;td style=\"width: 50%; text-align: center;\"&gt;{{Q2}}&lt;/td&gt;&lt;/tr&gt;&lt;tr&gt;&lt;td style=\"width: 50%; text-align: center;\"&gt;3&lt;/td&gt;&lt;td style=\"width: 50%; text-align: center;\"&gt;{{Q3}}&lt;/td&gt;&lt;/tr&gt;&lt;tr&gt;&lt;td style=\"width: 50%; text-align: center;\"&gt;4&lt;/td&gt;&lt;td style=\"width: 50%; text-align: center;\"&gt;{{Q4}}&lt;/td&gt;&lt;/tr&gt;&lt;tr&gt;&lt;td style=\"width: 50%; text-align: center;\"&gt;5&lt;/td&gt;&lt;td style=\"width: 50%; text-align: center;\"&gt;{{Q5}}&lt;/td&gt;&lt;/tr&gt;&lt;tr&gt;&lt;td style=\"width: 50%; text-align: center;\"&gt;6&lt;/td&gt;&lt;td style=\"width: 50%; text-align: center;\"&gt;{{Q6}}&lt;/td&gt;&lt;/tr&gt;&lt;/tbody&gt;&lt;/table&gt;","template":"&lt;p&gt;O número 2 saiu {{response}} vezes.&lt;/p&gt;&lt;p&gt;O número 6 saiu {{response}} vezes.&lt;/p&gt;&lt;p&gt;O dado foi lançado {{response}} vezes.&lt;/p&gt;","hint":"&lt;p&gt;A frequência absoluta é o número de vezes que um valor é repetido.&lt;/p&gt;","feedback":"&lt;p&gt;A frequência absoluta é o número de vezes que um valor é repetido. Nesse caso, a quantidade de vezes que saiu o número 1 foi {{Q1}}.&lt;/p&gt;","seed":{"parameters":[{"name":"Q1","label":null,"min":1,"max":10,"step":1},{"name":"Q2","label":null,"min":1,"max":10,"step":1},{"name":"Q3","label":null,"min":1,"max":10,"step":1},{"name":"Q4","label":null,"min":1,"max":10,"step":1},{"name":"Q5","label":null,"min":1,"max":10,"step":1},{"name":"Q6","label":null,"min":1,"max":10,"step":1}],"calculated":[{"name":"A1","label":"{{function}}","function":"{{Q2}}"},{"name":"A2","label":"{{function}}","function":"{{Q6}}"},{"name":"A3","label":"{{function}}","function":"{{Q1}}+{{Q2}}+{{Q3}}+{{Q4}}+{{Q5}}+{{Q6}}"}],"uniques":true},"algorithm":{"name":"calculateOperation","params":{"method":"equivLiteral","keyboard":"NUMERICAL"}}}</v>
      </c>
      <c r="D864" s="217" t="str">
        <f t="shared" si="2"/>
        <v>#REF!</v>
      </c>
    </row>
    <row r="865" ht="15.75" customHeight="1">
      <c r="A865" s="215" t="str">
        <f>Seeds!AB611</f>
        <v>M3-EyP-2a-I-1</v>
      </c>
      <c r="B865" s="216" t="str">
        <f t="shared" si="285"/>
        <v>#REF!</v>
      </c>
      <c r="C865" s="216" t="str">
        <f>Seeds!AA611</f>
        <v>{"id":"M3-EyP-2a-I-1","stimulus":"&lt;p&gt;Neste gráfico de barras estão representadas as temperaturas máximas em Blumenau (SC) durante os primeiros dias de junho. Indique se as afirmações estão corretas ou incorretas.&lt;/p&gt;&lt;div style=\"display:flex; justify-content:center;\"&gt;&lt;div class=\"fr-chart ct-chart ct-minor-seventh\" data-chart='{\"type\": \"bar\", \"series\": [{\"name\": \"°C máximos\", \"data\": [{{Q1}},{{Q2}},{{Q3}},{{Q4}},{{Q5}}]}], \"labels\":[\"Segunda-feira\",\"Terça-feira\",\"Quarta-feira\",\"Quinta-feira\",\"Sexta-feira\"],\"options\": {\"axisY\": {\"onlyInteger\": true}}}'&gt;&lt;/div&gt;&lt;/div&gt;","hint":"&lt;p&gt;A altura atingida por cada barra representa a temperatura máxima.&lt;/p&gt;","feedback":"&lt;p&gt;A altura atingida por cada barra representa a temperatura máxima.&lt;/p&gt;","seed":{"parameters":[{"name":"Q1","label":null,"min":20,"max":35,"step":1},{"name":"Q2","label":null,"min":20,"max":35,"step":1},{"name":"Q3","label":null,"min":20,"max":35,"step":1},{"name":"Q4","label":null,"min":20,"max":35,"step":1},{"name":"Q5","label":null,"min":20,"max":35,"step":1}],"calculated":[{"name":"A1","label":"A temperatura máxima registrada na quarta-feira foi {{Q3}} °C."},{"name":"A2","label":"A temperatura máxima registrada na quinta-feira foi {{Q4}} °C."},{"name":"A3","label":"A temperatura máxima registrada na segunda-feira foi {{Q5}} °C.","incorrect":true},{"name":"A4","label":"A temperatura máxima registrada na terça-feira foi {{Q1}} °C.","incorrect":true},{"name":"A5","label":"A temperatura máxima registrada na sexta-feira foi {{Q2}} °C.","incorrect":true}],"uniques":true},"algorithm":{"name":"trueFalse","template":"Choice matrix – inline","params":{"countCorrect":1,"countIncorrect":2,"showCheckIcon":false,"options":["Verdadeiro","Falso"]}}}</v>
      </c>
      <c r="D865" s="217" t="str">
        <f t="shared" si="2"/>
        <v>#REF!</v>
      </c>
    </row>
    <row r="866" ht="15.75" customHeight="1">
      <c r="A866" s="215" t="str">
        <f>Seeds!AB612</f>
        <v>M3-EyP-2a-I-2</v>
      </c>
      <c r="B866" s="216" t="str">
        <f t="shared" si="285"/>
        <v>#REF!</v>
      </c>
      <c r="C866" s="216" t="str">
        <f>Seeds!AA612</f>
        <v>{"id":"M3-EyP-2a-I-2","stimulus":"&lt;p&gt;A gerência de uma concessionária representou os carros que foram vendidos nos últimos meses na seguinte curva de frequência. Indica se as afirmações são verdadeiras ou falsa.&lt;/p&gt;&lt;div style=\"display:flex; justify-content:center;\"&gt;&lt;div class=\"fr-chart ct-chart ct-minor-seventh\" data-chart='{\"type\": \"line\", \"series\": [{\"name\": \"Carros\", \"data\": [{{Q1}},{{Q2}},{{Q3}},{{Q4}}]}], \"labels\":[\"Janeiro\",\"Fevereiro\",\"Março\",\"Abril\"], \"options\":{\"low\":0, \"axisY\": {\"onlyInteger\": true}}}'&gt;&lt;/div&gt;&lt;/div&gt;","hint":"&lt;p&gt;A altura atingida pela curva representa os carros vendidos em cada mês.&lt;/p&gt;","feedback":"&lt;p&gt;A altura atingida pela curva representa os carros vendidos em cada mês.&lt;/p&gt;","seed":{"parameters":[{"name":"Q1","label":"","min":10,"max":20,"step":1},{"name":"Q2","label":"","min":10,"max":20,"step":1},{"name":"Q3","label":"","min":10,"max":20,"step":1},{"name":"Q4","label":"","min":10,"max":20,"step":1}],"calculated":[{"name":"A1","label":"Foram vendidos {{Q1}} carros em janeiro."},{"name":"A2","label":"Foram vendidos {{Q2}} carros em fevereiro."},{"name":"A3","label":"Foram vendidos {{Q3}} carros em março."},{"name":"A4","label":"Foram vendidos {{Q4}} carros em abril."},{"name":"A5","label":"Foram vendidos {{Q1}} carros em março.","incorrect":true},{"name":"A6","label":"Foram vendidos {{Q4}} carros em janeiro.","incorrect":true},{"name":"A7","label":"Foram vendidos {{Q3}} carros em abril.","incorrect":true},{"name":"A8","label":"Foram vendidos {{Q2}} carros em janeiro.","incorrect":true}],"uniques":true},"algorithm":{"name":"trueFalse","template":"Choice matrix – inline","params":{"countCorrect":1,"countIncorrect":2,"showCheckIcon":false,"options":["Verdadeira","Falsa"]}}}</v>
      </c>
      <c r="D866" s="217" t="str">
        <f t="shared" si="2"/>
        <v>#REF!</v>
      </c>
    </row>
    <row r="867" ht="15.75" customHeight="1">
      <c r="A867" s="215" t="str">
        <f>Seeds!AB613</f>
        <v>M3-EyP-2a-I-3</v>
      </c>
      <c r="B867" s="216" t="str">
        <f t="shared" si="285"/>
        <v>#REF!</v>
      </c>
      <c r="C867" s="216" t="str">
        <f>Seeds!AA613</f>
        <v>{"id":"M3-EyP-2a-I-3","stimulus":"&lt;p&gt;Mauro desenhou um gráfico de barras com o número de atividades de Matemática que ele resolveu em cada dia. Indica se as afirmações são verdadeiras ou falsas.&lt;/p&gt;&lt;div style=\"display:flex; justify-content:center;\"&gt;&lt;div class=\"fr-chart ct-chart ct-minor-seventh\" data-chart='{\"type\": \"bar\", \"series\": [{\"name\": \"Atividades\", \"data\": [{{Q1}},{{Q2}},{{Q3}},{{Q4}},{{Q5}}]}], \"labels\":[\"Segunda-feira\",\"Terça-feira\",\"Quarta-feira\",\"Quinta-feira\",\"Sexta-feira\"], \"options\":{\"low\":0, \"axisY\": {\"onlyInteger\": true}}}'&gt;&lt;/div&gt;&lt;/div&gt;","hint":"&lt;p&gt;A altura que cada barra atinge representa as atividades feitas em cada dia.&lt;/p&gt;","feedback":"&lt;p&gt;A altura que cada barra atinge representa as atividades feitas em cada dia.&lt;/p&gt;","seed":{"parameters":[{"name":"Q1","label":"","min":5,"max":15,"step":1},{"name":"Q2","label":"","min":5,"max":15,"step":1},{"name":"Q3","label":"","min":5,"max":15,"step":1},{"name":"Q4","label":"","min":5,"max":15,"step":1},{"name":"Q5","label":"","min":5,"max":15,"step":1}],"calculated":[{"name":"A1","label":"Na segunda-feira foram feitas {{Q1}} atividades."},{"name":"A2","label":"Na terça-feira foram feitas {{Q2}} atividades."},{"name":"A3","label":"Na quarta-feira foram feitas {{Q3}} atividades."},{"name":"A4","label":"Na quinta-feira foram feitas {{Q4}} atividades."},{"name":"A5","label":"Na segunda-feira foram feitas {{Q2}} atividades.","incorrect":true},{"name":"A6","label":"Na terça-feira foram feitas {{Q3}} atividades.","incorrect":true},{"name":"A7","label":"Na quarta-feira foram feitas {{Q1}} atividades.","incorrect":true},{"name":"A8","label":"Na quinta-feira foram feitas {{Q5}} atividades.","incorrect":true},{"name":"A9","label":"Na sexta-feira foram feitas {{Q4}} atividades.","incorrect":true}],"uniques":true},"algorithm":{"name":"trueFalse","template":"Choice matrix – inline","params":{"countCorrect":1,"countIncorrect":2,"showCheckIcon":false,"options":["Verdadeira","Falsa"]}}}</v>
      </c>
      <c r="D867" s="217" t="str">
        <f t="shared" si="2"/>
        <v>#REF!</v>
      </c>
    </row>
    <row r="868" ht="15.75" customHeight="1">
      <c r="A868" s="215" t="str">
        <f>Seeds!AB614</f>
        <v>M3-EyP-2a-E-1</v>
      </c>
      <c r="B868" s="216" t="str">
        <f t="shared" si="285"/>
        <v>#REF!</v>
      </c>
      <c r="C868" s="216" t="str">
        <f>Seeds!AA614</f>
        <v>{"id":"M3-EyP-2a-E-1","stimulus":"&lt;p&gt;Esta curva de frequência representa as atividades favoritas de um grupo de crianças. Complete as frases a seguir.&lt;/p&gt;&lt;div style=\"display:flex; justify-content:center;\"&gt;&lt;div class=\"fr-chart ct-chart ct-minor-seventh\" data-chart='{\"type\": \"line\", \"series\": [{\"name\": \"Crianças\", \"data\": [{{Q1}},{{Q2}},{{Q3}},{{Q4}}]}], \"labels\":[\"Praticar esportes\",\"Ir ao parque\",\"Jogar videogame\",\"Ler um livro\", \"\"], \"options\":{\"low\":0, \"axisY\": {\"onlyInteger\": true}}}'&gt;&lt;/div&gt;&lt;/div&gt;","template":"&lt;p&gt;{{response}} crianças preferem praticar esportes.&lt;/p&gt;&lt;p&gt;{{response}} crianças preferem ler um livro.&lt;/p&gt;","hint":"&lt;p&gt;A altura que a linha atinge representa quantas crianças gostam de cada atividade.&lt;/p&gt;","feedback":"&lt;p&gt;A altura que a linha atinge representa quantas crianças gostam de cada atividade.&lt;/p&gt;","seed":{"parameters":[{"name":"Q1","label":"","min":5,"max":25,"step":5},{"name":"Q2","label":"","min":5,"max":25,"step":5},{"name":"Q3","label":"","min":5,"max":25,"step":5},{"name":"Q4","label":"","min":5,"max":25,"step":5}],"calculated":[{"name":"A1","label":"{{function}}","function":"{{Q1}}"},{"name":"A2","label":"{{function}}","function":"{{Q4}}"}],"uniques":true},"algorithm":{"name":"calculateOperation","params":{"method":"equivLiteral","keyboard":"NUMERICAL"}}}</v>
      </c>
      <c r="D868" s="217" t="str">
        <f t="shared" si="2"/>
        <v>#REF!</v>
      </c>
    </row>
    <row r="869" ht="15.75" customHeight="1">
      <c r="A869" s="215" t="str">
        <f>Seeds!AB615</f>
        <v>M3-EyP-2a-E-2</v>
      </c>
      <c r="B869" s="216" t="str">
        <f t="shared" si="285"/>
        <v>#REF!</v>
      </c>
      <c r="C869" s="216" t="str">
        <f>Seeds!AA615</f>
        <v>{"id":"M3-EyP-2a-E-2","stimulus":"&lt;p&gt;Este gráfico de barras representa o número de ovos que uma granja produziu em cinco dias. Complete as frases as seguir.&lt;/p&gt;&lt;div style=\"display:flex; justify-content:center;\"&gt;&lt;div class=\"fr-chart ct-chart ct-minor-seventh\" data-chart='{\"type\": \"bar\", \"series\": [{\"name\": \"Ovos\", \"data\": [{{Q1}},{{Q2}},{{Q3}},{{Q4}},{{Q5}}]}], \"labels\":[\"Segunda-feira\",\"Terça-feira\",\"Quarta-feira\",\"Quinta-feira\",\"Sexta-feira\"],\"options\": {\"axisY\": {\"onlyInteger\": true}}}'&gt;&lt;/div&gt;&lt;/div&gt;","template":"&lt;p&gt;{{response}} ovos foram coletados na terça-feira.&lt;/p&gt;&lt;p&gt;{{response}} ovos foram coletados na quinta-feira.&lt;/p&gt;","hint":"&lt;p&gt;A altura atingida por cada barra representa os ovos coletados.&lt;/p&gt;","feedback":"&lt;p&gt;A altura atingida por cada barra representa os ovos coletados.&lt;/p&gt;","seed":{"parameters":[{"name":"Q1","label":null,"min":15,"max":30,"step":1},{"name":"Q2","label":null,"min":15,"max":30,"step":1},{"name":"Q3","label":null,"min":15,"max":30,"step":1},{"name":"Q4","label":null,"min":15,"max":30,"step":1},{"name":"Q5","label":null,"min":15,"max":30,"step":1}],"calculated":[{"name":"A1","label":"{{function}}","function":"{{Q2}}"},{"name":"A2","label":"{{function}}","function":"{{Q4}}"}],"uniques":true},"algorithm":{"name":"calculateOperation","params":{"method":"equivLiteral","keyboard":"NUMERICAL"}}}</v>
      </c>
      <c r="D869" s="217" t="str">
        <f t="shared" si="2"/>
        <v>#REF!</v>
      </c>
    </row>
    <row r="870" ht="15.75" customHeight="1">
      <c r="A870" s="215" t="str">
        <f>Seeds!AB616</f>
        <v>M3-EyP-2a-E-3</v>
      </c>
      <c r="B870" s="216" t="str">
        <f t="shared" si="285"/>
        <v>#REF!</v>
      </c>
      <c r="C870" s="216" t="str">
        <f>Seeds!AA616</f>
        <v>{"id":"M3-EyP-2a-E-3","stimulus":"&lt;p&gt;Lucas desenhou esta curva de frequência representando os troféus que conquistou em vários esportes. Complete as frases as seguir.&lt;/p&gt;&lt;div style=\"display:flex; justify-content:center;\"&gt;&lt;div class=\"fr-chart ct-chart ct-minor-seventh\" data-chart='{\"type\": \"line\", \"series\": [{\"name\": \"Troféus\", \"data\": [{{Q1}},{{Q2}},{{Q3}},{{Q4}}]}], \"labels\":[\"Rugby\",\"Basquete\",\"Tênis\",\"Voleibol\", \"\"], \"options\":{\"low\":0, \"axisY\": {\"onlyInteger\": true}}}'&gt;&lt;/div&gt;&lt;/div&gt;","template":"&lt;p&gt;Juan ganhou {{response}} troféus no vôlei.&lt;/p&gt;&lt;p&gt;Juan ganhou {{response}} troféus no rugby.&lt;/p&gt;","hint":"&lt;p&gt;A altura que a linha atinge em cada esporte representa os troféus conquistados.&lt;/p&gt;","feedback":"&lt;p&gt;A altura que a linha atinge em cada esporte representa os troféus conquistados.&lt;/p&gt;","seed":{"parameters":[{"name":"Q1","label":"","min":5,"max":10,"step":1},{"name":"Q2","label":"","min":5,"max":10,"step":1},{"name":"Q3","label":"","min":5,"max":10,"step":1},{"name":"Q4","label":"","min":5,"max":10,"step":1}],"calculated":[{"name":"A1","label":"{{function}}","function":"{{Q4}}"},{"name":"A2","label":"{{function}}","function":"{{Q1}}"}],"uniques":true},"algorithm":{"name":"calculateOperation","params":{"method":"equivLiteral","keyboard":"NUMERICAL"}}}</v>
      </c>
      <c r="D870" s="217" t="str">
        <f t="shared" si="2"/>
        <v>#REF!</v>
      </c>
    </row>
    <row r="871" ht="15.75" customHeight="1">
      <c r="A871" s="215" t="str">
        <f>Seeds!AB617</f>
        <v>M3-EyP-3a-I-1</v>
      </c>
      <c r="B871" s="216" t="str">
        <f t="shared" si="285"/>
        <v>#REF!</v>
      </c>
      <c r="C871" s="216" t="str">
        <f>Seeds!AA617</f>
        <v>{"id":"M3-EyP-3a-I-1","stimulus":"&lt;p&gt;Este pictograma representa os livros emprestados de uma biblioteca durante os últimos três dias. Indique se as afirmações estão corretas ou incorretas.&lt;/p&gt;&lt;div class=\"fr-chart\" data-chart='{\"type\": \"pictograph\", \"series\": [{\"img\": \"{{Q1.img}}\", \"value\":{{Q1}} },{\"img\": \"{{Q2.img}}\", \"value\":{{Q2}}},{\"img\": \"{{Q3.img}}\", \"value\":{{Q3}}}], \"labels\":[\"{{Q1.label}}\",\"{{Q2.label}}\",\"{{Q3.label}}\"]}'&gt;&lt;/div&gt;","hint":"&lt;p&gt;O número de ícones representa o número de livros.&lt;/p&gt;","feedback":"&lt;p&gt;O número de ícones representa o número de livros.&lt;/p&gt;","seed":{"parameters":[{"name":"Q1","label":"Segunda-feira","img":"https://blueberry-assets.oneclick.es/M5_EyP_6a_8.svg","list":[2,3,4,5]},{"name":"Q2","label":"Terça-feira","img":"https://blueberry-assets.oneclick.es/M5_EyP_6a_8.svg","list":[6,7,8,9]},{"name":"Q3","label":"Quarta-feira","img":"https://blueberry-assets.oneclick.es/M5_EyP_6a_8.svg","list":[2,3,4,5]}],"calculated":[{"name":"A1","label":"Na quarta-feira, {{Q3}} livros foram emprestados."},{"name":"A2","label":"Mais livros foram emprestados na terça-feira."},{"name":"A3","label":"Na segunda-feira, {{Q1}} livros foram emprestados."},{"name":"A4","label":"Menos livros foram emprestados na terça-feira.","incorrect":true},{"name":"A5","label":"Na quarta-feira, {{Q1}} livros foram emprestados.","incorrect":true},{"name":"A6","label":"Na segunda-feira, {{Q3}} livros foram emprestados.","incorrect":true}],"uniques":true},"algorithm":{"name":"trueFalse","template":"Choice matrix – inline","params":{"countCorrect":1,"countIncorrect":2,"showCheckIcon":false,"options":["Verdadeiro","Falso"]}}}</v>
      </c>
      <c r="D871" s="217" t="str">
        <f t="shared" si="2"/>
        <v>#REF!</v>
      </c>
    </row>
    <row r="872" ht="15.75" customHeight="1">
      <c r="A872" s="215" t="str">
        <f>Seeds!AB618</f>
        <v>M3-EyP-3a-I-2</v>
      </c>
      <c r="B872" s="216" t="str">
        <f t="shared" si="285"/>
        <v>#REF!</v>
      </c>
      <c r="C872" s="216" t="str">
        <f>Seeds!AA618</f>
        <v>{"id":"M3-EyP-3a-I-2","stimulus":"&lt;p&gt;O pictograma a seguir representa as árvores que foram plantadas este ano em vários parques de uma cidade. De acordo com o pictograma, indique se as afirmações são verdadeiras ou falsas.&lt;/p&gt;&lt;div style=\"display:flex; justify-content:center;\"&gt;&lt;div class=\"fr-chart\" data-chart='{\"type\": \"pictograph\", \"series\": [{\"img\": \"{{Q1.img}}\", \"value\":{{Q1}}},{\"img\": \"{{Q2.img}}\", \"value\":{{Q2}}},{\"img\": \"{{Q3.img}}\", \"value\":{{Q3}}},{\"img\": \"{{Q4.img}}\", \"value\":{{Q4}}}], \"labels\":[\"{{Q1.label}}\",\"{{Q2.label}}\",\"{{Q3.label}}\",\"{{Q4.label}}\"]}'&gt;&lt;/div&gt;&lt;/div&gt;","hint":"&lt;p&gt;O número de ícones representa o número de árvores plantadas.&lt;/p&gt;","feedback":"&lt;p&gt;O número de ícones representa o número de árvores plantadas.&lt;/p&gt;","seed":{"parameters":[{"name":"Q1","label":"Parque 1","img":"https://blueberry-assets.oneclick.es/M3_EyP_3a_1.svg","list":[2,3,4,5,6]},{"name":"Q2","label":"Parque 2","img":"https://blueberry-assets.oneclick.es/M3_EyP_3a_1.svg","list":[2,3,4,5,6]},{"name":"Q3","label":"Parque 3","img":"https://blueberry-assets.oneclick.es/M3_EyP_3a_1.svg","list":[2,3,4,5,6]},{"name":"Q4","label":"Parque 4","img":"https://blueberry-assets.oneclick.es/M3_EyP_3a_1.svg","list":[2,3,4,5,6]}],"calculated":[{"name":"A1","label":"No parque 1 foram plantadas {{Q1}} árvores."},{"name":"A2","label":"No parque 2 foram plantadas {{Q2}} árvores."},{"name":"A3","label":"No parque 3 foram plantadas {{Q3}} árvores."},{"name":"A4","label":"No parque 4 foram plantadas {{Q4}} árvores"},{"name":"A5","label":"No parque 1 foram plantadas {{Q2}} árvores.","incorrect":true},{"name":"A6","label":"No parque 2 foram plantadas {{Q4}} árvores.","incorrect":true},{"name":"A7","label":"No parque 3 foram plantadas {{Q1}} árvores.","incorrect":true},{"name":"A8","label":"No parque 4 foram plantadas {{Q3}} árvores.","incorrect":true}],"uniques":true},"algorithm":{"name":"trueFalse","template":"Choice matrix – inline","params":{"countCorrect":1,"countIncorrect":2,"showCheckIcon":false,"options":["Verdadeira","Falsa"]}}}</v>
      </c>
      <c r="D872" s="217" t="str">
        <f t="shared" si="2"/>
        <v>#REF!</v>
      </c>
    </row>
    <row r="873" ht="15.75" customHeight="1">
      <c r="A873" s="215" t="str">
        <f>Seeds!AB619</f>
        <v>M3-EyP-3a-I-3</v>
      </c>
      <c r="B873" s="216" t="str">
        <f t="shared" si="285"/>
        <v>#REF!</v>
      </c>
      <c r="C873" s="216" t="str">
        <f>Seeds!AA619</f>
        <v>{"id":"M3-EyP-3a-I-3","stimulus":"&lt;p&gt;Um treinador desenhou este pictograma com os gols que alguns dos seus jogadores marcaram. De acordo com o pictograma, indique se as afirmações são verdadeiras ou falsas.&lt;/p&gt;&lt;div style=\"display:flex; justify-content:center;\"&gt;&lt;div class=\"fr-chart\" data-chart='{\"type\": \"pictograph\", \"series\": [{\"img\": \"{{Q1.img}}\", \"value\":{{Q1}}},{\"img\": \"{{Q2.img}}\", \"value\":{{Q2}}},{\"img\": \"{{Q3.img}}\", \"value\":{{Q3}}}], \"labels\":[\"{{Q11}}\",\"{{Q22}}\",\"{{Q33}}\"]}'&gt;&lt;/div&gt;&lt;/div&gt;","hint":"&lt;p&gt;O número de ícones representa o número de gols.&lt;/p&gt;","feedback":"&lt;p&gt;O número de ícones representa o número de gols.&lt;/p&gt;","seed":{"parameters":[{"name":"Q1","label":null,"img":"https://blueberry-assets.oneclick.es/M3_EyP_3a_2.svg","list":[2,3,4,5,6]},{"name":"Q2","label":null,"img":"https://blueberry-assets.oneclick.es/M3_EyP_3a_2.svg","list":[2,3,4,5,6]},{"name":"Q3","label":null,"img":"https://blueberry-assets.oneclick.es/M3_EyP_3a_2.svg","list":[2,3,4,5,6]},{"name":"Q11","label":null,"list":["Lucas","André","Joaquim"]},{"name":"Q22","label":null,"list":["Sandro","Fernando","César"]},{"name":"Q33","label":null,"list":["Marcos","Camilo","Sérgio"]}],"calculated":[{"name":"A1","label":"{{Q11}} marcou {{Q1}} gols."},{"name":"A2","label":"{{Q22}} marcou {{Q2}} gols."},{"name":"A3","label":"{{Q33}} marcou {{Q3}} gols."},{"name":"A4","label":"{{Q11}} marcou {{Q2}} gols.","incorrect":true},{"name":"A5","label":"{{Q22}} marcou {{Q3}} gols.","incorrect":true},{"name":"A6","label":"{{Q33}} marcou {{Q1}} gols.","incorrect":true}],"uniques":true},"algorithm":{"name":"trueFalse","template":"Choice matrix – inline","params":{"countCorrect":1,"countIncorrect":2,"showCheckIcon":false,"options":["Verdadeira","Falsa"]}}}</v>
      </c>
      <c r="D873" s="217" t="str">
        <f t="shared" si="2"/>
        <v>#REF!</v>
      </c>
    </row>
    <row r="874" ht="15.75" customHeight="1">
      <c r="A874" s="215" t="str">
        <f>Seeds!AB620</f>
        <v>M3-EyP-3a-E-1</v>
      </c>
      <c r="B874" s="216" t="str">
        <f t="shared" si="285"/>
        <v>#REF!</v>
      </c>
      <c r="C874" s="216" t="str">
        <f>Seeds!AA620</f>
        <v>{"id":"M3-EyP-3a-E-1","stimulus":"&lt;p&gt;{{Q1}} e suas colegas de quarto fizeram um pictograma para representar quantas vezes cada uma delas levou o cachorro para passear. De acordo com o pictograma, complete as seguintes frases.&lt;/p&gt;&lt;div style=\"display:flex; justify-content:center;\"&gt;&lt;div class=\"fr-chart\" data-chart='{\"type\": \"pictograph\", \"series\": [{\"img\": \"{{Q01.img}}\", \"value\":{{Q01}}},{\"img\": \"{{Q02.img}}\", \"value\":{{Q02}}},{\"img\": \"{{Q03.img}}\", \"value\":{{Q03}}},{\"img\": \"{{Q04.img}}\", \"value\":{{Q04}}}], \"labels\":[\"{{Q1}}\",\"{{Q2}}\",\"{{Q3}}\",\"{{Q4}}\"]}'&gt;&lt;/div&gt;&lt;/div&gt;","template":"&lt;p&gt;{{Q4}} levou o cachorro {{response}} vezes.&lt;/p&gt;&lt;p&gt;{{Q1}} levou o cachorro {{response}} vezes.&lt;/p&gt;","hint":"&lt;p&gt;O número de ícones representa o número de vezes que o cachorro foi levado para passear.&lt;/p&gt;","feedback":"&lt;p&gt;O número de ícones representa o número de vezes que o cachorro foi levado para passear.&lt;/p&gt;","seed":{"parameters":[{"name":"Q1","label":null,"list":["Ana","Miriam","Luísa","Carol","Carla","Natália","Lorena"]},{"name":"Q2","label":null,"list":["Ana","Miriam","Luísa","Carol","Carla","Natália","Lorena"]},{"name":"Q3","label":null,"list":["Ana","Miriam","Luísa","Carol","Carla","Natália","Lorena"]},{"name":"Q4","label":null,"list":["Ana","Miriam","Luísa","Carol","Carla","Natália","Lorena"]},{"name":"Q01","label":null,"img":"https://blueberry-assets.oneclick.es/M3_EyP_3a_3.svg","list":[2,3,4,5,6]},{"name":"Q02","label":null,"img":"https://blueberry-assets.oneclick.es/M3_EyP_3a_3.svg","list":[2,3,4,5,6]},{"name":"Q03","label":null,"img":"https://blueberry-assets.oneclick.es/M3_EyP_3a_3.svg","list":[2,3,4,5,6]},{"name":"Q04","label":null,"img":"https://blueberry-assets.oneclick.es/M3_EyP_3a_3.svg","list":[2,3,4,5,6]}],"calculated":[{"name":"A1","label":"{{function}}","function":"{{Q04}}"},{"name":"A2","label":"{{function}}","function":"{{Q01}}"}],"uniques":true},"algorithm":{"name":"calculateOperation","params":{"method":"equivLiteral","keyboard":"NUMERICAL"}}}</v>
      </c>
      <c r="D874" s="217" t="str">
        <f t="shared" si="2"/>
        <v>#REF!</v>
      </c>
    </row>
    <row r="875" ht="15.75" customHeight="1">
      <c r="A875" s="215" t="str">
        <f>Seeds!AB621</f>
        <v>M3-EyP-3a-E-2</v>
      </c>
      <c r="B875" s="216" t="str">
        <f t="shared" si="285"/>
        <v>#REF!</v>
      </c>
      <c r="C875" s="216" t="str">
        <f>Seeds!AA621</f>
        <v>{"id":"M3-EyP-3a-E-2","stimulus":"&lt;p&gt;Uma loja apresentou um pictograma com base na quantidade de bicicletas que foram vendidas nos três primeiros meses de funcionamento do estabelecimento. De acordo com o pictograma, complete as seguintes frases.&lt;/p&gt;&lt;div style=\"display:flex; justify-content:center;\"&gt;&lt;div class=\"fr-chart\" data-chart='{\"type\": \"pictograph\", \"series\": [{\"img\": \"{{Q1.img}}\", \"value\":{{Q1}}},{\"img\": \"{{Q2.img}}\", \"value\":{{Q2}}},{\"img\": \"{{Q3.img}}\", \"value\":{{Q3}}}], \"labels\":[\"Janeiro\",\"Fevereiro\",\"Março\"]}'&gt;&lt;/div&gt;&lt;/div&gt;","template":"&lt;p&gt;Em janeiro foram vendidas {{response}} bicicletas.&lt;/p&gt;&lt;p&gt;No total foram vendidas {{response}} bicicletas.&lt;/p&gt;","hint":"&lt;p&gt;O número de ícones representa as bicicletas vendidas.&lt;/p&gt;","feedback":"&lt;p&gt;O número de ícones representa as bicicletas vendidas.&lt;/p&gt;","seed":{"parameters":[{"name":"Q1","label":null,"img":"https://blueberry-assets.oneclick.es/M3_EyP_3a_4.svg","list":[2,3,4,5,6]},{"name":"Q2","label":null,"img":"https://blueberry-assets.oneclick.es/M3_EyP_3a_4.svg","list":[2,3,4,5,6]},{"name":"Q3","label":null,"img":"https://blueberry-assets.oneclick.es/M3_EyP_3a_4.svg","list":[2,3,4,5,6]}],"calculated":[{"name":"A1","label":"{{function}}","function":"{{Q1}}"},{"name":"A2","label":"{{function}}","function":"{{Q1}}+{{Q2}}+{{Q3}}"}],"uniques":true},"algorithm":{"name":"calculateOperation","params":{"method":"equivLiteral","keyboard":"NUMERICAL"}}}</v>
      </c>
      <c r="D875" s="217" t="str">
        <f t="shared" si="2"/>
        <v>#REF!</v>
      </c>
    </row>
    <row r="876" ht="15.75" customHeight="1">
      <c r="A876" s="215" t="str">
        <f>Seeds!AB622</f>
        <v>M3-EyP-3a-E-3</v>
      </c>
      <c r="B876" s="216" t="str">
        <f t="shared" si="285"/>
        <v>#REF!</v>
      </c>
      <c r="C876" s="216" t="str">
        <f>Seeds!AA622</f>
        <v>{"id":"M3-EyP-3a-E-3","stimulus":"&lt;p&gt;Camila faz rosquinhas para vender e representou em um pictograma a quantidade de cada tipo de rosquinha que ela preparou hoje. De acordo com o pictograma, complete as seguintes frases.&lt;/p&gt;&lt;div style=\"display:flex; justify-content:center;\"&gt;&lt;div class=\"fr-chart\" data-chart='{\"type\": \"pictograph\", \"series\": [{\"img\": \"{{Q1.img}}\", \"value\":{{Q1}}},{\"img\": \"{{Q2.img}}\", \"value\":{{Q2}}},{\"img\": \"{{Q3.img}}\", \"value\":{{Q3}}}], \"labels\":[\"Chocolate\",\"Morango\",\"Doce de leite\"]}'&gt;&lt;/div&gt;&lt;/div&gt;","template":"&lt;p&gt;Camila preparou {{response}} rosquinhas de morango.&lt;/p&gt;&lt;p&gt;Camila preparou {{response}} rosquinhas de doce de leite.&lt;/p&gt;","hint":"&lt;p&gt;O número de ícones representa as rosquinhas de cada sabor.&lt;/p&gt;","feedback":"&lt;p&gt;O número de ícones representa as rosquinhas de cada sabor.&lt;/p&gt;","seed":{"parameters":[{"name":"Q1","label":null,"img":"https://blueberry-assets.oneclick.es/M3_EyP_3a_5.svg","list":[2,3,4,5,6]},{"name":"Q2","label":null,"img":"https://blueberry-assets.oneclick.es/M3_EyP_3a_6.svg","list":[2,3,4,5,6]},{"name":"Q3","label":null,"img":"https://blueberry-assets.oneclick.es/M3_EyP_3a_7.svg","list":[2,3,4,5,6]}],"calculated":[{"name":"A1","label":"{{function}}","function":"{{Q2}}"},{"name":"A2","label":"{{function}}","function":"{{Q3}}"}],"uniques":true},"algorithm":{"name":"calculateOperation","params":{"method":"equivLiteral","keyboard":"NUMERICAL"}}}</v>
      </c>
      <c r="D876" s="217" t="str">
        <f t="shared" si="2"/>
        <v>#REF!</v>
      </c>
    </row>
    <row r="877" ht="15.75" customHeight="1">
      <c r="A877" s="215" t="str">
        <f>Seeds!AB626</f>
        <v>M3-EyP-4a-I-1</v>
      </c>
      <c r="B877" s="216" t="str">
        <f t="shared" si="285"/>
        <v>#REF!</v>
      </c>
      <c r="C877" s="216" t="str">
        <f>Seeds!AA626</f>
        <v>{"id":"M3-EyP-4a-I-1","stimulus":"&lt;p&gt;Aponte a experiência cujo resultado depende do acaso.&lt;/p&gt;","hint":"&lt;p&gt;Experiências que dependem do acaso são aquelas em que o resultado não pode ser conhecido antecipadamente.&lt;/p&gt;","feedback":"&lt;p&gt;Experiências que dependem do acaso são aquelas em que o resultado não pode ser conhecido antecipadamente.&lt;/p&gt;","seed":{"parameters":[],"calculated":[{"name":"A1","label":"Um ás é retirado de um baralho de cartas que acabou de ser embaralhado."},{"name":"A2","label":"O número 2 é obtido no lançamento de um dado."},{"name":"A3","label":"Uma bola amarela é retirada de uma urna com bolas de várias cores."},{"name":"A4","label":"A face coroa é obtida no lançamento de uma moeda."},{"name":"A5","label":"A temperatura de um copo de leite aumenta ao ser aquecido no micro-ondas.","incorrect":true},{"name":"A6","label":"Uma lâmpada acende quando se pressiona o interruptor dela.","incorrect":true},{"name":"A7","label":"Uma garrafa ficará cheia se estiver sob uma torneira aberta com água.","incorrect":true},{"name":"A8","label":"No inverno, o clima é mais frio do que no resto do ano.","incorrect":true},{"name":"A9","label":"Uma pedra cai no chão se for jogada de uma janela.","incorrect":true}],"uniques":true},"algorithm":{"name":"trueFalse","template":"Multiple choice – standard","params":{"countCorrect":1,"countIncorrect":2,"showCheckIcon":true
        }
    }
}</v>
      </c>
      <c r="D877" s="217" t="str">
        <f t="shared" si="2"/>
        <v>#REF!</v>
      </c>
    </row>
    <row r="878" ht="15.75" customHeight="1">
      <c r="A878" s="215" t="str">
        <f>Seeds!AB627</f>
        <v>M3-EyP-4b-I-1</v>
      </c>
      <c r="B878" s="216" t="str">
        <f t="shared" si="285"/>
        <v>#REF!</v>
      </c>
      <c r="C878" s="216" t="str">
        <f>Seeds!AA627</f>
        <v>{
    "id": "M3-EyP-4b-I-1",
    "stimulus": "&lt;p&gt;Arraste cada tipo de evento para a experiência que o descreve.&lt;/p&gt;",
    "hint": "&lt;p&gt;Um evento é certo quando sempre ocorre, possível quando pode ocorrer às vezes e impossível quando nunca pode ocorrer.&lt;/p&gt;",
    "feedback": "&lt;p&gt;Um evento é certo quando sempre ocorre, possível quando pode ocorrer às vezes e impossível quando nunca pode ocorrer.&lt;/p&gt;",
    "seed": {
        "parameters": [
            {
                "name": "Q1",
                "list": [
                    "Obter cara ou coroa ao jogar uma moeda.",
                    "Obter um número maior que zero ao lançar um dado de seis faces.",
                    "Depois de chover, o chão da rua fica molhado."
                ]
            },
            {
                "name": "Q2",
                "list": [
                    "Obter um dois ao lançar um dado de seis faces.",
                    "Obter coroa ao lançar uma moeda.",
                    "Uma partida de futebol terminar em empate."
                ]
            },
            {
                "name": "Q3",
                "list": [
                    "Nevar com trinta graus celsius.",
                    "Obter um sete ao lançar um dado de seis faces.",
                    "Não obter cara ou coroa ao jogar uma moeda."
                ]
            }
        ],
        "calculated": [
            {
                "name": "A1",
                "label": "Evento certo",
                "function": "{{Q1}}",
                "feedback": "&lt;p&gt;É um evento certo porque sempre acontece.&lt;/p&gt;"
            },
            {
                "name": "A2",
                "label": "Evento possível",
                "function": "{{Q2}}",
                "feedback": "&lt;p&gt;É um evento possível porque pode acontecer.&lt;/p&gt;"
            },
            {
                "name": "A3",
                "label": "Evento impossível",
                "function": "{{Q3}}",
                "feedback": "&lt;p&gt;É um evento impossível porque nunca acontece.&lt;/p&gt;"
            }
        ],
        "isNumToWords": true,
        "uniques": true
    },
    "algorithm": {
        "name": "linkOperationResult",
        "params": {
            "invert": false
        },
        "template": "Match list"
    }
}</v>
      </c>
      <c r="D878" s="217" t="str">
        <f t="shared" si="2"/>
        <v>#REF!</v>
      </c>
    </row>
    <row r="879" ht="15.75" customHeight="1">
      <c r="A879" s="215" t="str">
        <f>Seeds!AB628</f>
        <v>M3-EyP-4b-E-1</v>
      </c>
      <c r="B879" s="216" t="str">
        <f t="shared" si="285"/>
        <v>#REF!</v>
      </c>
      <c r="C879" s="216" t="str">
        <f>Seeds!AA628</f>
        <v>{"id":"M3-EyP-4b-E-1","stimulus":"&lt;p&gt;Indique que tipo de evento é o seguinte: &lt;i&gt;{{Q1}}.&lt;/i&gt;&lt;/p&gt;&lt;div style=\"display:flex; justify-content:center;\"&gt;&lt;img src='https://blueberry-assets.oneclick.es/M3_EyP_4b_1.svg' width=\"300\"&gt;&lt;/div&gt;","hint":"&lt;p&gt;Um evento é certo quando sempre ocorre, possível quando pode ocorrer às vezes e impossível quando nunca pode ocorrer.&lt;/p&gt;","feedback":"&lt;p&gt;Um evento é certo quando sempre ocorre, possível quando pode ocorrer às vezes e impossível quando nunca pode ocorrer.&lt;/p&gt;","seed":{"parameters":[{"name":"Q1","list":["tirar uma bola colorida da caixa","tirar uma bola com um número da caixa"]}],"calculated":[{"name":"A1","label":"Evento certo","function":""},{"name":"A2","label":"Evento possível","function":"","feedback":"&lt;p&gt;Este é um evento que vai acontecer com certeza, por isso é um evento certo.&lt;/p&gt;","incorrect":true},{"name":"A3","label":"Evento impossível","function":"","feedback":"&lt;p&gt;Este é um evento que vai acontecer com certeza, por isso é um evento certo.&lt;/p&gt;","incorrect":true}],"uniques":true},"algorithm":{"name":"trueFalse","template":"Multiple choice – standard","params":{"countCorrect":1,"countIncorrect":2,"showCheckIcon":false,
            "columns": 3
        }
    }
}</v>
      </c>
      <c r="D879" s="217" t="str">
        <f t="shared" si="2"/>
        <v>#REF!</v>
      </c>
    </row>
    <row r="880" ht="15.75" customHeight="1">
      <c r="A880" s="215" t="str">
        <f>Seeds!AB629</f>
        <v>M3-EyP-4b-E-2</v>
      </c>
      <c r="B880" s="216" t="str">
        <f t="shared" si="285"/>
        <v>#REF!</v>
      </c>
      <c r="C880" s="216" t="str">
        <f>Seeds!AA629</f>
        <v>{"id":"M3-EyP-4b-E-2","stimulus":"&lt;p&gt;Indique que tipo de evento é o seguinte: &lt;i&gt;{{Q1}}.&lt;/i&gt;&lt;/p&gt;&lt;div style=\"display:flex; justify-content:center;\"&gt;&lt;img src='https://blueberry-assets.oneclick.es/M3_EyP_4b_1.svg' width=\"300\"&gt;&lt;/div&gt;","hint":"&lt;p&gt;Um evento é certo quando sempre ocorre, possível quando pode ocorrer às vezes e impossível quando nunca pode ocorrer.&lt;/p&gt;","feedback":"&lt;p&gt;Um evento é certo quando sempre ocorre, possível quando pode ocorrer às vezes e impossível quando nunca pode ocorrer.&lt;/p&gt;","seed":{"parameters":[{"name":"Q1","list":["tirar da caixa uma bola com número par","tirar uma bola azul da caixa","tirar da caixa uma bola vermelha com o número 2","tirar duas bolas azuis da caixa"]}],"calculated":[{"name":"A1","label":"Evento certo","function":"","feedback":"&lt;p&gt;Este evento pode ocorrer, portanto é um evento possível.&lt;/p&gt;","incorrect":true},{"name":"A2","label":"Evento possível","function":""},{"name":"A3","label":"Evento impossível","function":"","feedback":"&lt;p&gt;Este evento pode ocorrer, portanto é um evento possível.&lt;/p&gt;","incorrect":true}],"uniques":true},"algorithm":{"name":"trueFalse","template":"Multiple choice – standard","params":{"countCorrect":1,"countIncorrect":2,"showCheckIcon":false,
            "columns": 3
        }
    }
}</v>
      </c>
      <c r="D880" s="217" t="str">
        <f t="shared" si="2"/>
        <v>#REF!</v>
      </c>
    </row>
    <row r="881" ht="15.75" customHeight="1">
      <c r="A881" s="215" t="str">
        <f>Seeds!AB630</f>
        <v>M3-EyP-4b-E-3</v>
      </c>
      <c r="B881" s="216" t="str">
        <f t="shared" si="285"/>
        <v>#REF!</v>
      </c>
      <c r="C881" s="216" t="str">
        <f>Seeds!AA630</f>
        <v>{"id":"M3-EyP-4b-E-3","stimulus":"&lt;p&gt;Indique que tipo de evento é o seguinte: &lt;i&gt;{{Q1}}.&lt;/i&gt;&lt;/p&gt;&lt;div style=\"display:flex; justify-content:center;\"&gt;&lt;img src='https://blueberry-assets.oneclick.es/M3_EyP_4b_1.svg' width=\"300\"&gt;&lt;/div&gt;","hint":"&lt;p&gt;Um evento é certo quando sempre ocorre, possível quando pode ocorrer às vezes e impossível quando nunca pode ocorrer.&lt;/p&gt;","feedback":"&lt;p&gt;Um evento é certo quando sempre ocorre, possível quando pode ocorrer às vezes e impossível quando nunca pode ocorrer.&lt;/p&gt;","seed":{"parameters":[{"name":"Q1","list":["tirar uma bola sem número da caixa","tirar duas bolas com o número 1 da caixa","tirar quatro bolas azuis da caixa","tirar uma bola vermelha com o número 5 da caixa"]}],"calculated":[{"name":"A1","label":"Evento certo","function":"","feedback":"&lt;p&gt;Este evento nunca ocorrerá, portanto é um evento impossível.&lt;/p&gt;","incorrect":true},{"name":"A2","label":"Evento possível","function":"","feedback":"&lt;p&gt;Este evento nunca ocorrerá, portanto é um evento impossível.&lt;/p&gt;","incorrect":true},{"name":"A3","label":"Evento impossível","function":""}],"uniques":true},"algorithm":{"name":"trueFalse","template":"Multiple choice – standard","params":{"countCorrect":1,"countIncorrect":2,"showCheckIcon":false,
            "columns": 3
        }
    }
}</v>
      </c>
      <c r="D881" s="217" t="str">
        <f t="shared" si="2"/>
        <v>#REF!</v>
      </c>
    </row>
  </sheetData>
  <drawing r:id="rId1"/>
</worksheet>
</file>